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2898DA0F-7223-401B-A103-20C277BC239D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73" i="371" l="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2" i="431"/>
  <c r="D20" i="431"/>
  <c r="E15" i="431"/>
  <c r="F10" i="431"/>
  <c r="G21" i="431"/>
  <c r="H16" i="431"/>
  <c r="I11" i="431"/>
  <c r="I19" i="431"/>
  <c r="J14" i="431"/>
  <c r="K9" i="431"/>
  <c r="L20" i="431"/>
  <c r="M15" i="431"/>
  <c r="O13" i="431"/>
  <c r="Q11" i="431"/>
  <c r="D21" i="431"/>
  <c r="N11" i="431"/>
  <c r="P9" i="431"/>
  <c r="Q20" i="431"/>
  <c r="H10" i="431"/>
  <c r="L14" i="431"/>
  <c r="N20" i="431"/>
  <c r="Q13" i="431"/>
  <c r="N13" i="431"/>
  <c r="I20" i="431"/>
  <c r="I13" i="431"/>
  <c r="Q21" i="431"/>
  <c r="Q14" i="431"/>
  <c r="C11" i="431"/>
  <c r="C19" i="431"/>
  <c r="D14" i="431"/>
  <c r="E9" i="431"/>
  <c r="E17" i="431"/>
  <c r="G15" i="431"/>
  <c r="H18" i="431"/>
  <c r="I21" i="431"/>
  <c r="J16" i="431"/>
  <c r="M9" i="431"/>
  <c r="O15" i="431"/>
  <c r="C12" i="431"/>
  <c r="C20" i="431"/>
  <c r="D15" i="431"/>
  <c r="E10" i="431"/>
  <c r="E18" i="431"/>
  <c r="F13" i="431"/>
  <c r="F21" i="431"/>
  <c r="G16" i="431"/>
  <c r="H11" i="431"/>
  <c r="H19" i="431"/>
  <c r="I14" i="431"/>
  <c r="J9" i="431"/>
  <c r="J17" i="431"/>
  <c r="K12" i="431"/>
  <c r="K20" i="431"/>
  <c r="L15" i="431"/>
  <c r="M10" i="431"/>
  <c r="O16" i="431"/>
  <c r="C13" i="431"/>
  <c r="C21" i="431"/>
  <c r="D16" i="431"/>
  <c r="E11" i="431"/>
  <c r="E19" i="431"/>
  <c r="F14" i="431"/>
  <c r="G9" i="431"/>
  <c r="G17" i="431"/>
  <c r="H12" i="431"/>
  <c r="H20" i="431"/>
  <c r="I15" i="431"/>
  <c r="J10" i="431"/>
  <c r="J18" i="431"/>
  <c r="K13" i="431"/>
  <c r="K21" i="431"/>
  <c r="L16" i="431"/>
  <c r="M11" i="431"/>
  <c r="M19" i="431"/>
  <c r="N14" i="431"/>
  <c r="O9" i="431"/>
  <c r="O17" i="431"/>
  <c r="P12" i="431"/>
  <c r="P20" i="431"/>
  <c r="Q15" i="431"/>
  <c r="D9" i="431"/>
  <c r="D17" i="431"/>
  <c r="E20" i="431"/>
  <c r="G10" i="431"/>
  <c r="H13" i="431"/>
  <c r="I16" i="431"/>
  <c r="J19" i="431"/>
  <c r="L9" i="431"/>
  <c r="M12" i="431"/>
  <c r="N15" i="431"/>
  <c r="O18" i="431"/>
  <c r="P21" i="431"/>
  <c r="M18" i="431"/>
  <c r="C14" i="431"/>
  <c r="E12" i="431"/>
  <c r="F15" i="431"/>
  <c r="G18" i="431"/>
  <c r="H21" i="431"/>
  <c r="J11" i="431"/>
  <c r="K14" i="431"/>
  <c r="L17" i="431"/>
  <c r="M20" i="431"/>
  <c r="O10" i="431"/>
  <c r="P13" i="431"/>
  <c r="Q16" i="431"/>
  <c r="P19" i="431"/>
  <c r="C15" i="431"/>
  <c r="D10" i="431"/>
  <c r="D18" i="431"/>
  <c r="E13" i="431"/>
  <c r="E21" i="431"/>
  <c r="F16" i="431"/>
  <c r="G11" i="431"/>
  <c r="G19" i="431"/>
  <c r="H14" i="431"/>
  <c r="I9" i="431"/>
  <c r="I17" i="431"/>
  <c r="J12" i="431"/>
  <c r="J20" i="431"/>
  <c r="K15" i="431"/>
  <c r="L10" i="431"/>
  <c r="L18" i="431"/>
  <c r="M13" i="431"/>
  <c r="M21" i="431"/>
  <c r="N16" i="431"/>
  <c r="O11" i="431"/>
  <c r="O19" i="431"/>
  <c r="P14" i="431"/>
  <c r="Q9" i="431"/>
  <c r="Q17" i="431"/>
  <c r="G13" i="431"/>
  <c r="L12" i="431"/>
  <c r="N18" i="431"/>
  <c r="P16" i="431"/>
  <c r="C18" i="431"/>
  <c r="D13" i="431"/>
  <c r="F11" i="431"/>
  <c r="G14" i="431"/>
  <c r="H17" i="431"/>
  <c r="J15" i="431"/>
  <c r="K18" i="431"/>
  <c r="L21" i="431"/>
  <c r="O14" i="431"/>
  <c r="P17" i="431"/>
  <c r="F12" i="431"/>
  <c r="K19" i="431"/>
  <c r="N12" i="431"/>
  <c r="P18" i="431"/>
  <c r="N21" i="431"/>
  <c r="C16" i="431"/>
  <c r="D11" i="431"/>
  <c r="D19" i="431"/>
  <c r="E14" i="431"/>
  <c r="F9" i="431"/>
  <c r="F17" i="431"/>
  <c r="G12" i="431"/>
  <c r="G20" i="431"/>
  <c r="H15" i="431"/>
  <c r="I10" i="431"/>
  <c r="I18" i="431"/>
  <c r="J13" i="431"/>
  <c r="J21" i="431"/>
  <c r="K16" i="431"/>
  <c r="L11" i="431"/>
  <c r="L19" i="431"/>
  <c r="M14" i="431"/>
  <c r="N9" i="431"/>
  <c r="N17" i="431"/>
  <c r="O12" i="431"/>
  <c r="O20" i="431"/>
  <c r="P15" i="431"/>
  <c r="Q10" i="431"/>
  <c r="Q18" i="431"/>
  <c r="F18" i="431"/>
  <c r="K17" i="431"/>
  <c r="N10" i="431"/>
  <c r="O21" i="431"/>
  <c r="Q19" i="431"/>
  <c r="C10" i="431"/>
  <c r="E16" i="431"/>
  <c r="F19" i="431"/>
  <c r="H9" i="431"/>
  <c r="I12" i="431"/>
  <c r="K10" i="431"/>
  <c r="L13" i="431"/>
  <c r="M16" i="431"/>
  <c r="N19" i="431"/>
  <c r="Q12" i="431"/>
  <c r="F20" i="431"/>
  <c r="K11" i="431"/>
  <c r="M17" i="431"/>
  <c r="P10" i="431"/>
  <c r="P11" i="431"/>
  <c r="S12" i="431" l="1"/>
  <c r="R12" i="431"/>
  <c r="S19" i="431"/>
  <c r="R19" i="431"/>
  <c r="S18" i="431"/>
  <c r="R18" i="431"/>
  <c r="R10" i="431"/>
  <c r="S10" i="431"/>
  <c r="S17" i="431"/>
  <c r="R17" i="431"/>
  <c r="R9" i="431"/>
  <c r="S9" i="431"/>
  <c r="S16" i="431"/>
  <c r="R16" i="431"/>
  <c r="S15" i="431"/>
  <c r="R15" i="431"/>
  <c r="S14" i="431"/>
  <c r="R14" i="431"/>
  <c r="S21" i="431"/>
  <c r="R21" i="431"/>
  <c r="S13" i="431"/>
  <c r="R13" i="431"/>
  <c r="S20" i="431"/>
  <c r="R20" i="431"/>
  <c r="R11" i="431"/>
  <c r="S11" i="431"/>
  <c r="O8" i="431"/>
  <c r="G8" i="431"/>
  <c r="N8" i="431"/>
  <c r="I8" i="431"/>
  <c r="P8" i="431"/>
  <c r="K8" i="431"/>
  <c r="D8" i="431"/>
  <c r="H8" i="431"/>
  <c r="E8" i="431"/>
  <c r="J8" i="431"/>
  <c r="F8" i="431"/>
  <c r="Q8" i="431"/>
  <c r="M8" i="431"/>
  <c r="C8" i="431"/>
  <c r="L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9" i="414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30" i="414"/>
  <c r="A23" i="414"/>
  <c r="A15" i="414"/>
  <c r="A16" i="414"/>
  <c r="A4" i="414"/>
  <c r="A6" i="339" l="1"/>
  <c r="A5" i="339"/>
  <c r="D16" i="414"/>
  <c r="C16" i="414"/>
  <c r="D4" i="414"/>
  <c r="D19" i="414"/>
  <c r="C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J12" i="339" s="1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D24" i="414"/>
  <c r="C24" i="414"/>
  <c r="Q3" i="347" l="1"/>
  <c r="U3" i="347"/>
  <c r="S3" i="34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8" i="414"/>
  <c r="H13" i="339" l="1"/>
  <c r="J13" i="339"/>
  <c r="B15" i="339"/>
  <c r="G15" i="339"/>
  <c r="H15" i="339"/>
  <c r="D30" i="414"/>
  <c r="E30" i="414" s="1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<sst xmlns="http://schemas.openxmlformats.org/spreadsheetml/2006/main" count="28622" uniqueCount="5677">
  <si>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</si>
  <si>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</si>
  <si>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</si>
  <si>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</si>
  <si>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</si>
  <si>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</si>
  <si>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</si>
  <si>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</si>
  <si>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</si>
  <si>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</si>
  <si>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</si>
  <si>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</si>
  <si>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</si>
  <si>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</si>
  <si>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</si>
  <si>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</si>
  <si>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</si>
  <si>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</si>
  <si>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</si>
  <si>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</si>
  <si>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</si>
  <si>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</si>
  <si>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</si>
  <si>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</si>
  <si>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</si>
  <si>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</si>
  <si>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</si>
  <si>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</si>
  <si>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</si>
  <si>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</si>
  <si>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</si>
  <si>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</si>
  <si>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</si>
  <si>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</si>
  <si>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</si>
  <si>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</si>
  <si>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</si>
  <si>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</si>
  <si>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</si>
  <si>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</si>
  <si>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</si>
  <si>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</si>
  <si>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</si>
  <si>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</si>
  <si>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</si>
  <si>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</si>
  <si>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</si>
  <si>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</si>
  <si>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</si>
  <si>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</si>
  <si>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</si>
  <si>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</si>
  <si>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</si>
  <si>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</si>
  <si>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</si>
  <si>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</si>
  <si>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</si>
  <si>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</si>
  <si>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</si>
  <si>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</si>
  <si>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</si>
  <si>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</si>
  <si>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</si>
  <si>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</si>
  <si>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</si>
  <si>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</si>
  <si>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</si>
  <si>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</si>
  <si>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</si>
  <si>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</si>
  <si>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</si>
  <si>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</si>
  <si>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</si>
  <si>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</si>
  <si>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</si>
  <si>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</si>
  <si>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</si>
  <si>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</si>
  <si>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</si>
  <si>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</si>
  <si>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</si>
  <si>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</si>
  <si>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</si>
  <si>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</si>
  <si>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</si>
  <si>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</si>
  <si>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</si>
  <si>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</si>
  <si>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</si>
  <si>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</si>
  <si>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</si>
  <si>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</si>
  <si>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</si>
  <si>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</si>
  <si>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</si>
  <si>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</si>
  <si>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</si>
  <si>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</si>
  <si>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</si>
  <si>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</si>
  <si>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</si>
  <si>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</si>
  <si>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</si>
  <si>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</si>
  <si>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</si>
  <si>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</si>
  <si>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</si>
  <si>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</si>
  <si>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</si>
  <si>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</si>
  <si>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</si>
  <si>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</si>
  <si>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</si>
  <si>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</si>
  <si>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</si>
  <si>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</si>
  <si>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</si>
  <si>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</si>
  <si>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</si>
  <si>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</si>
  <si>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</si>
  <si>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</si>
  <si>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</si>
  <si>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</si>
  <si>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</si>
  <si>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</si>
  <si>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</si>
  <si>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</si>
  <si>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</si>
  <si>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</si>
  <si>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</si>
  <si>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</si>
  <si>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</si>
  <si>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</si>
  <si>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</si>
  <si>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</si>
  <si>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</si>
  <si>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</si>
  <si>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</si>
  <si>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</si>
  <si>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</si>
  <si>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</si>
  <si>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</si>
  <si>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</si>
  <si>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</si>
  <si>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</si>
  <si>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</si>
  <si>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</si>
  <si>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</si>
  <si>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</si>
  <si>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</si>
  <si>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</si>
  <si>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</si>
  <si>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</si>
  <si>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</si>
  <si>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</si>
  <si>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</si>
  <si>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</si>
  <si>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</si>
  <si>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</si>
  <si>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</si>
  <si>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</si>
  <si>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</si>
  <si>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</si>
  <si>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</si>
  <si>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</si>
  <si>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</si>
  <si>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</si>
  <si>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</si>
  <si>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</si>
  <si>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</si>
  <si>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</si>
  <si>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</si>
  <si>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</si>
  <si>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</si>
  <si>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</si>
  <si>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</si>
  <si>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</si>
  <si>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</si>
  <si>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</si>
  <si>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</si>
  <si>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</si>
  <si>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</si>
  <si>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</si>
  <si>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</si>
  <si>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</si>
  <si>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</si>
  <si>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</si>
  <si>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</si>
  <si>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</si>
  <si>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</si>
  <si>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</si>
  <si>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</si>
  <si>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</si>
  <si>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</si>
  <si>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</si>
  <si>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</si>
  <si>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</si>
  <si>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</si>
  <si>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</si>
  <si>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</si>
  <si>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</si>
  <si>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</si>
  <si>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</si>
  <si>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</si>
  <si>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</si>
  <si>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</si>
  <si>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</si>
  <si>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</si>
  <si>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</si>
  <si>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</si>
  <si>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</si>
  <si>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</si>
  <si>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</si>
  <si>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</si>
  <si>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</si>
  <si>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</si>
  <si>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</si>
  <si>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</si>
  <si>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</si>
  <si>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</si>
  <si>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</si>
  <si>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</si>
  <si>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</si>
  <si>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</si>
  <si>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</si>
  <si>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</si>
  <si>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</si>
  <si>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</si>
  <si>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</si>
  <si>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</si>
  <si>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</si>
  <si>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</si>
  <si>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</si>
  <si>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</si>
  <si>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</si>
  <si>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</si>
  <si>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</si>
  <si>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</si>
  <si>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</si>
  <si>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</si>
  <si>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</si>
  <si>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</si>
  <si>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</si>
  <si>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</si>
  <si>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</si>
  <si>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</si>
  <si>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</si>
  <si>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</si>
  <si>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</si>
  <si>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</si>
  <si>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</si>
  <si>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</si>
  <si>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</si>
  <si>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</si>
  <si>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</si>
  <si>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</si>
  <si>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</si>
  <si>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</si>
  <si>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</si>
  <si>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</si>
  <si>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</si>
  <si>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</si>
  <si>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</si>
  <si>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</si>
  <si>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</si>
  <si>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</si>
  <si>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</si>
  <si>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</si>
  <si>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</si>
  <si>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</si>
  <si>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</si>
  <si>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</si>
  <si>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</si>
  <si>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</si>
  <si>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</si>
  <si>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</si>
  <si>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</si>
  <si>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</si>
  <si>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</si>
  <si>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</si>
  <si>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</si>
  <si>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</si>
  <si>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</si>
  <si>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</si>
  <si>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</si>
  <si>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</si>
  <si>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</si>
  <si>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</si>
  <si>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</si>
  <si>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</si>
  <si>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</si>
  <si>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</si>
  <si>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</si>
  <si>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</si>
  <si>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</si>
  <si>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</si>
  <si>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</si>
  <si>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</si>
  <si>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</si>
  <si>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</si>
  <si>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</si>
  <si>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</si>
  <si>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</si>
  <si>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</si>
  <si>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</si>
  <si>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</si>
  <si>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</si>
  <si>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</si>
  <si>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</si>
  <si>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</si>
  <si>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</si>
  <si>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</si>
  <si>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</si>
  <si>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</si>
  <si>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</si>
  <si>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</si>
  <si>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</si>
  <si>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</si>
  <si>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</si>
  <si>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</si>
  <si>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</si>
  <si>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</si>
  <si>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</si>
  <si>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</si>
  <si>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t>CM 2018</t>
  </si>
  <si>
    <t>Hosp. 2018</t>
  </si>
  <si>
    <t>Rozdíly 2018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</si>
  <si>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Neurochirurgická klinika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</si>
  <si>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</si>
  <si>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</si>
  <si>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</si>
  <si>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</si>
  <si>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</si>
  <si>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</si>
  <si>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</si>
  <si>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</si>
  <si>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</si>
  <si>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50113002     Léky - parenterální výživa (LEK)</t>
  </si>
  <si>
    <t xml:space="preserve">                    50113006     Léky - enterální výživa (LEK)</t>
  </si>
  <si>
    <t xml:space="preserve">                    50113008     Léky - krev.deriváty ZUL (TO)</t>
  </si>
  <si>
    <t xml:space="preserve">                    50113009     Léky - RTG diagnostika ZUL (LEK)</t>
  </si>
  <si>
    <t xml:space="preserve">                    50113013     Léky - antibiotika (LEK)</t>
  </si>
  <si>
    <t xml:space="preserve">                    50113014     Léky - antimykotika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</si>
  <si>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</si>
  <si>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</si>
  <si>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</si>
  <si>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</si>
  <si>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</si>
  <si>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50115001     Kardiostimulátory (sk.Z517)</t>
  </si>
  <si>
    <t xml:space="preserve">                    50115004     IUTN - kovové (Z506)</t>
  </si>
  <si>
    <t xml:space="preserve">                    50115005     IUTN - neurostimulace (Z511)</t>
  </si>
  <si>
    <t xml:space="preserve">                    50115006     IUTN - neuromodulace-DBS (Z508)</t>
  </si>
  <si>
    <t xml:space="preserve">                    50115011     IUTN - ostat.nákl.PZT (Z515)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</si>
  <si>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</si>
  <si>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</si>
  <si>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</si>
  <si>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</si>
  <si>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</si>
  <si>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</si>
  <si>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</si>
  <si>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</si>
  <si>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50115068     ZPr - čidla ICP (Z522)</t>
  </si>
  <si>
    <t xml:space="preserve">                    50115070     ZPr - katetry ostatní (Z513)</t>
  </si>
  <si>
    <t xml:space="preserve">                    50115077     ZPr - stenty lékové (Z540)</t>
  </si>
  <si>
    <t xml:space="preserve">                    50115079     ZPr - internzivní péče (Z542)</t>
  </si>
  <si>
    <t xml:space="preserve">                    50115080     ZPr - staplery, extraktory, endoskop.mat. (Z523)</t>
  </si>
  <si>
    <t xml:space="preserve">                    50115030     ZPr. - ostatní (testy) - COVID19 (Z556)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</si>
  <si>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</si>
  <si>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</si>
  <si>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</si>
  <si>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</si>
  <si>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</si>
  <si>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</si>
  <si>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</si>
  <si>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</si>
  <si>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</si>
  <si>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</si>
  <si>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</si>
  <si>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</si>
  <si>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</si>
  <si>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</si>
  <si>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</si>
  <si>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</si>
  <si>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</si>
  <si>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</si>
  <si>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</si>
  <si>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</si>
  <si>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</si>
  <si>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</si>
  <si>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</si>
  <si>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</si>
  <si>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</si>
  <si>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</si>
  <si>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</si>
  <si>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</si>
  <si>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50119002     Prádlo pacientů (sk.T12)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</si>
  <si>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</si>
  <si>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</si>
  <si>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</si>
  <si>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50119099     Netkaný textil (sk.T18)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</si>
  <si>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</si>
  <si>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</si>
  <si>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</si>
  <si>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</si>
  <si>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</si>
  <si>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</si>
  <si>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</si>
  <si>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</si>
  <si>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</si>
  <si>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</si>
  <si>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</si>
  <si>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</si>
  <si>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</si>
  <si>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</si>
  <si>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</si>
  <si>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</si>
  <si>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</si>
  <si>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</si>
  <si>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</si>
  <si>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</si>
  <si>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</si>
  <si>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</si>
  <si>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</si>
  <si>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</si>
  <si>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</si>
  <si>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</si>
  <si>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</si>
  <si>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</si>
  <si>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</si>
  <si>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</si>
  <si>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</si>
  <si>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</si>
  <si>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</si>
  <si>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</si>
  <si>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</si>
  <si>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</si>
  <si>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</si>
  <si>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</si>
  <si>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</si>
  <si>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</si>
  <si>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</si>
  <si>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</si>
  <si>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</si>
  <si>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</si>
  <si>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</si>
  <si>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</si>
  <si>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</si>
  <si>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</si>
  <si>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</si>
  <si>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</si>
  <si>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</si>
  <si>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</si>
  <si>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</si>
  <si>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51874010     Ostatní služby - zdravotní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</si>
  <si>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</si>
  <si>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</si>
  <si>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</si>
  <si>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</si>
  <si>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</si>
  <si>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</si>
  <si>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</si>
  <si>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</si>
  <si>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</si>
  <si>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</si>
  <si>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</si>
  <si>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</si>
  <si>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</si>
  <si>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</si>
  <si>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</si>
  <si>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</si>
  <si>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</si>
  <si>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</si>
  <si>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</si>
  <si>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</si>
  <si>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</si>
  <si>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</si>
  <si>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</si>
  <si>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</si>
  <si>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</si>
  <si>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</si>
  <si>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</si>
  <si>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</si>
  <si>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</si>
  <si>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</si>
  <si>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</si>
  <si>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</si>
  <si>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</si>
  <si>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</si>
  <si>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</si>
  <si>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</si>
  <si>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</si>
  <si>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</si>
  <si>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55120     ZC vyřazeného DM</t>
  </si>
  <si>
    <t xml:space="preserve">                    55120004     ZC DHM - zdravot.techn. z odpisů</t>
  </si>
  <si>
    <t xml:space="preserve">                    55120005     ZC DHM - ostatní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</si>
  <si>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</si>
  <si>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</si>
  <si>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</si>
  <si>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     55801002     DDHM - zdravotnické nástroje (sk.Z_515)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</si>
  <si>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</si>
  <si>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</si>
  <si>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</si>
  <si>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</si>
  <si>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</si>
  <si>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</si>
  <si>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55805001     DDHM - ostatní (sk.T_19)</t>
  </si>
  <si>
    <t xml:space="preserve">                    55805002     DDHM - nábytek (sk.V_31)</t>
  </si>
  <si>
    <t xml:space="preserve">                    55805081     DDHM - inventář (finanční dary)</t>
  </si>
  <si>
    <t xml:space="preserve">               55806     DDHM ostatní </t>
  </si>
  <si>
    <t xml:space="preserve">                    55806001     DDHM - ostatní, razítka (sk.V_47, V_112)</t>
  </si>
  <si>
    <t xml:space="preserve">                    55806081     DDHM ostatní (finanční dary)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</si>
  <si>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</si>
  <si>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</si>
  <si>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</si>
  <si>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</si>
  <si>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</si>
  <si>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</si>
  <si>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</si>
  <si>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</si>
  <si>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</si>
  <si>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</si>
  <si>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</si>
  <si>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</si>
  <si>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</si>
  <si>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</si>
  <si>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</si>
  <si>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60241     Odmítnutí vykázané péče     OZPI</t>
  </si>
  <si>
    <t xml:space="preserve">                    60241201     Odmítnutí vykázané péče, receptů, poukázek PZt, Tr - ZP</t>
  </si>
  <si>
    <t xml:space="preserve">               60244     Agregované výkony                   OZPI</t>
  </si>
  <si>
    <t xml:space="preserve">                    60244409     Agreg. výk. ostat. nemocnic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</si>
  <si>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</si>
  <si>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</si>
  <si>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</si>
  <si>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</si>
  <si>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</si>
  <si>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</si>
  <si>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64803     Čerpání RF - čerpání fin. darů</t>
  </si>
  <si>
    <t xml:space="preserve">                    64803000     Čerpání RF - čerpání finančních darů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</si>
  <si>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</si>
  <si>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</si>
  <si>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</si>
  <si>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</si>
  <si>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</si>
  <si>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</si>
  <si>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</si>
  <si>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</si>
  <si>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64924443     Znalecké posudky - Znaleký ústav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</si>
  <si>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</si>
  <si>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</si>
  <si>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</si>
  <si>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</si>
  <si>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</si>
  <si>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</si>
  <si>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</si>
  <si>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</si>
  <si>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</si>
  <si>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67101006     Transfery MZ na rezidenční místa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</si>
  <si>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</si>
  <si>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</si>
  <si>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</si>
  <si>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</si>
  <si>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</si>
  <si>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</si>
  <si>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</si>
  <si>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</si>
  <si>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</si>
  <si>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</si>
  <si>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</si>
  <si>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</si>
  <si>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</si>
  <si>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</si>
  <si>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</si>
  <si>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</si>
  <si>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</si>
  <si>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</si>
  <si>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</si>
  <si>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</si>
  <si>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</si>
  <si>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</si>
  <si>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</si>
  <si>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</si>
  <si>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</si>
  <si>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</si>
  <si>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</si>
  <si>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</si>
  <si>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>06</t>
  </si>
  <si>
    <t>NCHIR: Neurochirurgická klinika</t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</si>
  <si>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</si>
  <si>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</si>
  <si>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</si>
  <si>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</si>
  <si>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50113009 - léky - RTG diagnostika ZUL (LEK)</t>
  </si>
  <si>
    <t>50113013 - léky - antibiotika (LEK)</t>
  </si>
  <si>
    <t>50113014 - léky - antimykotika (LEK)</t>
  </si>
  <si>
    <t>50113017 - léky - dle §16 (LEK)</t>
  </si>
  <si>
    <t>50113190 - léky - medicinální plyny (sklad SVM)</t>
  </si>
  <si>
    <t>NCHIR: Neurochirurgická klinika Celkem</t>
  </si>
  <si>
    <t>SumaKL</t>
  </si>
  <si>
    <t>0611</t>
  </si>
  <si>
    <t>NCHIR: lůžkové oddělení 34</t>
  </si>
  <si>
    <t>NCHIR: lůžkové oddělení 34 Celkem</t>
  </si>
  <si>
    <t>SumaNS</t>
  </si>
  <si>
    <t>mezeraNS</t>
  </si>
  <si>
    <t>0612</t>
  </si>
  <si>
    <t>NCHIR: lůžkové oddělení 36A</t>
  </si>
  <si>
    <t>NCHIR: lůžkové oddělení 36A Celkem</t>
  </si>
  <si>
    <t>0621</t>
  </si>
  <si>
    <t>NCHIR: ambulance</t>
  </si>
  <si>
    <t>NCHIR: ambulance Celkem</t>
  </si>
  <si>
    <t>0631</t>
  </si>
  <si>
    <t xml:space="preserve">NCHIR: JIP </t>
  </si>
  <si>
    <t>NCHIR: JIP  Celkem</t>
  </si>
  <si>
    <t>0662</t>
  </si>
  <si>
    <t>NCHIR: operační sál - lokální</t>
  </si>
  <si>
    <t>NCHIR: operační sál - lokální Celkem</t>
  </si>
  <si>
    <t>0601</t>
  </si>
  <si>
    <t>NCHIR: vedení klinického pracoviště</t>
  </si>
  <si>
    <t>NCHIR: vedení klinického pracoviště Celkem</t>
  </si>
  <si>
    <t>léky - paušál (LEK)</t>
  </si>
  <si>
    <t>O</t>
  </si>
  <si>
    <t xml:space="preserve">DIPIDOLOR </t>
  </si>
  <si>
    <t>INJ 5X2ML 7.5MG/ML</t>
  </si>
  <si>
    <t>SUFENTANIL TORREX 50MCG/ML</t>
  </si>
  <si>
    <t>INJ SOL 5X5ML (250rg)</t>
  </si>
  <si>
    <t>ADRENALIN LECIVA</t>
  </si>
  <si>
    <t>INJ 5X1ML/1MG</t>
  </si>
  <si>
    <t>AESCIN-TEVA</t>
  </si>
  <si>
    <t>POR TBL FLM 30X20MG</t>
  </si>
  <si>
    <t>AGAPURIN SR 400</t>
  </si>
  <si>
    <t>400MG TBL PRO 100</t>
  </si>
  <si>
    <t>ALMIRAL</t>
  </si>
  <si>
    <t>INJ 10X3ML/75MG</t>
  </si>
  <si>
    <t>P</t>
  </si>
  <si>
    <t>ALOPURINOL SANDOZ</t>
  </si>
  <si>
    <t>100MG TBL NOB 100</t>
  </si>
  <si>
    <t>ANOPYRIN 100MG</t>
  </si>
  <si>
    <t>TBL 20X100MG</t>
  </si>
  <si>
    <t>AULIN</t>
  </si>
  <si>
    <t>POR TBL NOB 30X100MG</t>
  </si>
  <si>
    <t>BETADINE</t>
  </si>
  <si>
    <t>UNG 1X20GM</t>
  </si>
  <si>
    <t>BETADINE (CHIRURG.) - hnědá</t>
  </si>
  <si>
    <t>LIQ 1X120ML</t>
  </si>
  <si>
    <t>BETALOC ZOK</t>
  </si>
  <si>
    <t>25MG TBL PRO 100</t>
  </si>
  <si>
    <t>25MG TBL PRO 28</t>
  </si>
  <si>
    <t>Biopron9 tob.60+20</t>
  </si>
  <si>
    <t>BISACODYL</t>
  </si>
  <si>
    <t>DRG 105X5MG</t>
  </si>
  <si>
    <t>BISEPTOL</t>
  </si>
  <si>
    <t>400MG/80MG TBL NOB 28</t>
  </si>
  <si>
    <t>BISOPROLOL MYLAN 5 MG</t>
  </si>
  <si>
    <t>POR TBL FLM 100X5MG</t>
  </si>
  <si>
    <t>BRUFEN 400</t>
  </si>
  <si>
    <t>400MG TBL FLM 100</t>
  </si>
  <si>
    <t>CAVINTON FORTE</t>
  </si>
  <si>
    <t>POR TBL NOB 30X10MG</t>
  </si>
  <si>
    <t>CITALEC 10 ZENTIVA</t>
  </si>
  <si>
    <t>10MG TBL FLM 30</t>
  </si>
  <si>
    <t>CONTROLOC 20 MG</t>
  </si>
  <si>
    <t>POR TBL ENT 100X20MG</t>
  </si>
  <si>
    <t>CONTROLOC I.V.</t>
  </si>
  <si>
    <t>INJ PLV SOL 1X40MG</t>
  </si>
  <si>
    <t>DEGAN</t>
  </si>
  <si>
    <t>TBL 40X10MG</t>
  </si>
  <si>
    <t>DEXAMED</t>
  </si>
  <si>
    <t>INJ 10X2ML/8MG</t>
  </si>
  <si>
    <t>DIAZEPAM SLOVAKOFARMA</t>
  </si>
  <si>
    <t>10MG TBL NOB 20(1X20)</t>
  </si>
  <si>
    <t>DIPIDOLOR</t>
  </si>
  <si>
    <t>7,5MG/ML INJ SOL 5X2ML</t>
  </si>
  <si>
    <t>DITHIADEN</t>
  </si>
  <si>
    <t>INJ 10X2ML</t>
  </si>
  <si>
    <t>TBL 20X2MG</t>
  </si>
  <si>
    <t>DOLMINA 50</t>
  </si>
  <si>
    <t>TBL OBD 30X50MG</t>
  </si>
  <si>
    <t>DOLMINA INJ.</t>
  </si>
  <si>
    <t>INJ 5X3ML/75MG</t>
  </si>
  <si>
    <t>DORETA 75 MG/650 MG</t>
  </si>
  <si>
    <t>POR TBL FLM 30</t>
  </si>
  <si>
    <t>DUPHALAC</t>
  </si>
  <si>
    <t>667MG/ML POR SOL 1X500ML IV</t>
  </si>
  <si>
    <t>667MG/ML POR SOL 1X200ML IV</t>
  </si>
  <si>
    <t>DZ BRAUNOL 500 ML</t>
  </si>
  <si>
    <t>DZ OCTENISEPT drm. sol. 250 ml</t>
  </si>
  <si>
    <t>DRM SOL 1X250ML</t>
  </si>
  <si>
    <t>ECOLAV Výplach očí 100ml</t>
  </si>
  <si>
    <t>100 ml</t>
  </si>
  <si>
    <t>ENDIARON</t>
  </si>
  <si>
    <t>250MG TBL FLM 20</t>
  </si>
  <si>
    <t>250MG TBL FLM 40</t>
  </si>
  <si>
    <t>ESPUMISAN</t>
  </si>
  <si>
    <t>PORCPSMOL50X40MG-BL</t>
  </si>
  <si>
    <t>FORTECORTIN 4</t>
  </si>
  <si>
    <t>4MG TBL NOB 20</t>
  </si>
  <si>
    <t>FRAXIPARIN MULTI</t>
  </si>
  <si>
    <t>INJ 10X5ML/47.5KU</t>
  </si>
  <si>
    <t>GLUKÓZA 10 BRAUN</t>
  </si>
  <si>
    <t>INF SOL 10X500ML-PE</t>
  </si>
  <si>
    <t>GLUKÓZA 5 BRAUN</t>
  </si>
  <si>
    <t>HELICID 20 ZENTIVA</t>
  </si>
  <si>
    <t>POR CPS ETD 28X20MG</t>
  </si>
  <si>
    <t>HIRUDOID FORTE</t>
  </si>
  <si>
    <t>DRM CRM 1X40GM</t>
  </si>
  <si>
    <t>HUMULIN R 100 M.J./ML</t>
  </si>
  <si>
    <t>INJ 1X10ML/1KU</t>
  </si>
  <si>
    <t>HYDROCORTISON 10MG</t>
  </si>
  <si>
    <t>TBL 20X10MG</t>
  </si>
  <si>
    <t>HYDROCORTISON VUAB 100 MG</t>
  </si>
  <si>
    <t>INJ PLV SOL 1X100MG</t>
  </si>
  <si>
    <t>CHLORID SODNÝ 0,9% BRAUN</t>
  </si>
  <si>
    <t>INF SOL 10X500MLPELAH</t>
  </si>
  <si>
    <t>INF SOL 10X250MLPELAH</t>
  </si>
  <si>
    <t>INF SOL 20X100MLPELAH</t>
  </si>
  <si>
    <t>INF SOL 10X1000MLPLAH</t>
  </si>
  <si>
    <t>IBALGIN 600</t>
  </si>
  <si>
    <t>600MG TBL FLM 30</t>
  </si>
  <si>
    <t>IBUMAX 400 MG</t>
  </si>
  <si>
    <t>PORTBLFLM100X400MG</t>
  </si>
  <si>
    <t>ICHTOXYL</t>
  </si>
  <si>
    <t>UNG 1X30GM</t>
  </si>
  <si>
    <t>KALIUM CHLORATUM LECIVA 7.5%</t>
  </si>
  <si>
    <t>INJ 5X10ML 7.5%</t>
  </si>
  <si>
    <t>KANAVIT</t>
  </si>
  <si>
    <t>INJ 5X1ML/10MG</t>
  </si>
  <si>
    <t>KINEDRYL</t>
  </si>
  <si>
    <t>TBL 10</t>
  </si>
  <si>
    <t>KL AQUA PURIF. BAG IN BOX 5 l</t>
  </si>
  <si>
    <t>KL SOL.BORGLYCEROLI 3% 1000 G</t>
  </si>
  <si>
    <t>KL SUPP.BISACODYLI 0,01G  30KS</t>
  </si>
  <si>
    <t>KL SUPP.BISACODYLI 0,01G  40KS</t>
  </si>
  <si>
    <t>LEXAURIN 1,5</t>
  </si>
  <si>
    <t>POR TBL NOB 30X1.5MG</t>
  </si>
  <si>
    <t>LIPANTHYL 267 M</t>
  </si>
  <si>
    <t>267MG CPS DUR 30</t>
  </si>
  <si>
    <t>LOZAP 50 ZENTIVA</t>
  </si>
  <si>
    <t>POR TBL FLM 30X50MG</t>
  </si>
  <si>
    <t>MAGNESII LACTICI 0,5 TBL. MEDICAMENTA</t>
  </si>
  <si>
    <t>TBL NOB 100X0,5GM</t>
  </si>
  <si>
    <t>MAGNESIUM SULFURICUM BBP 10%</t>
  </si>
  <si>
    <t>INJ 5X10ML 10%</t>
  </si>
  <si>
    <t>MEDROL 4MG</t>
  </si>
  <si>
    <t>TBL NOB 30 II</t>
  </si>
  <si>
    <t>MESOCAIN</t>
  </si>
  <si>
    <t>GEL 1X20GM</t>
  </si>
  <si>
    <t>MOXOSTAD 0,2 MG</t>
  </si>
  <si>
    <t>POR TBL FLM 30X0.2MG</t>
  </si>
  <si>
    <t>NEODOLPASSE</t>
  </si>
  <si>
    <t>75MG/30MG INF SOL 10X250ML</t>
  </si>
  <si>
    <t>NEUROL 0.25</t>
  </si>
  <si>
    <t>TBL 30X0.25MG</t>
  </si>
  <si>
    <t>NEURONTIN 300MG</t>
  </si>
  <si>
    <t>CPS 50X300MG</t>
  </si>
  <si>
    <t>NIMOTOP S</t>
  </si>
  <si>
    <t>30MG TBL FLM 100 I</t>
  </si>
  <si>
    <t>NORADRENALIN LECIVA</t>
  </si>
  <si>
    <t>NOVALGIN</t>
  </si>
  <si>
    <t>INJ 5X5ML/2500MG</t>
  </si>
  <si>
    <t>INJ 10X2ML/1000MG</t>
  </si>
  <si>
    <t>500MG TBL FLM 20</t>
  </si>
  <si>
    <t>OPHTHALMO-SEPTONEX</t>
  </si>
  <si>
    <t>OPH GTT SOL 1X10ML PLAST</t>
  </si>
  <si>
    <t>UNG OPH 1X5GM</t>
  </si>
  <si>
    <t>PARALEN 500</t>
  </si>
  <si>
    <t>POR TBL NOB 24X500MG</t>
  </si>
  <si>
    <t>PARALEN 500 TBL 12</t>
  </si>
  <si>
    <t>500MG TBL NOB 12</t>
  </si>
  <si>
    <t>PLENDIL ER</t>
  </si>
  <si>
    <t>TBL FC 30X5MG</t>
  </si>
  <si>
    <t>PRESTARIUM NEO COMBI 5mg/1,25mg</t>
  </si>
  <si>
    <t>REASEC</t>
  </si>
  <si>
    <t>TBL 20X2.5MG</t>
  </si>
  <si>
    <t>RINGERFUNDIN B.BRAUN</t>
  </si>
  <si>
    <t>INF SOL10X1000ML PE</t>
  </si>
  <si>
    <t>INF SOL 10X500ML PE</t>
  </si>
  <si>
    <t>SOLU-MEDROL</t>
  </si>
  <si>
    <t>INJ SIC 1X40MG+1ML</t>
  </si>
  <si>
    <t>SORBIFER DURULES</t>
  </si>
  <si>
    <t>TBL FLM 60X320MG/60MG</t>
  </si>
  <si>
    <t>POR TBL FLM 100X100MG</t>
  </si>
  <si>
    <t>SORTIS 40MG</t>
  </si>
  <si>
    <t>TBL OBD 30X40MG</t>
  </si>
  <si>
    <t>SPECIES UROLOGICAE PLANTA LEROS</t>
  </si>
  <si>
    <t>SPC 20X1.5GM(SÁČKY)</t>
  </si>
  <si>
    <t>SYNTOPHYLLIN</t>
  </si>
  <si>
    <t>INJ 5X10ML/240MG</t>
  </si>
  <si>
    <t>TORECAN</t>
  </si>
  <si>
    <t>INJ 5X1ML/6.5MG</t>
  </si>
  <si>
    <t>TRALGIT</t>
  </si>
  <si>
    <t>POR CPS DUR 20X50MG</t>
  </si>
  <si>
    <t>TRALGIT 50 INJ</t>
  </si>
  <si>
    <t>INJ SOL 5X1ML/50MG</t>
  </si>
  <si>
    <t>TRALGIT SR 100</t>
  </si>
  <si>
    <t>POR TBL RET30X100MG</t>
  </si>
  <si>
    <t>POR TBL RET50X100MG</t>
  </si>
  <si>
    <t>TRAMADOL KALCEKS</t>
  </si>
  <si>
    <t>50MG/ML INJ/INF SOL 5X2ML</t>
  </si>
  <si>
    <t>Trental inj -MIMOŘÁDNÝ DOVOZ!!</t>
  </si>
  <si>
    <t>INJ 5X5ML/100MG</t>
  </si>
  <si>
    <t>TRITACE 2,5 MG</t>
  </si>
  <si>
    <t>POR TBL NOB 20X2.5MG</t>
  </si>
  <si>
    <t>TRITTICO AC 75</t>
  </si>
  <si>
    <t>TBL RET 30X75MG</t>
  </si>
  <si>
    <t>ULTRACOD</t>
  </si>
  <si>
    <t>POR TBL NOB 30</t>
  </si>
  <si>
    <t>POR TBL NOB 10</t>
  </si>
  <si>
    <t>VENTOLIN INHALER N</t>
  </si>
  <si>
    <t>100MCG/DÁV INH SUS PSS 200DÁV</t>
  </si>
  <si>
    <t>Vincentka nosní sprej  25ml (30ml)</t>
  </si>
  <si>
    <t>VITAMIN B12 LECIVA 1000RG</t>
  </si>
  <si>
    <t>INJ 5X1ML/1000RG</t>
  </si>
  <si>
    <t>ZALDIAR</t>
  </si>
  <si>
    <t>37,5MG/325MG TBL FLM 30X1</t>
  </si>
  <si>
    <t>ZOLPIDEM MYLAN</t>
  </si>
  <si>
    <t>POR TBL FLM 20X10MG</t>
  </si>
  <si>
    <t>POR TBL FLM 50X10MG</t>
  </si>
  <si>
    <t>ZYLLT 75 MG</t>
  </si>
  <si>
    <t>POR TBL FLM 28X75MG</t>
  </si>
  <si>
    <t>léky - enterální výživa (LEK)</t>
  </si>
  <si>
    <t>NUTRIDRINK PROTEIN S PŘÍCHUTÍ ČOKOLÁDOVOU</t>
  </si>
  <si>
    <t>POR SOL 4X200ML</t>
  </si>
  <si>
    <t>léky - krev.deriváty ZUL (TO)</t>
  </si>
  <si>
    <t>OCPLEX</t>
  </si>
  <si>
    <t>500IU INF PSO LQF 1+1X20ML</t>
  </si>
  <si>
    <t>léky - antibiotika (LEK)</t>
  </si>
  <si>
    <t>AMOKSIKLAV</t>
  </si>
  <si>
    <t>TBL OBD 21X625MG</t>
  </si>
  <si>
    <t>AMOKSIKLAV 1.2GM</t>
  </si>
  <si>
    <t>INJ SIC 5X1.2GM</t>
  </si>
  <si>
    <t>AMOKSIKLAV 1G</t>
  </si>
  <si>
    <t>TBL OBD 14X1GM</t>
  </si>
  <si>
    <t>AMPICILIN 1,0 BIOTIKA</t>
  </si>
  <si>
    <t>INJ PLV SOL 10X1000MG</t>
  </si>
  <si>
    <t>AMPICILLIN AND SULBACTAM IBI 1 G + 500 MG PRÁŠEK P</t>
  </si>
  <si>
    <t>INJ PLV SOL 10X1G+500MG/LAH</t>
  </si>
  <si>
    <t>AMPIPLUS 1000mg/500mg - mimořádný dovoz</t>
  </si>
  <si>
    <t>inj.inf.sol 25 vials</t>
  </si>
  <si>
    <t>AZEPO 1 G</t>
  </si>
  <si>
    <t>INJ+INF PLV SOL 10X1GM</t>
  </si>
  <si>
    <t>Clindamycin Kabi 150mg/ml 10 x 4ml/600mg</t>
  </si>
  <si>
    <t>10 x 4ml /600mg</t>
  </si>
  <si>
    <t>Clindamycin Kabi inj.sol.10x2ml/300mg</t>
  </si>
  <si>
    <t>FRAMYKOIN</t>
  </si>
  <si>
    <t>UNG 1X10GM</t>
  </si>
  <si>
    <t>PLV ADS 1X5GM</t>
  </si>
  <si>
    <t>Gentamicin B.Braun INF SOL 80MG</t>
  </si>
  <si>
    <t>20x80ML 1mg/ml</t>
  </si>
  <si>
    <t>MEROPENEM BRADEX</t>
  </si>
  <si>
    <t>1G INJ/INF PLV SOL 10</t>
  </si>
  <si>
    <t>OPHTHALMO-FRAMYKOIN</t>
  </si>
  <si>
    <t>TYGACIL 50 MG</t>
  </si>
  <si>
    <t>INF PLV SOL 10X50MG/5ML</t>
  </si>
  <si>
    <t>VANCOMYCIN MYLAN 1000 MG</t>
  </si>
  <si>
    <t>INF PLV SOL 1X1GM</t>
  </si>
  <si>
    <t>ZINNAT 125 MG</t>
  </si>
  <si>
    <t>125MG TBL FLM 10</t>
  </si>
  <si>
    <t>POR TBL ENT 90X20MG</t>
  </si>
  <si>
    <t>AGEN 10</t>
  </si>
  <si>
    <t>AMBROBENE 7.5MG/ML</t>
  </si>
  <si>
    <t>SOL 1X40ML</t>
  </si>
  <si>
    <t>AMESOS 20 MG/10 MG TABLETY</t>
  </si>
  <si>
    <t>APO-PAROX</t>
  </si>
  <si>
    <t>ARDEAOSMOSOL MA 20</t>
  </si>
  <si>
    <t>200G/L INF SOL 10X200ML</t>
  </si>
  <si>
    <t>200G/L INF SOL 20X100ML</t>
  </si>
  <si>
    <t>ATARAX</t>
  </si>
  <si>
    <t>TBL OBD 25X25MG</t>
  </si>
  <si>
    <t>BISOPROLOL MYLAN</t>
  </si>
  <si>
    <t>CALTRATE 600 MG/400 IU D3 POTAHOVANÁ TABLETA</t>
  </si>
  <si>
    <t>POR TBL FLM 90</t>
  </si>
  <si>
    <t>CARBOSORB</t>
  </si>
  <si>
    <t>320MG TBL NOB 20</t>
  </si>
  <si>
    <t>CEZERA 5 MG</t>
  </si>
  <si>
    <t>POR TBL FLM 30X5MG</t>
  </si>
  <si>
    <t>CIPLOX 250</t>
  </si>
  <si>
    <t>250MG TBL FLM 10</t>
  </si>
  <si>
    <t>CIPLOX 500</t>
  </si>
  <si>
    <t>500MG TBL FLM 10</t>
  </si>
  <si>
    <t>CITRAFLEET PRÁŠEK PRO PERORÁLNÍ ROZTOK</t>
  </si>
  <si>
    <t>POR PLV SOL 2</t>
  </si>
  <si>
    <t>INJ 50X2ML/10MG</t>
  </si>
  <si>
    <t>DEPAKINE CHRONO 500MG SECABLE</t>
  </si>
  <si>
    <t>TBL RET 100X500MG</t>
  </si>
  <si>
    <t>DETRALEX</t>
  </si>
  <si>
    <t>TBL OBD 30</t>
  </si>
  <si>
    <t>DICLOFENAC AL RETARD</t>
  </si>
  <si>
    <t>TBL OBD 20X100MG</t>
  </si>
  <si>
    <t>DICYNONE 250</t>
  </si>
  <si>
    <t>INJ SOL 4X2ML/250MG</t>
  </si>
  <si>
    <t>DIGOXIN 0.125 LECIVA</t>
  </si>
  <si>
    <t>TBL 30X0.125MG</t>
  </si>
  <si>
    <t>DONEPEZIL MYLAN 10MG</t>
  </si>
  <si>
    <t>POR TBL DIS 28</t>
  </si>
  <si>
    <t>DZ BRAUNOL 250 ML</t>
  </si>
  <si>
    <t>DZ OCTENISEPT 1 l</t>
  </si>
  <si>
    <t>Espumisan cps.100x40mg-blistr</t>
  </si>
  <si>
    <t>0057585</t>
  </si>
  <si>
    <t>ESSENTIALE FORTE</t>
  </si>
  <si>
    <t>600MG CPS DUR 30</t>
  </si>
  <si>
    <t>EUTHYROX 150</t>
  </si>
  <si>
    <t>TBL 100X150RG</t>
  </si>
  <si>
    <t>EUTHYROX 88 MIKROGRAMŮ</t>
  </si>
  <si>
    <t>88MCG TBL NOB 100 II</t>
  </si>
  <si>
    <t>FLAVOBION</t>
  </si>
  <si>
    <t>70MG TBL FLM 50</t>
  </si>
  <si>
    <t>FOKUSIN</t>
  </si>
  <si>
    <t>POR CPS RDR30X0.4MG</t>
  </si>
  <si>
    <t>FRAXIPARINE</t>
  </si>
  <si>
    <t>INJ SOL 10X0.6ML</t>
  </si>
  <si>
    <t>FURORESE 40</t>
  </si>
  <si>
    <t>TBL 50X40MG</t>
  </si>
  <si>
    <t>GERATAM 1200</t>
  </si>
  <si>
    <t>TBL OBD 60X1200MG</t>
  </si>
  <si>
    <t>GLUCOPHAGE XR 750 MG TABLETY S PRODLOUŽENÝM UVOLŇO</t>
  </si>
  <si>
    <t>POR TBL PRO 60X750MG II</t>
  </si>
  <si>
    <t>POR CPS ETD 90X20MG</t>
  </si>
  <si>
    <t>HIRUDOID</t>
  </si>
  <si>
    <t>HYDROCHLOROTHIAZID LECIVA</t>
  </si>
  <si>
    <t>TBL 20X25MG</t>
  </si>
  <si>
    <t>IBALGIN 400</t>
  </si>
  <si>
    <t>400MG TBL FLM 48</t>
  </si>
  <si>
    <t>KAPIDIN 20 MG</t>
  </si>
  <si>
    <t>KREON 25 000</t>
  </si>
  <si>
    <t>25000U CPS ETD 50</t>
  </si>
  <si>
    <t>KVENTIAX PROLONG 50MG</t>
  </si>
  <si>
    <t xml:space="preserve"> TBL PRO 60</t>
  </si>
  <si>
    <t>LAMICTAL</t>
  </si>
  <si>
    <t>50MG TBL NOB 42</t>
  </si>
  <si>
    <t>LERIVON</t>
  </si>
  <si>
    <t>30MG TBL FLM 20</t>
  </si>
  <si>
    <t>LETROX 125</t>
  </si>
  <si>
    <t>POR TBL NOB 100X125MCG</t>
  </si>
  <si>
    <t>LETROX 150</t>
  </si>
  <si>
    <t>POR TBL NOB 100X150RG</t>
  </si>
  <si>
    <t>LEXAURIN 3</t>
  </si>
  <si>
    <t>3MG TBL NOB 30</t>
  </si>
  <si>
    <t>3MG TBL NOB 28</t>
  </si>
  <si>
    <t>LYRICA 150 MG</t>
  </si>
  <si>
    <t>POR CPSDUR14X150MG</t>
  </si>
  <si>
    <t>TBL NOB 50X0,5GM</t>
  </si>
  <si>
    <t>MAGNOSOLV</t>
  </si>
  <si>
    <t>365MG POR GRA SOL SCC 30</t>
  </si>
  <si>
    <t>MOXOSTAD 0.4 MG</t>
  </si>
  <si>
    <t>POR TBL FLM30X0.4MG</t>
  </si>
  <si>
    <t>NATRIUM CHLORATUM BIOTIKA 10%</t>
  </si>
  <si>
    <t>NO-SPA</t>
  </si>
  <si>
    <t>POR TBL NOB 24X40MG</t>
  </si>
  <si>
    <t>OPHTHALMO-AZULEN</t>
  </si>
  <si>
    <t>PREDNISON 5 LECIVA</t>
  </si>
  <si>
    <t>TBL 20X5MG</t>
  </si>
  <si>
    <t>PROSULPIN 50MG</t>
  </si>
  <si>
    <t>TBL 30X50MG</t>
  </si>
  <si>
    <t>PROTHIADEN</t>
  </si>
  <si>
    <t>DRG 30X25MG</t>
  </si>
  <si>
    <t>RINGERUV ROZTOK BRAUN</t>
  </si>
  <si>
    <t>INF 10X500ML(LDPE)</t>
  </si>
  <si>
    <t>ROCALTROL 0.50 MCG</t>
  </si>
  <si>
    <t>POR CPSMOL30X0.50RG</t>
  </si>
  <si>
    <t>SIOFOR 500</t>
  </si>
  <si>
    <t>TBL OBD 60X500MG</t>
  </si>
  <si>
    <t>STOPTUSSIN</t>
  </si>
  <si>
    <t>POR GTT SOL 1X25ML</t>
  </si>
  <si>
    <t>SUMATRIPTAN MYLAN 50 MG</t>
  </si>
  <si>
    <t>POR TBL FLM 6X50MG</t>
  </si>
  <si>
    <t>TIAPRIDAL</t>
  </si>
  <si>
    <t>POR TBLNOB 50X100MG</t>
  </si>
  <si>
    <t>INJ SOL 12X2ML/100MG</t>
  </si>
  <si>
    <t>TORECAN-ukončení dodání do ČR</t>
  </si>
  <si>
    <t>SUP 6X6.5MG</t>
  </si>
  <si>
    <t>TRIPLIXAM 10 MG/2,5 MG/5 MG</t>
  </si>
  <si>
    <t>TRUND 500 MG POTAHOVANÉ TABLETY</t>
  </si>
  <si>
    <t>POR TBL FLM 100X500MG</t>
  </si>
  <si>
    <t>UBRETID</t>
  </si>
  <si>
    <t>TBL 50X5MG</t>
  </si>
  <si>
    <t>VEROSPIRON</t>
  </si>
  <si>
    <t>VITAMIN B12 LECIVA 300RG</t>
  </si>
  <si>
    <t>INJ 5X1ML/300RG</t>
  </si>
  <si>
    <t>Walmark Biopron Forte Box tbl.10x10</t>
  </si>
  <si>
    <t>WARFARIN</t>
  </si>
  <si>
    <t>TBL 100X3MG</t>
  </si>
  <si>
    <t>ZODAC</t>
  </si>
  <si>
    <t>TBL OBD 30X10MG</t>
  </si>
  <si>
    <t>ZOVIRAX 200 MG</t>
  </si>
  <si>
    <t>POR TBL NOB25X200MG</t>
  </si>
  <si>
    <t>POR TBL FLM 56X75MG</t>
  </si>
  <si>
    <t>AMOKSIKLAV 1 G</t>
  </si>
  <si>
    <t>POR TBL FLM 21X1GM</t>
  </si>
  <si>
    <t>CIFLOXINAL</t>
  </si>
  <si>
    <t>POR TBL FLM 10X250MG</t>
  </si>
  <si>
    <t>CIPROFLOXACIN KABI 400 MG/200 ML INFUZNÍ ROZTOK</t>
  </si>
  <si>
    <t>INF SOL 10X400MG/200ML</t>
  </si>
  <si>
    <t>DALACIN C 300 MG</t>
  </si>
  <si>
    <t>POR CPS DUR 16X300MG</t>
  </si>
  <si>
    <t>DOXYHEXAL TABS</t>
  </si>
  <si>
    <t>TBL 10X100MG</t>
  </si>
  <si>
    <t>ENTIZOL</t>
  </si>
  <si>
    <t>TBL 20X250MG</t>
  </si>
  <si>
    <t>MEDOCLAV 1000 MG/200 MG</t>
  </si>
  <si>
    <t>INJ+INF PLV SOL 10X1.2GM</t>
  </si>
  <si>
    <t>METRONIDAZOLE NORIDEM</t>
  </si>
  <si>
    <t>5MG/ML INF SOL 10X100ML</t>
  </si>
  <si>
    <t>5MG/ML INF SOL 20X100ML</t>
  </si>
  <si>
    <t>PIPERACILLIN/TAZOBACTAM AUROBINDO- MIMOŘÁDNÝ DOVOZ</t>
  </si>
  <si>
    <t>4G/0,5G INF PLV SOL 12</t>
  </si>
  <si>
    <t>SEFOTAK 1 G</t>
  </si>
  <si>
    <t>INJ PLV SOL 1X1GM</t>
  </si>
  <si>
    <t>SUMETROLIM</t>
  </si>
  <si>
    <t>TBL 20X480MG</t>
  </si>
  <si>
    <t>TOBREX</t>
  </si>
  <si>
    <t>3MG/G OPH UNG 3,5G</t>
  </si>
  <si>
    <t>UNASYN</t>
  </si>
  <si>
    <t>POR TBL FLM12X375MG</t>
  </si>
  <si>
    <t>AQUA PRO INJECTIONE BRAUN</t>
  </si>
  <si>
    <t>INJ SOL 20X10ML-PLA</t>
  </si>
  <si>
    <t>BACLOFEN SINTETICA</t>
  </si>
  <si>
    <t>2MG/ML INF SOL 5X5ML</t>
  </si>
  <si>
    <t>BETADINE - zelená</t>
  </si>
  <si>
    <t>BUPIVACAINE ACCORD</t>
  </si>
  <si>
    <t>5MG/ML INJ SOL 1X20ML</t>
  </si>
  <si>
    <t>DEPO-MEDROL</t>
  </si>
  <si>
    <t>INJ 1X1ML/40MG</t>
  </si>
  <si>
    <t>HYDROCORTISON M LECIVA</t>
  </si>
  <si>
    <t>UNG 10GM 1%</t>
  </si>
  <si>
    <t>MAGNESIUM SULFURICUM BBP 20%</t>
  </si>
  <si>
    <t>200MG/ML INJ SOL 5X10ML</t>
  </si>
  <si>
    <t>ACC INJEKT</t>
  </si>
  <si>
    <t>INJ SOL 5X3ML/300MG</t>
  </si>
  <si>
    <t>ACIDUM ASCORBICUM</t>
  </si>
  <si>
    <t>INJ 50X5ML</t>
  </si>
  <si>
    <t>INJ 5X5ML</t>
  </si>
  <si>
    <t>ALLERGOCROM KOMBI (OČNÍ+NOSNÍ)</t>
  </si>
  <si>
    <t>OPH 10ML+NAS 15ML</t>
  </si>
  <si>
    <t>100MG TBL NOB 30</t>
  </si>
  <si>
    <t>ANOPYRIN</t>
  </si>
  <si>
    <t>100MG TBL NOB 60(6X10)</t>
  </si>
  <si>
    <t>AQUA PRO INJECTIONE ARDEAPHARMA</t>
  </si>
  <si>
    <t>INF 1X250ML</t>
  </si>
  <si>
    <t>PAR LQF 20X100ML-PE</t>
  </si>
  <si>
    <t>ARDUAN</t>
  </si>
  <si>
    <t>INJ SIC 25X4MG+2ML</t>
  </si>
  <si>
    <t>AVAMYS NAS.SPR.SUS 120X27,5RG</t>
  </si>
  <si>
    <t>BETALOC</t>
  </si>
  <si>
    <t>1MG/ML INJ SOL 5X5ML</t>
  </si>
  <si>
    <t>BETALOC ZOK 100 MG</t>
  </si>
  <si>
    <t>TBL RET 30X100MG</t>
  </si>
  <si>
    <t>BISOPROLOL MYLAN 2,5 MG</t>
  </si>
  <si>
    <t>2,5MG TBL FLM 30</t>
  </si>
  <si>
    <t>BROMHEXIN 12 KM-KAPKY</t>
  </si>
  <si>
    <t>POR GTT SOL 30ML</t>
  </si>
  <si>
    <t>BROMHEXIN 8 KM KAPKY</t>
  </si>
  <si>
    <t>GTT 1X50ML 8MG/ML</t>
  </si>
  <si>
    <t>GTT 1X100ML 8MG/ML</t>
  </si>
  <si>
    <t>BUPIVACAINE GRINDEKS</t>
  </si>
  <si>
    <t>5MG/ML INJ SOL 5X10ML</t>
  </si>
  <si>
    <t>BURONIL 25 MG</t>
  </si>
  <si>
    <t>POR TBL OBD 50X25MG</t>
  </si>
  <si>
    <t>CALCIUM GLUCONICUM 10% B.BRAUN</t>
  </si>
  <si>
    <t>INJ SOL 20X10ML</t>
  </si>
  <si>
    <t>CARAMLO</t>
  </si>
  <si>
    <t>8MG/5MG TBL NOB 98</t>
  </si>
  <si>
    <t>CARTEOL LP 2%</t>
  </si>
  <si>
    <t>OPH GTT PRO 1X3ML</t>
  </si>
  <si>
    <t>CARVESAN 25</t>
  </si>
  <si>
    <t>POR TBL NOB 30X25MG</t>
  </si>
  <si>
    <t>CARZAP HCT 32 MG/12,5 MG TABLETY</t>
  </si>
  <si>
    <t>POR TBL NOB 28</t>
  </si>
  <si>
    <t>CAVINTON</t>
  </si>
  <si>
    <t>CERNEVIT</t>
  </si>
  <si>
    <t>INJ PLV SOL10X750MG</t>
  </si>
  <si>
    <t>POR TBL FLM 90X5MG</t>
  </si>
  <si>
    <t>CILOXAN</t>
  </si>
  <si>
    <t>3MG/ML AUR/OPH GTT SOL 1X5ML</t>
  </si>
  <si>
    <t>CIPRALEX 20 MG/ML</t>
  </si>
  <si>
    <t>POR GTT SOL 1X15ML</t>
  </si>
  <si>
    <t>CORDARONE</t>
  </si>
  <si>
    <t>POR TBL NOB60X200MG</t>
  </si>
  <si>
    <t>INJ SOL 6X3ML/150MG</t>
  </si>
  <si>
    <t>DEPAKINE CHRONO 300</t>
  </si>
  <si>
    <t>TBL RET 100X300MG</t>
  </si>
  <si>
    <t>DEPAKINE INJ 1+1X4ML</t>
  </si>
  <si>
    <t>PSO LQF 400MG/4ML</t>
  </si>
  <si>
    <t>POR TBL FLM 120X500MG</t>
  </si>
  <si>
    <t>DEXMEDETOMIDINE EVER PHARMA</t>
  </si>
  <si>
    <t>100MCG/ML INF CNC SOL 4X10ML</t>
  </si>
  <si>
    <t>5MG TBL NOB 20(1X20)</t>
  </si>
  <si>
    <t>DICLOFENAC AL 50</t>
  </si>
  <si>
    <t>TBL OBD 100X50MG</t>
  </si>
  <si>
    <t>DICLOFENAC DR. MÜLLER PHARMA</t>
  </si>
  <si>
    <t>100MG SUP 12</t>
  </si>
  <si>
    <t>DICLOFENAC DUO PHARMASWISS 75 MG</t>
  </si>
  <si>
    <t>POR CPS RDR 30X75MG</t>
  </si>
  <si>
    <t>DIGOXIN ORION INJ.-MIMOŘÁDNÝ DOVOZ!!</t>
  </si>
  <si>
    <t>INJ SOL 25X1ML/0.25MG</t>
  </si>
  <si>
    <t>DILCEREN PRO INFUSIONE</t>
  </si>
  <si>
    <t>0,2MG/ML INF SOL 1X50ML</t>
  </si>
  <si>
    <t>DZ PRONTODERM PENA 200ml</t>
  </si>
  <si>
    <t>DZ PRONTODERM ROZTOK 500 ml</t>
  </si>
  <si>
    <t>DZ PRONTORAL 250ML</t>
  </si>
  <si>
    <t>EBRANTIL 30 RETARD</t>
  </si>
  <si>
    <t>POR CPS PRO 50X30MG</t>
  </si>
  <si>
    <t>EBRANTIL 60 RETARD</t>
  </si>
  <si>
    <t>POR CPS PRO 50X60MG</t>
  </si>
  <si>
    <t>EBRANTIL I.V. 50</t>
  </si>
  <si>
    <t>INJ SOL 5X10ML/50MG</t>
  </si>
  <si>
    <t>ELICEA 10 MG</t>
  </si>
  <si>
    <t>POR TBL FLM 28X10MG</t>
  </si>
  <si>
    <t>ENAP 5MG</t>
  </si>
  <si>
    <t>TBL 100X5MG</t>
  </si>
  <si>
    <t>ENSURE PLUS ADVANCE JAHODOVÁ PŘÍCHUŤ</t>
  </si>
  <si>
    <t>POR SOL 4X220ML</t>
  </si>
  <si>
    <t>ENSURE PLUS ADVANCE KÁVOVÁ PŘÍCHUŤ</t>
  </si>
  <si>
    <t>ENSURE PLUS PŘÍCHUŤ JAHODA</t>
  </si>
  <si>
    <t>POR SOL 1X220ML</t>
  </si>
  <si>
    <t>EUTHYROX</t>
  </si>
  <si>
    <t>75MCG TBL NOB 100 II</t>
  </si>
  <si>
    <t>EUTHYROX 50</t>
  </si>
  <si>
    <t>TBL 100X50RG</t>
  </si>
  <si>
    <t>TBL 100X40MG</t>
  </si>
  <si>
    <t>FUROSEMID ACCORD</t>
  </si>
  <si>
    <t>10MG/ML INJ/INF SOL 10X2ML</t>
  </si>
  <si>
    <t>FYZIOLOGICKÝ ROZTOK VIAFLO</t>
  </si>
  <si>
    <t>INF SOL 30X250ML</t>
  </si>
  <si>
    <t>INF SOL 20X500ML</t>
  </si>
  <si>
    <t>INF SOL 50X100ML</t>
  </si>
  <si>
    <t>INF SOL 10X1000ML</t>
  </si>
  <si>
    <t>GELASPAN 4% EBI20x500 ml</t>
  </si>
  <si>
    <t>INF SOL20X500ML VAK</t>
  </si>
  <si>
    <t>GLUCERNA 1,5 KCAL KÁVOVÁ PŘÍCHUŤ</t>
  </si>
  <si>
    <t>GLUCERNA 1,5 KCAL VANILKOVÁ PŘÍCHUŤ</t>
  </si>
  <si>
    <t>GLUKÓZA 5% VIAFLO</t>
  </si>
  <si>
    <t>GUTRON 2.5MG</t>
  </si>
  <si>
    <t>TBL 50X2.5MG</t>
  </si>
  <si>
    <t>HEMINEVRIN 192 MG</t>
  </si>
  <si>
    <t>POR CPS MOL 100X192MG (dříve název 300mg!)</t>
  </si>
  <si>
    <t>HEPARIN LECIVA</t>
  </si>
  <si>
    <t>INJ 1X10ML/50KU</t>
  </si>
  <si>
    <t>HUMULIN N 100 M.J./ML</t>
  </si>
  <si>
    <t>HYLAK FORTE</t>
  </si>
  <si>
    <t>POR SOL 100ML</t>
  </si>
  <si>
    <t>IBUPROFEN B. BRAUN 400MG</t>
  </si>
  <si>
    <t xml:space="preserve"> INF SOL 10X100ML</t>
  </si>
  <si>
    <t>IMAZOL KRÉMPASTA</t>
  </si>
  <si>
    <t>10MG/G DRM PST 1X30G</t>
  </si>
  <si>
    <t>INDOMETACIN 100 BERLIN-CHEMIE</t>
  </si>
  <si>
    <t>SUP 10X100MG</t>
  </si>
  <si>
    <t>IR  INFUSIO MANNITOLI 15% 250 ml</t>
  </si>
  <si>
    <t>INF 30x250 ml vak viaflo</t>
  </si>
  <si>
    <t>ISOPTIN 40MG</t>
  </si>
  <si>
    <t>TBL FLM 50</t>
  </si>
  <si>
    <t>KALIUM CHLORATUM BIOMEDICA</t>
  </si>
  <si>
    <t>POR TBLFLM100X500MG</t>
  </si>
  <si>
    <t>KALIUMCHLORID 7.45% BRAUN</t>
  </si>
  <si>
    <t>INF CNC SOL 20X20ML</t>
  </si>
  <si>
    <t>INF CNC SOL 20X100ML</t>
  </si>
  <si>
    <t>KALNORMIN</t>
  </si>
  <si>
    <t>POR TBL PRO 30X1GM</t>
  </si>
  <si>
    <t>KEPPRA 100 MG/ML</t>
  </si>
  <si>
    <t>INF CNC SOL 10X5ML II</t>
  </si>
  <si>
    <t>KL AQUA PURIF. KUL,FAG 5 kg</t>
  </si>
  <si>
    <t>KL Aqua purificata Bag in Box 2l Fagron</t>
  </si>
  <si>
    <t>KL BENZINUM 900ml/ 600g</t>
  </si>
  <si>
    <t>KL ETHANOLUM 70% 800 g</t>
  </si>
  <si>
    <t>KL ETHER 200G</t>
  </si>
  <si>
    <t>KL ONDREJ. MAST FAGRON 500 g</t>
  </si>
  <si>
    <t>KL ONDREJOVA MAST, 100G</t>
  </si>
  <si>
    <t>KL SOL.NOVIKOV 20G</t>
  </si>
  <si>
    <t>KL UNGUENTUM</t>
  </si>
  <si>
    <t>LETROX 100</t>
  </si>
  <si>
    <t>POR TBL NOB 100X100RG II</t>
  </si>
  <si>
    <t>LETROX 75</t>
  </si>
  <si>
    <t>POR TBL NOB 100X75MCG II</t>
  </si>
  <si>
    <t>LOCOID CRELO 0,1%</t>
  </si>
  <si>
    <t>LOT 1X30GM</t>
  </si>
  <si>
    <t>MAXITROL</t>
  </si>
  <si>
    <t>OPH UNG 3,5G</t>
  </si>
  <si>
    <t>OPH GTT SUS 1X5ML</t>
  </si>
  <si>
    <t>MERTENIL</t>
  </si>
  <si>
    <t>40MG TBL FLM 30</t>
  </si>
  <si>
    <t>INJ 10X10ML 1%</t>
  </si>
  <si>
    <t>MIDAZOLAM ACCORD 5 MG/ML</t>
  </si>
  <si>
    <t>INJ+INF SOL 10X3ML</t>
  </si>
  <si>
    <t>MINIRIN MELT 60 MCG</t>
  </si>
  <si>
    <t>POR LYO 30X60RG</t>
  </si>
  <si>
    <t>MOXOSTAD 0.3 MG</t>
  </si>
  <si>
    <t>POR TBL FLM30X0.3MG</t>
  </si>
  <si>
    <t>MUCONASAL PLUS</t>
  </si>
  <si>
    <t>SPR NAS 1X10ML</t>
  </si>
  <si>
    <t>NEURONTIN 100MG</t>
  </si>
  <si>
    <t>CPS 100X100MG</t>
  </si>
  <si>
    <t>NEURONTIN 300 MG</t>
  </si>
  <si>
    <t>POR CPS DUR 100X300MG</t>
  </si>
  <si>
    <t>NICORETTE INVISIPATCH 15 MG/16 H</t>
  </si>
  <si>
    <t>DRM EMP TDR 7X15MG</t>
  </si>
  <si>
    <t>NIMESIL</t>
  </si>
  <si>
    <t>PORGRASUS30X100MG-S</t>
  </si>
  <si>
    <t>NITRESAN 10 MG</t>
  </si>
  <si>
    <t>NITRO POHL INFUS.</t>
  </si>
  <si>
    <t>INF 10X10ML/10MG</t>
  </si>
  <si>
    <t>NORADRENALIN LÉČIVA</t>
  </si>
  <si>
    <t>IVN INF CNC SOL 5X5ML</t>
  </si>
  <si>
    <t>NUTRYELT</t>
  </si>
  <si>
    <t>INF CNC SOL 10X10ML</t>
  </si>
  <si>
    <t>OCTENISEPT</t>
  </si>
  <si>
    <t>0,1G/100G DRM SPR SOL 1X50ML</t>
  </si>
  <si>
    <t>ONDANSETRON B. BRAUN 2 MG/ML</t>
  </si>
  <si>
    <t>INJ SOL 20X4ML/8MG LDPE</t>
  </si>
  <si>
    <t>ORGAMETRIL</t>
  </si>
  <si>
    <t>5MG TBL NOB 30</t>
  </si>
  <si>
    <t>OXAZEPAM TBL.20X10MG</t>
  </si>
  <si>
    <t>TBL 20X10MG(BLISTR)</t>
  </si>
  <si>
    <t>PAMBA</t>
  </si>
  <si>
    <t>INJ SOL 5X5ML/50MG</t>
  </si>
  <si>
    <t>PANGROL 20000</t>
  </si>
  <si>
    <t>POR TBL ENT 50 II</t>
  </si>
  <si>
    <t>PARACETAMOL ACCORD</t>
  </si>
  <si>
    <t>10MG/ML INF SOL 20X100ML</t>
  </si>
  <si>
    <t>PARACETAMOL KABI 10MG/ML</t>
  </si>
  <si>
    <t>INF SOL 10X100ML/1000MG</t>
  </si>
  <si>
    <t>Peroxid vodíku 3% 100 ml</t>
  </si>
  <si>
    <t>20% DPH</t>
  </si>
  <si>
    <t>PLASMALYTE ROZTOK</t>
  </si>
  <si>
    <t>PLASMALYTE ROZTOK S GLUKOZOU 5%</t>
  </si>
  <si>
    <t>PRESTANCE 10 MG/10 MG</t>
  </si>
  <si>
    <t>PRESTARIUM NEO COMBI 10 MG/2,5 MG</t>
  </si>
  <si>
    <t>PROPOFOL 1% MCT/LCT FRESENIUS</t>
  </si>
  <si>
    <t>INJ EML 10X100ML</t>
  </si>
  <si>
    <t>PROSTAPHLIN 1000MG</t>
  </si>
  <si>
    <t>INJ PLV SOL 1</t>
  </si>
  <si>
    <t>RENNIE SPEARMINT BEZ CUKRU</t>
  </si>
  <si>
    <t>POR TBL MND 36</t>
  </si>
  <si>
    <t>RINGERŮV ROZTOK VIAFLO</t>
  </si>
  <si>
    <t>RISENDROS 35 MG</t>
  </si>
  <si>
    <t>POR TBL FLM 12X35MG</t>
  </si>
  <si>
    <t>SANORIN</t>
  </si>
  <si>
    <t>1PM NAS SPR SOL 1X10ML</t>
  </si>
  <si>
    <t>SIOFOR 850MG</t>
  </si>
  <si>
    <t>TBL FLM 60x850MG</t>
  </si>
  <si>
    <t>INJ SIC 1X1GM+16ML</t>
  </si>
  <si>
    <t>SORTIS 80 MG</t>
  </si>
  <si>
    <t>POR TBL FLM 30X80MG</t>
  </si>
  <si>
    <t>SYNTOSTIGMIN</t>
  </si>
  <si>
    <t>INJ 10X1ML/0.5MG</t>
  </si>
  <si>
    <t>TANTUM VERDE</t>
  </si>
  <si>
    <t>1,5MG/ML GGR 120ML</t>
  </si>
  <si>
    <t>1,5MG/ML GGR 240 ML</t>
  </si>
  <si>
    <t>TENAXUM</t>
  </si>
  <si>
    <t>TBL 30X1MG</t>
  </si>
  <si>
    <t>TENSIOMIN</t>
  </si>
  <si>
    <t>TBL 30X12.5MG</t>
  </si>
  <si>
    <t>TBL 30X25MG</t>
  </si>
  <si>
    <t>THIOPENTAL VUAB INJ. PLV. SOL. 0,5 G</t>
  </si>
  <si>
    <t>0,5G INJ PLV SOL 1</t>
  </si>
  <si>
    <t>THIOPENTAL VUAB INJ. PLV. SOL. 1,0 G</t>
  </si>
  <si>
    <t>1G INJ PLV SOL 1 II</t>
  </si>
  <si>
    <t>TRACUTIL</t>
  </si>
  <si>
    <t>INF 5X10ML</t>
  </si>
  <si>
    <t>TRANSTEC 70 MCG/H</t>
  </si>
  <si>
    <t>DRM EMP TDR 5X40MG</t>
  </si>
  <si>
    <t>TRIPLIXAM 10 MG/2,5 MG/10 MG</t>
  </si>
  <si>
    <t>TRITACE 5 MG</t>
  </si>
  <si>
    <t>POR TBL NOB 100X5MG</t>
  </si>
  <si>
    <t>VENTOLIN</t>
  </si>
  <si>
    <t>5MG/ML INH SOL 1X20ML</t>
  </si>
  <si>
    <t>VIANT</t>
  </si>
  <si>
    <t>INF PLV SOL 10</t>
  </si>
  <si>
    <t>VIDISIC</t>
  </si>
  <si>
    <t>GEL OPH 3X10GM</t>
  </si>
  <si>
    <t>XADOS 20 MG TABLETY</t>
  </si>
  <si>
    <t>POR TBL NOB 50X20MG</t>
  </si>
  <si>
    <t>léky - parenterální výživa (LEK)</t>
  </si>
  <si>
    <t>AMINOPLASMAL B.BRAUN 10%</t>
  </si>
  <si>
    <t>INF SOL 10X500ML</t>
  </si>
  <si>
    <t>IR  PERIOLIMEL N4E</t>
  </si>
  <si>
    <t>INF EML 4X2000ML</t>
  </si>
  <si>
    <t>OLIMEL N7E</t>
  </si>
  <si>
    <t>INF EML4X2000ML</t>
  </si>
  <si>
    <t>OLIMEL N9</t>
  </si>
  <si>
    <t>OLIMEL N9E</t>
  </si>
  <si>
    <t>ENSURE PLUS ADVANCE VANILKA</t>
  </si>
  <si>
    <t>ENSURE PLUS PŘÍCHUŤ LESNÍ OVOCE</t>
  </si>
  <si>
    <t>JEVITY PLUS HP</t>
  </si>
  <si>
    <t>POR SOL 1X500ML</t>
  </si>
  <si>
    <t>NEPRO HP 500ml vanilková</t>
  </si>
  <si>
    <t>OSMOLITE</t>
  </si>
  <si>
    <t>OXEPA</t>
  </si>
  <si>
    <t>PULMOCARE 500 ML PŘÍCHUŤ VANILKA</t>
  </si>
  <si>
    <t>FLEBOGAMMA DIF</t>
  </si>
  <si>
    <t>50MG/ML INF SOL 1X200ML</t>
  </si>
  <si>
    <t>HAEMOCOMPLETTAN P</t>
  </si>
  <si>
    <t>20MG/ML INJ/INF PLV SOL 1X2000MG</t>
  </si>
  <si>
    <t>20MG/ML INJ/INF PLV SOL 1X1000MG</t>
  </si>
  <si>
    <t>1000IU INF PSO LQF 1+1X40ML</t>
  </si>
  <si>
    <t>AMIKACIN MEDOPHARM 500 MG/2 ML</t>
  </si>
  <si>
    <t>INJ+INF SOL 10X2ML/500MG</t>
  </si>
  <si>
    <t>AXETINE 1,5GM</t>
  </si>
  <si>
    <t>INJ SIC 10X1.5GM</t>
  </si>
  <si>
    <t>BENEMICIN 300 MG</t>
  </si>
  <si>
    <t>CPS 100X300MG</t>
  </si>
  <si>
    <t>BISEPTOL 480</t>
  </si>
  <si>
    <t>INJ 10X5ML</t>
  </si>
  <si>
    <t>CEFTAZIDIM KABI 1 GM</t>
  </si>
  <si>
    <t>INJ PLV SOL 10X1GM</t>
  </si>
  <si>
    <t>CEFTAZIDIM KABI 2 GM</t>
  </si>
  <si>
    <t>INJ+INF PLV SOL 10X2GM</t>
  </si>
  <si>
    <t>COLOMYCIN INJEKCE 1 000 000 MJ</t>
  </si>
  <si>
    <t>1000000IU INJ PLV SOL/SOL NEB 10X1MIU</t>
  </si>
  <si>
    <t>GENTAMICIN B.BRAUN INF SOL 240MG</t>
  </si>
  <si>
    <t>20X80ML 3MG/ML</t>
  </si>
  <si>
    <t>KLACID</t>
  </si>
  <si>
    <t>500MG INF PLV CSL 1</t>
  </si>
  <si>
    <t>OFLOXIN INF</t>
  </si>
  <si>
    <t>INF SOL 10X100ML</t>
  </si>
  <si>
    <t>PIPERACILLIN/TAZOBACTAM KABI 4 G/0,5 G</t>
  </si>
  <si>
    <t>INF PLV SOL 10X4.5GM</t>
  </si>
  <si>
    <t>GTT OPH 5ML 3MG/1ML</t>
  </si>
  <si>
    <t>VANCOMYCIN MYLAN 500 MG</t>
  </si>
  <si>
    <t>INF PLV SOL 1X500MG</t>
  </si>
  <si>
    <t>ZYVOXID</t>
  </si>
  <si>
    <t>INF SOL 10X300ML</t>
  </si>
  <si>
    <t>léky - antimykotika (LEK)</t>
  </si>
  <si>
    <t>FLUCONAZOL KABI 2 MG/ML</t>
  </si>
  <si>
    <t>INF SOL 10X200ML/400MG</t>
  </si>
  <si>
    <t>INF SOL 10X100ML/200MG</t>
  </si>
  <si>
    <t xml:space="preserve">ADENOCOR </t>
  </si>
  <si>
    <t>INJ SOL 6X2ML/6MG</t>
  </si>
  <si>
    <t>ARDEANUTRISOL G 40</t>
  </si>
  <si>
    <t>400G/L INF SOL 20X80ML</t>
  </si>
  <si>
    <t>BRAUNOVIDON MAST</t>
  </si>
  <si>
    <t>UNG 1X100GM-TUBA</t>
  </si>
  <si>
    <t>DZ BRAUNOL 1 L</t>
  </si>
  <si>
    <t>400MG TBL FLM 24</t>
  </si>
  <si>
    <t>IBUPROFEN AL 400</t>
  </si>
  <si>
    <t>400MG TBL FLM 30</t>
  </si>
  <si>
    <t>IR  NaCl 0,9% 5000 ml Careflex Duo</t>
  </si>
  <si>
    <t>for irrig. 2x5000 ml 15%</t>
  </si>
  <si>
    <t>IR  NaCl 0,9% 5000 ml vak Bieffe URO Baxter</t>
  </si>
  <si>
    <t>for irrig. 1x5000 ml 15%</t>
  </si>
  <si>
    <t>KL AQUA PURIF. KUL., FAG. 1 kg</t>
  </si>
  <si>
    <t>KL ELIXÍR NA OPTIKU</t>
  </si>
  <si>
    <t>KL ETHER LÉKOPISNÝ 1000 ml Fagron, Kulich</t>
  </si>
  <si>
    <t>UN 1155</t>
  </si>
  <si>
    <t>KL PRIPRAVEK</t>
  </si>
  <si>
    <t>KL SOL.FORMALDEHYDI 10% 1000 g</t>
  </si>
  <si>
    <t>UN 2209</t>
  </si>
  <si>
    <t>KL SOL.HYD.PEROX.3% 100G</t>
  </si>
  <si>
    <t>KL SOL.IODI SPIR.DIL. 800 g</t>
  </si>
  <si>
    <t>KL VASELINUM ALBUM STERILNI,  10G</t>
  </si>
  <si>
    <t>KL VASELINUM ALBUM STERILNI, 20G</t>
  </si>
  <si>
    <t>LIQ 10ML 0.05%</t>
  </si>
  <si>
    <t>TACHOSIL</t>
  </si>
  <si>
    <t>DRM SPO 3.0X2.5CM</t>
  </si>
  <si>
    <t>TISSEEL (FROZ)</t>
  </si>
  <si>
    <t>EPL GKU SOL 1X2ML</t>
  </si>
  <si>
    <t>EPL GKU SOL 1X4ML</t>
  </si>
  <si>
    <t>Verdye 5mg/1ml inj - MIMOŘÁDNÝ DOVOZ!</t>
  </si>
  <si>
    <t>5x25mg</t>
  </si>
  <si>
    <t>léky - RTG diagnostika ZUL (LEK)</t>
  </si>
  <si>
    <t>GLIOLAN 30 MG/ML</t>
  </si>
  <si>
    <t>POR PLV SOL 1X1,5GMX30MG/ML</t>
  </si>
  <si>
    <t>0612 - NCHIR: lůžkové oddělení 36A</t>
  </si>
  <si>
    <t>0611 - NCHIR: lůžkové oddělení 34</t>
  </si>
  <si>
    <t>0621 - NCHIR: ambulance</t>
  </si>
  <si>
    <t>0631 - NCHIR: JIP</t>
  </si>
  <si>
    <t>0662 - NCHIR: operační sál - lokální</t>
  </si>
  <si>
    <t>A02BC02 - PANTOPRAZOL</t>
  </si>
  <si>
    <t>A04AA01 - ONDANSETRON</t>
  </si>
  <si>
    <t>A07DA - ANTIPROPULZIVA</t>
  </si>
  <si>
    <t>A10BA02 - METFORMIN</t>
  </si>
  <si>
    <t>B01AA03 - WARFARIN</t>
  </si>
  <si>
    <t>B01AB06 - NADROPARIN</t>
  </si>
  <si>
    <t>B01AC04 - KLOPIDOGREL</t>
  </si>
  <si>
    <t>C01BD01 - AMIODARON</t>
  </si>
  <si>
    <t>C02AC05 - MOXONIDIN</t>
  </si>
  <si>
    <t>C03CA01 - FUROSEMID</t>
  </si>
  <si>
    <t>C05BA01 - ORGANO-HEPARINOID</t>
  </si>
  <si>
    <t>C07AB02 - METOPROLOL</t>
  </si>
  <si>
    <t>C07AB07 - BISOPROLOL</t>
  </si>
  <si>
    <t>C08CA01 - AMLODIPIN</t>
  </si>
  <si>
    <t>C08CA08 - NITRENDIPIN</t>
  </si>
  <si>
    <t>C08CA13 - LERKANIDIPIN</t>
  </si>
  <si>
    <t>C08DA01 - VERAPAMIL</t>
  </si>
  <si>
    <t>C09AA05 - RAMIPRIL</t>
  </si>
  <si>
    <t>C09BB04 - PERINDOPRIL A AMLODIPIN</t>
  </si>
  <si>
    <t>C09CA01 - LOSARTAN</t>
  </si>
  <si>
    <t>C10AA05 - ATORVASTATIN</t>
  </si>
  <si>
    <t>C10AA07 - ROSUVASTATIN</t>
  </si>
  <si>
    <t>G04CA02 - TAMSULOSIN</t>
  </si>
  <si>
    <t>H02AB04 - METHYLPREDNISOLON</t>
  </si>
  <si>
    <t>J01AA12 - TIGECYKLIN</t>
  </si>
  <si>
    <t>J01CF04 - OXACILIN</t>
  </si>
  <si>
    <t>J01DC02 - CEFUROXIM</t>
  </si>
  <si>
    <t>J01DD01 - CEFOTAXIM</t>
  </si>
  <si>
    <t>J01DH02 - MEROPENEM</t>
  </si>
  <si>
    <t>J01EE01 - SULFAMETHOXAZOL A TRIMETHOPRIM</t>
  </si>
  <si>
    <t>J01FF01 - KLINDAMYCIN</t>
  </si>
  <si>
    <t>J01GB06 - AMIKACIN</t>
  </si>
  <si>
    <t>J01XA01 - VANKOMYCIN</t>
  </si>
  <si>
    <t>J01XD01 - METRONIDAZOL</t>
  </si>
  <si>
    <t>J01XX08 - LINEZOLID</t>
  </si>
  <si>
    <t>J02AC01 - FLUKONAZOL</t>
  </si>
  <si>
    <t>J05AB01 - ACIKLOVIR</t>
  </si>
  <si>
    <t>M04AA01 - ALOPURINOL</t>
  </si>
  <si>
    <t>N01AX10 - PROPOFOL</t>
  </si>
  <si>
    <t>N02AE01 - BUPRENORFIN</t>
  </si>
  <si>
    <t>N02BB02 - SODNÁ SŮL METAMIZOLU</t>
  </si>
  <si>
    <t>N02BE01 - PARACETAMOL</t>
  </si>
  <si>
    <t>N03AG01 - KYSELINA VALPROOVÁ</t>
  </si>
  <si>
    <t>N03AX09 - LAMOTRIGIN</t>
  </si>
  <si>
    <t>N03AX12 - GABAPENTIN</t>
  </si>
  <si>
    <t>N03AX14 - LEVETIRACETAM</t>
  </si>
  <si>
    <t>N05AL01 - SULPIRID</t>
  </si>
  <si>
    <t>N05BA12 - ALPRAZOLAM</t>
  </si>
  <si>
    <t>N05CD08 - MIDAZOLAM</t>
  </si>
  <si>
    <t>N05CF02 - ZOLPIDEM</t>
  </si>
  <si>
    <t>N05CM18 - DEXMEDETOMIDIN</t>
  </si>
  <si>
    <t>N06AB05 - PAROXETIN</t>
  </si>
  <si>
    <t>N06AB10 - ESCITALOPRAM</t>
  </si>
  <si>
    <t>N06BX18 - VINPOCETIN</t>
  </si>
  <si>
    <t>N06DA02 - DONEPEZIL</t>
  </si>
  <si>
    <t>R03AC02 - SALBUTAMOL</t>
  </si>
  <si>
    <t>R06AE07 - CETIRIZIN</t>
  </si>
  <si>
    <t>M05BA07 - KYSELINA RISEDRONOVÁ</t>
  </si>
  <si>
    <t>J01CR02 - AMOXICILIN A  INHIBITOR BETA-LAKTAMASY</t>
  </si>
  <si>
    <t>J01CR05 - PIPERACILIN A  INHIBITOR BETA-LAKTAMASY</t>
  </si>
  <si>
    <t>H03AA01 - SODNÁ SŮL LEVOTHYROXINU</t>
  </si>
  <si>
    <t>C01CA03 - NOREPINEFRIN</t>
  </si>
  <si>
    <t>V06XX - POTRAVINY PRO ZVLÁŠTNÍ LÉKAŘSKÉ ÚČELY (PZLÚ) (ČESKÁ ATC SKUP</t>
  </si>
  <si>
    <t>A02BC02</t>
  </si>
  <si>
    <t>214427</t>
  </si>
  <si>
    <t>CONTROLOC</t>
  </si>
  <si>
    <t>40MG INJ PLV SOL 1</t>
  </si>
  <si>
    <t>214435</t>
  </si>
  <si>
    <t>20MG TBL ENT 100</t>
  </si>
  <si>
    <t>A07DA</t>
  </si>
  <si>
    <t>30652</t>
  </si>
  <si>
    <t>2,5MG/0,025MG TBL NOB 20</t>
  </si>
  <si>
    <t>B01AB06</t>
  </si>
  <si>
    <t>213477</t>
  </si>
  <si>
    <t>9500IU/ML INJ SOL 10X5ML</t>
  </si>
  <si>
    <t>B01AC04</t>
  </si>
  <si>
    <t>149480</t>
  </si>
  <si>
    <t>ZYLLT</t>
  </si>
  <si>
    <t>75MG TBL FLM 28</t>
  </si>
  <si>
    <t>C01CA03</t>
  </si>
  <si>
    <t>536</t>
  </si>
  <si>
    <t>1MG/ML INF CNC SOL 5X1ML</t>
  </si>
  <si>
    <t>C02AC05</t>
  </si>
  <si>
    <t>16913</t>
  </si>
  <si>
    <t>MOXOSTAD</t>
  </si>
  <si>
    <t>0,2MG TBL FLM 30</t>
  </si>
  <si>
    <t>C05BA01</t>
  </si>
  <si>
    <t>100311</t>
  </si>
  <si>
    <t>445MG/100G CRM 40G</t>
  </si>
  <si>
    <t>C07AB02</t>
  </si>
  <si>
    <t>231696</t>
  </si>
  <si>
    <t>231697</t>
  </si>
  <si>
    <t>C07AB07</t>
  </si>
  <si>
    <t>233584</t>
  </si>
  <si>
    <t>5MG TBL FLM 100</t>
  </si>
  <si>
    <t>C09AA05</t>
  </si>
  <si>
    <t>56976</t>
  </si>
  <si>
    <t>TRITACE</t>
  </si>
  <si>
    <t>2,5MG TBL NOB 20</t>
  </si>
  <si>
    <t>C09CA01</t>
  </si>
  <si>
    <t>114065</t>
  </si>
  <si>
    <t>50MG TBL FLM 30 II</t>
  </si>
  <si>
    <t>C10AA05</t>
  </si>
  <si>
    <t>93019</t>
  </si>
  <si>
    <t>SORTIS</t>
  </si>
  <si>
    <t>H02AB04</t>
  </si>
  <si>
    <t>9709</t>
  </si>
  <si>
    <t>40MG/ML INJ PSO LQF 40MG+1ML</t>
  </si>
  <si>
    <t>J01AA12</t>
  </si>
  <si>
    <t>26127</t>
  </si>
  <si>
    <t>TYGACIL</t>
  </si>
  <si>
    <t>50MG INF PLV SOL 10</t>
  </si>
  <si>
    <t>J01CR02</t>
  </si>
  <si>
    <t>5951</t>
  </si>
  <si>
    <t>875MG/125MG TBL FLM 14</t>
  </si>
  <si>
    <t>85525</t>
  </si>
  <si>
    <t>AMOKSIKLAV 625 MG</t>
  </si>
  <si>
    <t>500MG/125MG TBL FLM 21</t>
  </si>
  <si>
    <t>J01DH02</t>
  </si>
  <si>
    <t>173750</t>
  </si>
  <si>
    <t>J01EE01</t>
  </si>
  <si>
    <t>241307</t>
  </si>
  <si>
    <t>J01FF01</t>
  </si>
  <si>
    <t>129834</t>
  </si>
  <si>
    <t>CLINDAMYCIN KABI</t>
  </si>
  <si>
    <t>150MG/ML INJ SOL/INF CNC SOL 10X2ML</t>
  </si>
  <si>
    <t>129836</t>
  </si>
  <si>
    <t>150MG/ML INJ SOL/INF CNC SOL 10X4ML</t>
  </si>
  <si>
    <t>J01XA01</t>
  </si>
  <si>
    <t>166269</t>
  </si>
  <si>
    <t>VANCOMYCIN MYLAN</t>
  </si>
  <si>
    <t>1000MG INF PLV SOL 1</t>
  </si>
  <si>
    <t>M04AA01</t>
  </si>
  <si>
    <t>127263</t>
  </si>
  <si>
    <t>N02BB02</t>
  </si>
  <si>
    <t>55823</t>
  </si>
  <si>
    <t>55824</t>
  </si>
  <si>
    <t>500MG/ML INJ SOL 5X5ML</t>
  </si>
  <si>
    <t>7981</t>
  </si>
  <si>
    <t>500MG/ML INJ SOL 10X2ML</t>
  </si>
  <si>
    <t>N03AX12</t>
  </si>
  <si>
    <t>84399</t>
  </si>
  <si>
    <t>NEURONTIN</t>
  </si>
  <si>
    <t>300MG CPS DUR 50</t>
  </si>
  <si>
    <t>N05BA12</t>
  </si>
  <si>
    <t>91788</t>
  </si>
  <si>
    <t>NEUROL</t>
  </si>
  <si>
    <t>0,25MG TBL NOB 30</t>
  </si>
  <si>
    <t>N05CF02</t>
  </si>
  <si>
    <t>233360</t>
  </si>
  <si>
    <t>10MG TBL FLM 20</t>
  </si>
  <si>
    <t>233366</t>
  </si>
  <si>
    <t>10MG TBL FLM 50</t>
  </si>
  <si>
    <t>N06BX18</t>
  </si>
  <si>
    <t>10252</t>
  </si>
  <si>
    <t>10MG TBL NOB 30</t>
  </si>
  <si>
    <t>R03AC02</t>
  </si>
  <si>
    <t>31934</t>
  </si>
  <si>
    <t>V06XX</t>
  </si>
  <si>
    <t>33850</t>
  </si>
  <si>
    <t>A10BA02</t>
  </si>
  <si>
    <t>208204</t>
  </si>
  <si>
    <t>SIOFOR</t>
  </si>
  <si>
    <t>500MG TBL FLM 60 II</t>
  </si>
  <si>
    <t>B01AA03</t>
  </si>
  <si>
    <t>94113</t>
  </si>
  <si>
    <t>WARFARIN ORION</t>
  </si>
  <si>
    <t>3MG TBL NOB 100</t>
  </si>
  <si>
    <t>213489</t>
  </si>
  <si>
    <t>9500IU/ML INJ SOL ISP 10X0,6ML</t>
  </si>
  <si>
    <t>149483</t>
  </si>
  <si>
    <t>75MG TBL FLM 56</t>
  </si>
  <si>
    <t>16932</t>
  </si>
  <si>
    <t>0,4MG TBL FLM 30</t>
  </si>
  <si>
    <t>C03CA01</t>
  </si>
  <si>
    <t>56804</t>
  </si>
  <si>
    <t>40MG TBL NOB 50</t>
  </si>
  <si>
    <t>100308</t>
  </si>
  <si>
    <t>300MG/100G CRM 40G</t>
  </si>
  <si>
    <t>233600</t>
  </si>
  <si>
    <t>C08CA01</t>
  </si>
  <si>
    <t>2954</t>
  </si>
  <si>
    <t>AGEN</t>
  </si>
  <si>
    <t>C08CA13</t>
  </si>
  <si>
    <t>169654</t>
  </si>
  <si>
    <t>KAPIDIN</t>
  </si>
  <si>
    <t>20MG TBL FLM 30 II</t>
  </si>
  <si>
    <t>G04CA02</t>
  </si>
  <si>
    <t>14439</t>
  </si>
  <si>
    <t>0,4MG CPS RDR 30</t>
  </si>
  <si>
    <t>H03AA01</t>
  </si>
  <si>
    <t>169714</t>
  </si>
  <si>
    <t>LETROX</t>
  </si>
  <si>
    <t>125MCG TBL NOB 100</t>
  </si>
  <si>
    <t>172044</t>
  </si>
  <si>
    <t>150MCG TBL NOB 100</t>
  </si>
  <si>
    <t>243134</t>
  </si>
  <si>
    <t>69191</t>
  </si>
  <si>
    <t>150MCG TBL NOB 100 II</t>
  </si>
  <si>
    <t>134595</t>
  </si>
  <si>
    <t>MEDOCLAV</t>
  </si>
  <si>
    <t>1000MG/200MG INJ/INF PLV SOL 10</t>
  </si>
  <si>
    <t>J01DD01</t>
  </si>
  <si>
    <t>201030</t>
  </si>
  <si>
    <t>SEFOTAK</t>
  </si>
  <si>
    <t>1G INJ/INF PLV SOL 1</t>
  </si>
  <si>
    <t>J01XD01</t>
  </si>
  <si>
    <t>224407</t>
  </si>
  <si>
    <t>5MG/ML INF SOL 10X100ML I</t>
  </si>
  <si>
    <t>242332</t>
  </si>
  <si>
    <t>5MG/ML INF SOL 20X100ML I</t>
  </si>
  <si>
    <t>J05AB01</t>
  </si>
  <si>
    <t>237620</t>
  </si>
  <si>
    <t>ZOVIRAX</t>
  </si>
  <si>
    <t>200MG TBL NOB 25</t>
  </si>
  <si>
    <t>N03AG01</t>
  </si>
  <si>
    <t>44997</t>
  </si>
  <si>
    <t>DEPAKINE CHRONO 500 MG SÉCABLE</t>
  </si>
  <si>
    <t>500MG TBL RET 100</t>
  </si>
  <si>
    <t>N03AX09</t>
  </si>
  <si>
    <t>237772</t>
  </si>
  <si>
    <t>50MG TBL NOB 42 I</t>
  </si>
  <si>
    <t>N03AX14</t>
  </si>
  <si>
    <t>174700</t>
  </si>
  <si>
    <t>TRUND</t>
  </si>
  <si>
    <t>500MG TBL FLM 100</t>
  </si>
  <si>
    <t>N05AL01</t>
  </si>
  <si>
    <t>54432</t>
  </si>
  <si>
    <t>PROSULPIN</t>
  </si>
  <si>
    <t>50MG TBL NOB 30</t>
  </si>
  <si>
    <t>N06AB05</t>
  </si>
  <si>
    <t>107847</t>
  </si>
  <si>
    <t>20MG TBL FLM 30</t>
  </si>
  <si>
    <t>N06DA02</t>
  </si>
  <si>
    <t>148748</t>
  </si>
  <si>
    <t>DONEPEZIL MYLAN</t>
  </si>
  <si>
    <t>10MG POR TBL DIS 28</t>
  </si>
  <si>
    <t>R06AE07</t>
  </si>
  <si>
    <t>66030</t>
  </si>
  <si>
    <t>90044</t>
  </si>
  <si>
    <t>40MG/ML INJ SUS 1X1ML</t>
  </si>
  <si>
    <t>A04AA01</t>
  </si>
  <si>
    <t>187607</t>
  </si>
  <si>
    <t>ONDANSETRON B. BRAUN</t>
  </si>
  <si>
    <t>2MG/ML INJ SOL 20X4ML II</t>
  </si>
  <si>
    <t>208207</t>
  </si>
  <si>
    <t>850MG TBL FLM 60 II</t>
  </si>
  <si>
    <t>C01BD01</t>
  </si>
  <si>
    <t>107938</t>
  </si>
  <si>
    <t>150MG/3ML INJ SOL 6X3ML</t>
  </si>
  <si>
    <t>13768</t>
  </si>
  <si>
    <t>200MG TBL NOB 60</t>
  </si>
  <si>
    <t>216900</t>
  </si>
  <si>
    <t>1MG/ML INF CNC SOL 5X5ML</t>
  </si>
  <si>
    <t>16923</t>
  </si>
  <si>
    <t>0,3MG TBL FLM 30</t>
  </si>
  <si>
    <t>214036</t>
  </si>
  <si>
    <t>239807</t>
  </si>
  <si>
    <t>56805</t>
  </si>
  <si>
    <t>40MG TBL NOB 100</t>
  </si>
  <si>
    <t>231691</t>
  </si>
  <si>
    <t>100MG TBL PRO 30</t>
  </si>
  <si>
    <t>231703</t>
  </si>
  <si>
    <t>233559</t>
  </si>
  <si>
    <t>C08CA08</t>
  </si>
  <si>
    <t>111898</t>
  </si>
  <si>
    <t>NITRESAN</t>
  </si>
  <si>
    <t>C08DA01</t>
  </si>
  <si>
    <t>233480</t>
  </si>
  <si>
    <t>ISOPTIN</t>
  </si>
  <si>
    <t>40MG TBL FLM 50</t>
  </si>
  <si>
    <t>56983</t>
  </si>
  <si>
    <t>5MG TBL NOB 100</t>
  </si>
  <si>
    <t>C09BB04</t>
  </si>
  <si>
    <t>124129</t>
  </si>
  <si>
    <t>PRESTANCE</t>
  </si>
  <si>
    <t>10MG/10MG TBL NOB 30</t>
  </si>
  <si>
    <t>122632</t>
  </si>
  <si>
    <t>80MG TBL FLM 30</t>
  </si>
  <si>
    <t>C10AA07</t>
  </si>
  <si>
    <t>145849</t>
  </si>
  <si>
    <t>9712</t>
  </si>
  <si>
    <t>62,5MG/ML INJ PSO LQF 1000MG+15,6ML</t>
  </si>
  <si>
    <t>184245</t>
  </si>
  <si>
    <t>75MCG TBL NOB 100</t>
  </si>
  <si>
    <t>187427</t>
  </si>
  <si>
    <t>100MCG TBL NOB 100</t>
  </si>
  <si>
    <t>243131</t>
  </si>
  <si>
    <t>243138</t>
  </si>
  <si>
    <t>50MCG TBL NOB 100 II</t>
  </si>
  <si>
    <t>J01CF04</t>
  </si>
  <si>
    <t>233016</t>
  </si>
  <si>
    <t>PROSTAPHLIN</t>
  </si>
  <si>
    <t>1000MG INJ PLV SOL 1</t>
  </si>
  <si>
    <t>J01CR05</t>
  </si>
  <si>
    <t>113453</t>
  </si>
  <si>
    <t>PIPERACILLIN/TAZOBACTAM KABI</t>
  </si>
  <si>
    <t>4G/0,5G INF PLV SOL 10</t>
  </si>
  <si>
    <t>J01DC02</t>
  </si>
  <si>
    <t>64831</t>
  </si>
  <si>
    <t>AXETINE</t>
  </si>
  <si>
    <t>1,5G INJ/INF PLV SOL 10</t>
  </si>
  <si>
    <t>J01GB06</t>
  </si>
  <si>
    <t>195147</t>
  </si>
  <si>
    <t>AMIKACIN MEDOPHARM</t>
  </si>
  <si>
    <t>500MG/2ML INJ/INF SOL 10X2ML</t>
  </si>
  <si>
    <t>166265</t>
  </si>
  <si>
    <t>500MG INF PLV SOL 1</t>
  </si>
  <si>
    <t>J01XX08</t>
  </si>
  <si>
    <t>3708</t>
  </si>
  <si>
    <t>2MG/ML INF SOL 10X300ML I</t>
  </si>
  <si>
    <t>J02AC01</t>
  </si>
  <si>
    <t>164401</t>
  </si>
  <si>
    <t>FLUCONAZOL KABI</t>
  </si>
  <si>
    <t>2MG/ML INF SOL 10X100ML</t>
  </si>
  <si>
    <t>164407</t>
  </si>
  <si>
    <t>2MG/ML INF SOL 10X200ML</t>
  </si>
  <si>
    <t>127260</t>
  </si>
  <si>
    <t>M05BA07</t>
  </si>
  <si>
    <t>105178</t>
  </si>
  <si>
    <t>RISENDROS</t>
  </si>
  <si>
    <t>35MG TBL FLM 12</t>
  </si>
  <si>
    <t>N01AX10</t>
  </si>
  <si>
    <t>18175</t>
  </si>
  <si>
    <t>PROPOFOL MCT/LCT FRESENIUS</t>
  </si>
  <si>
    <t>10MG/ML INJ/INF EML 10X100ML</t>
  </si>
  <si>
    <t>N02AE01</t>
  </si>
  <si>
    <t>42761</t>
  </si>
  <si>
    <t>TRANSTEC</t>
  </si>
  <si>
    <t>70MCG/H TDR EMP 5</t>
  </si>
  <si>
    <t>N02BE01</t>
  </si>
  <si>
    <t>157875</t>
  </si>
  <si>
    <t>PARACETAMOL KABI</t>
  </si>
  <si>
    <t>10MG/ML INF SOL 10X100ML</t>
  </si>
  <si>
    <t>224053</t>
  </si>
  <si>
    <t>237626</t>
  </si>
  <si>
    <t>DEPAKINE</t>
  </si>
  <si>
    <t>400MG/4ML INJ PSO LQF 1+1X4ML</t>
  </si>
  <si>
    <t>92034</t>
  </si>
  <si>
    <t>DEPAKINE CHRONO 300 MG SÉCABLE</t>
  </si>
  <si>
    <t>300MG TBL RET 100</t>
  </si>
  <si>
    <t>84398</t>
  </si>
  <si>
    <t>100MG CPS DUR 100</t>
  </si>
  <si>
    <t>84400</t>
  </si>
  <si>
    <t>300MG CPS DUR 100</t>
  </si>
  <si>
    <t>N05CD08</t>
  </si>
  <si>
    <t>127738</t>
  </si>
  <si>
    <t>MIDAZOLAM ACCORD</t>
  </si>
  <si>
    <t>5MG/ML INJ/INF SOL 10X3ML</t>
  </si>
  <si>
    <t>239965</t>
  </si>
  <si>
    <t>N05CM18</t>
  </si>
  <si>
    <t>136759</t>
  </si>
  <si>
    <t>N06AB10</t>
  </si>
  <si>
    <t>134502</t>
  </si>
  <si>
    <t>ELICEA</t>
  </si>
  <si>
    <t>10MG TBL FLM 28</t>
  </si>
  <si>
    <t>4063</t>
  </si>
  <si>
    <t>5MG TBL NOB 50</t>
  </si>
  <si>
    <t>237705</t>
  </si>
  <si>
    <t>Přehled plnění pozitivního listu - spotřeba léčivých přípravků - orientační přehled</t>
  </si>
  <si>
    <t>06 - NCHIR: Neurochirurgická klinika</t>
  </si>
  <si>
    <t xml:space="preserve">0631 - NCHIR: JIP </t>
  </si>
  <si>
    <t>Neurochirurgická klinika</t>
  </si>
  <si>
    <t>HVLP</t>
  </si>
  <si>
    <t>PZT</t>
  </si>
  <si>
    <t>6</t>
  </si>
  <si>
    <t>89301061</t>
  </si>
  <si>
    <t>Standardní lůžková péče Celkem</t>
  </si>
  <si>
    <t>89301062</t>
  </si>
  <si>
    <t>Všeobecná ambulance Celkem</t>
  </si>
  <si>
    <t>89301063</t>
  </si>
  <si>
    <t>Lůžkové oddělení intenzivní péče Celkem</t>
  </si>
  <si>
    <t>89301065</t>
  </si>
  <si>
    <t>Amb.-léčba bolest.stavů při neurochirurg Celkem</t>
  </si>
  <si>
    <t>Neurochirurgická klinika Celkem</t>
  </si>
  <si>
    <t>* Legenda</t>
  </si>
  <si>
    <t>DIAPZT = Pomůcky pro diabetiky, jejichž název začíná slovem "Pumpa"</t>
  </si>
  <si>
    <t>Gabryš Martin</t>
  </si>
  <si>
    <t>Halaj Matej</t>
  </si>
  <si>
    <t>Hampl Martin</t>
  </si>
  <si>
    <t>Jablonský Jakub</t>
  </si>
  <si>
    <t>Kalita Ondřej</t>
  </si>
  <si>
    <t>Krahulík David</t>
  </si>
  <si>
    <t>Novák Vlastimil</t>
  </si>
  <si>
    <t>Pohlodek Daniel</t>
  </si>
  <si>
    <t>Stejskal Přemysl</t>
  </si>
  <si>
    <t>Šoustal Stanislav</t>
  </si>
  <si>
    <t>Trnka Štefan</t>
  </si>
  <si>
    <t>Wanek Tomáš</t>
  </si>
  <si>
    <t>Jiná</t>
  </si>
  <si>
    <t>5003293</t>
  </si>
  <si>
    <t>KOMPAKTNÍ BEDERNÍ PÁS LOMBASKIN 0871</t>
  </si>
  <si>
    <t>ZADNÍ DLAHY, VÝŠKA 21 CM, 5 VELIKOSTÍ</t>
  </si>
  <si>
    <t>5007822</t>
  </si>
  <si>
    <t>CERVIKÁLNÍ ORTÉZA ORTEL C4 VARIO T49280</t>
  </si>
  <si>
    <t>VPŘEDU NASTAVITELNÁ VÝŠKA 9-16 CM, UNIVERZÁLNÍ VELIKOST</t>
  </si>
  <si>
    <t>5003281</t>
  </si>
  <si>
    <t>KOMPAKTNÍ BEDERNÍ PÁS LOMBASKIN 0870</t>
  </si>
  <si>
    <t>ZADNÍ DLAHY, VÝŠKA 26 CM, 5 VELIKOSTÍ</t>
  </si>
  <si>
    <t>5005649</t>
  </si>
  <si>
    <t>OPĚRNÝ ZÁDOVO-BEDERNÍ PÁS LOMBAX IMMO 0846</t>
  </si>
  <si>
    <t>VYSOKÝ PÁS, VÝŠKA 35 CM, 6 VELIKOSTI, PŘÍDAVNÉ TAHY A PELOTA</t>
  </si>
  <si>
    <t>5006800</t>
  </si>
  <si>
    <t>BERLE PODPAŽNÍ THUASNE W2010</t>
  </si>
  <si>
    <t>KRÁTKÁ/STŘEDNÍ/DLOUHÁ, STAVITELNÁ 135 -195 CM, HMOTNOST PACIENTA MAX. 130 KG</t>
  </si>
  <si>
    <t>ALOPURINOL</t>
  </si>
  <si>
    <t>107869</t>
  </si>
  <si>
    <t>APO-ALLOPURINOL</t>
  </si>
  <si>
    <t>ATORVASTATIN</t>
  </si>
  <si>
    <t>204682</t>
  </si>
  <si>
    <t>TORVACARD NEO</t>
  </si>
  <si>
    <t>20MG TBL FLM 90</t>
  </si>
  <si>
    <t>BISOPROLOL</t>
  </si>
  <si>
    <t>176913</t>
  </si>
  <si>
    <t>RIVOCOR</t>
  </si>
  <si>
    <t>5MG TBL FLM 90</t>
  </si>
  <si>
    <t>DESLORATADIN</t>
  </si>
  <si>
    <t>168838</t>
  </si>
  <si>
    <t>DASSELTA</t>
  </si>
  <si>
    <t>DEXAMETHASON A ANTIINFEKTIVA</t>
  </si>
  <si>
    <t>180988</t>
  </si>
  <si>
    <t>GENTADEX</t>
  </si>
  <si>
    <t>5MG/ML+1MG/ML OPH GTT SOL 1X5ML</t>
  </si>
  <si>
    <t>DIKLOFENAK</t>
  </si>
  <si>
    <t>119672</t>
  </si>
  <si>
    <t>DICLOFENAC DUO PHARMASWISS</t>
  </si>
  <si>
    <t>75MG CPS RDR 30 I</t>
  </si>
  <si>
    <t>75631</t>
  </si>
  <si>
    <t>100MG TBL PRO 20</t>
  </si>
  <si>
    <t>75633</t>
  </si>
  <si>
    <t>100MG TBL PRO 100</t>
  </si>
  <si>
    <t>DIOSMIN, KOMBINACE</t>
  </si>
  <si>
    <t>201992</t>
  </si>
  <si>
    <t>500MG TBL FLM 120</t>
  </si>
  <si>
    <t>230583</t>
  </si>
  <si>
    <t>500MG TBL FLM 180</t>
  </si>
  <si>
    <t>DROSPIRENON A ETHINYLESTRADIOL</t>
  </si>
  <si>
    <t>132994</t>
  </si>
  <si>
    <t>JANGEE</t>
  </si>
  <si>
    <t>0,02MG/3MG TBL FLM 3X28(21+7)</t>
  </si>
  <si>
    <t>ERDOSTEIN</t>
  </si>
  <si>
    <t>199680</t>
  </si>
  <si>
    <t>ERDOMED</t>
  </si>
  <si>
    <t>300MG CPS DUR 60</t>
  </si>
  <si>
    <t>JINÁ ANTIBIOTIKA PRO LOKÁLNÍ APLIKACI</t>
  </si>
  <si>
    <t>1066</t>
  </si>
  <si>
    <t>250IU/G+5,2MG/G UNG 10G</t>
  </si>
  <si>
    <t>KLARITHROMYCIN</t>
  </si>
  <si>
    <t>216196</t>
  </si>
  <si>
    <t>250MG TBL FLM 14</t>
  </si>
  <si>
    <t>KODEIN</t>
  </si>
  <si>
    <t>56993</t>
  </si>
  <si>
    <t>CODEIN SLOVAKOFARMA</t>
  </si>
  <si>
    <t>30MG TBL NOB 10</t>
  </si>
  <si>
    <t>KYSELINA ACETYLSALICYLOVÁ</t>
  </si>
  <si>
    <t>203564</t>
  </si>
  <si>
    <t>LOSARTAN A DIURETIKA</t>
  </si>
  <si>
    <t>15317</t>
  </si>
  <si>
    <t>LOZAP H</t>
  </si>
  <si>
    <t>50MG/12,5MG TBL FLM 90</t>
  </si>
  <si>
    <t>NIMESULID</t>
  </si>
  <si>
    <t>12895</t>
  </si>
  <si>
    <t>100MG POR GRA SUS 30 I</t>
  </si>
  <si>
    <t>OMEPRAZOL</t>
  </si>
  <si>
    <t>215606</t>
  </si>
  <si>
    <t>20MG CPS ETD 90 I</t>
  </si>
  <si>
    <t>PREDNISON</t>
  </si>
  <si>
    <t>269</t>
  </si>
  <si>
    <t>PREDNISON LÉČIVA</t>
  </si>
  <si>
    <t>5MG TBL NOB 20</t>
  </si>
  <si>
    <t>RABEPRAZOL</t>
  </si>
  <si>
    <t>157139</t>
  </si>
  <si>
    <t>ZULBEX</t>
  </si>
  <si>
    <t>20MG TBL ENT 28</t>
  </si>
  <si>
    <t>ROSUVASTATIN</t>
  </si>
  <si>
    <t>145574</t>
  </si>
  <si>
    <t>ROSUMOP</t>
  </si>
  <si>
    <t>20MG TBL FLM 100</t>
  </si>
  <si>
    <t>TOBRAMYCIN</t>
  </si>
  <si>
    <t>86264</t>
  </si>
  <si>
    <t>3MG/ML OPH GTT SOL 1X5ML</t>
  </si>
  <si>
    <t>AMOXICILIN A  INHIBITOR BETA-LAKTAMASY</t>
  </si>
  <si>
    <t>12494</t>
  </si>
  <si>
    <t>AUGMENTIN 1 G</t>
  </si>
  <si>
    <t>875MG/125MG TBL FLM 14 I</t>
  </si>
  <si>
    <t>SODNÁ SŮL LEVOTHYROXINU</t>
  </si>
  <si>
    <t>97186</t>
  </si>
  <si>
    <t>100MCG TBL NOB 100 I</t>
  </si>
  <si>
    <t>HOŘČÍK (KOMBINACE RŮZNÝCH SOLÍ)</t>
  </si>
  <si>
    <t>215978</t>
  </si>
  <si>
    <t>234736</t>
  </si>
  <si>
    <t>NADROPARIN</t>
  </si>
  <si>
    <t>17187</t>
  </si>
  <si>
    <t>100MG POR GRA SUS 30</t>
  </si>
  <si>
    <t>25366</t>
  </si>
  <si>
    <t>SERTRALIN</t>
  </si>
  <si>
    <t>53950</t>
  </si>
  <si>
    <t>ZOLOFT</t>
  </si>
  <si>
    <t>50MG TBL FLM 28</t>
  </si>
  <si>
    <t>SULFAMETHOXAZOL A TRIMETHOPRIM</t>
  </si>
  <si>
    <t>203954</t>
  </si>
  <si>
    <t>ALPRAZOLAM</t>
  </si>
  <si>
    <t>AMOXICILIN</t>
  </si>
  <si>
    <t>32559</t>
  </si>
  <si>
    <t>OSPAMOX</t>
  </si>
  <si>
    <t>1000MG TBL FLM 14</t>
  </si>
  <si>
    <t>AZITHROMYCIN</t>
  </si>
  <si>
    <t>45010</t>
  </si>
  <si>
    <t>AZITROMYCIN SANDOZ</t>
  </si>
  <si>
    <t>500MG TBL FLM 3</t>
  </si>
  <si>
    <t>DESMOPRESIN</t>
  </si>
  <si>
    <t>18563</t>
  </si>
  <si>
    <t>MINIRIN MELT</t>
  </si>
  <si>
    <t>60MCG POR LYO 30</t>
  </si>
  <si>
    <t>DEXAMETHASON</t>
  </si>
  <si>
    <t>52335</t>
  </si>
  <si>
    <t>4MG TBL NOB 30</t>
  </si>
  <si>
    <t>ESCITALOPRAM</t>
  </si>
  <si>
    <t>134505</t>
  </si>
  <si>
    <t>10MG TBL FLM 56</t>
  </si>
  <si>
    <t>CHOLEKALCIFEROL</t>
  </si>
  <si>
    <t>103788</t>
  </si>
  <si>
    <t>VIGANTOL</t>
  </si>
  <si>
    <t>0,5MG/ML POR GTT SOL 1X10ML</t>
  </si>
  <si>
    <t>213482</t>
  </si>
  <si>
    <t>FRAXIPARINE FORTE</t>
  </si>
  <si>
    <t>19000IU/ML INJ SOL ISP 10X0,8ML</t>
  </si>
  <si>
    <t>213485</t>
  </si>
  <si>
    <t>9500IU/ML INJ SOL ISP 10X0,8ML</t>
  </si>
  <si>
    <t>NIMODIPIN</t>
  </si>
  <si>
    <t>154078</t>
  </si>
  <si>
    <t>25365</t>
  </si>
  <si>
    <t>20MG CPS ETD 28 I</t>
  </si>
  <si>
    <t>ZOPIKLON</t>
  </si>
  <si>
    <t>102590</t>
  </si>
  <si>
    <t>ZOPITIN</t>
  </si>
  <si>
    <t>7,5MG TBL FLM 10</t>
  </si>
  <si>
    <t>KODEIN A PARACETAMOL</t>
  </si>
  <si>
    <t>109797</t>
  </si>
  <si>
    <t>500MG/30MG TBL NOB 10</t>
  </si>
  <si>
    <t>4000005</t>
  </si>
  <si>
    <t>ORTÉZA TRUPU INDIV. ZHOTOVENÁ</t>
  </si>
  <si>
    <t>OD 19 LET</t>
  </si>
  <si>
    <t>5000316</t>
  </si>
  <si>
    <t>BERLE PŘEDLOKETNÍ SPECIÁLNÍ DURALOVÁ VERA</t>
  </si>
  <si>
    <t>VYMĚKČENÁ RUKOJEŤ,NOSNOST 150KG</t>
  </si>
  <si>
    <t>58425</t>
  </si>
  <si>
    <t>DOLMINA</t>
  </si>
  <si>
    <t>50MG TBL FLM 30</t>
  </si>
  <si>
    <t>INDOMETACIN</t>
  </si>
  <si>
    <t>93724</t>
  </si>
  <si>
    <t>INDOMETACIN BERLIN-CHEMIE</t>
  </si>
  <si>
    <t>100MG SUP 10</t>
  </si>
  <si>
    <t>216199</t>
  </si>
  <si>
    <t>500MG TBL FLM 14</t>
  </si>
  <si>
    <t>LEVETIRACETAM</t>
  </si>
  <si>
    <t>LEVOCETIRIZIN</t>
  </si>
  <si>
    <t>124346</t>
  </si>
  <si>
    <t>CEZERA</t>
  </si>
  <si>
    <t>5MG TBL FLM 90 I</t>
  </si>
  <si>
    <t>MEFENOXALON</t>
  </si>
  <si>
    <t>85656</t>
  </si>
  <si>
    <t>DORSIFLEX</t>
  </si>
  <si>
    <t>200MG TBL NOB 30</t>
  </si>
  <si>
    <t>MELOXIKAM</t>
  </si>
  <si>
    <t>112562</t>
  </si>
  <si>
    <t>RECOXA</t>
  </si>
  <si>
    <t>15MG TBL NOB 60</t>
  </si>
  <si>
    <t>NIFUROXAZID</t>
  </si>
  <si>
    <t>214593</t>
  </si>
  <si>
    <t>ERCEFURYL</t>
  </si>
  <si>
    <t>200MG CPS DUR 14</t>
  </si>
  <si>
    <t>NITROFURANTOIN</t>
  </si>
  <si>
    <t>207280</t>
  </si>
  <si>
    <t>FUROLIN</t>
  </si>
  <si>
    <t>PSEUDOEFEDRIN, KOMBINACE</t>
  </si>
  <si>
    <t>216104</t>
  </si>
  <si>
    <t>CLARINASE REPETABS</t>
  </si>
  <si>
    <t>5MG/120MG TBL PRO 14</t>
  </si>
  <si>
    <t>SODNÁ SŮL METAMIZOLU</t>
  </si>
  <si>
    <t>SUMATRIPTAN</t>
  </si>
  <si>
    <t>234945</t>
  </si>
  <si>
    <t>SUMATRIPTAN MYLAN</t>
  </si>
  <si>
    <t>50MG TBL FLM 6</t>
  </si>
  <si>
    <t>TOLPERISON</t>
  </si>
  <si>
    <t>57525</t>
  </si>
  <si>
    <t>MYDOCALM</t>
  </si>
  <si>
    <t>150MG TBL FLM 30</t>
  </si>
  <si>
    <t>TRAMADOL A PARACETAMOL</t>
  </si>
  <si>
    <t>179327</t>
  </si>
  <si>
    <t>DORETA</t>
  </si>
  <si>
    <t>75MG/650MG TBL FLM 30 I</t>
  </si>
  <si>
    <t>147458</t>
  </si>
  <si>
    <t>112MCG TBL NOB 100 II</t>
  </si>
  <si>
    <t>75632</t>
  </si>
  <si>
    <t>100MG TBL PRO 50</t>
  </si>
  <si>
    <t>FENOXYMETHYLPENICILIN</t>
  </si>
  <si>
    <t>45998</t>
  </si>
  <si>
    <t>OSPEN 1500</t>
  </si>
  <si>
    <t>1500000IU TBL FLM 30</t>
  </si>
  <si>
    <t>216195</t>
  </si>
  <si>
    <t>250MG/5ML POR GRA SUS 100ML</t>
  </si>
  <si>
    <t>216192</t>
  </si>
  <si>
    <t>125MG/5ML POR GRA SUS 100ML</t>
  </si>
  <si>
    <t>125114</t>
  </si>
  <si>
    <t>100MG TBL NOB 60(3X20)</t>
  </si>
  <si>
    <t>NYSTATIN, KOMBINACE</t>
  </si>
  <si>
    <t>92490</t>
  </si>
  <si>
    <t>MACMIROR COMPLEX</t>
  </si>
  <si>
    <t>500MG/200000IU VAG CPS MOL 8</t>
  </si>
  <si>
    <t>PŘÍPRAVKY PRO LÉČBU BRADAVIC A KUŘÍCH OK</t>
  </si>
  <si>
    <t>60890</t>
  </si>
  <si>
    <t>VERRUMAL</t>
  </si>
  <si>
    <t>5MG/G+100MG/G DRM SOL 13ML</t>
  </si>
  <si>
    <t>179325</t>
  </si>
  <si>
    <t>75MG/650MG TBL FLM 10 I</t>
  </si>
  <si>
    <t>179333</t>
  </si>
  <si>
    <t>75MG/650MG TBL FLM 90 I</t>
  </si>
  <si>
    <t>201609</t>
  </si>
  <si>
    <t>AMLODIPIN</t>
  </si>
  <si>
    <t>2945</t>
  </si>
  <si>
    <t>233579</t>
  </si>
  <si>
    <t>5MG TBL FLM 30</t>
  </si>
  <si>
    <t>CEFUROXIM</t>
  </si>
  <si>
    <t>18547</t>
  </si>
  <si>
    <t>XORIMAX</t>
  </si>
  <si>
    <t>45996</t>
  </si>
  <si>
    <t>OSPEN 500</t>
  </si>
  <si>
    <t>500000IU TBL FLM 30</t>
  </si>
  <si>
    <t>216183</t>
  </si>
  <si>
    <t>KYANOKOBALAMIN</t>
  </si>
  <si>
    <t>641</t>
  </si>
  <si>
    <t>VITAMIN B12 LÉČIVA</t>
  </si>
  <si>
    <t>300MCG INJ SOL 5X1ML</t>
  </si>
  <si>
    <t>MOXONIDIN</t>
  </si>
  <si>
    <t>PERINDOPRIL</t>
  </si>
  <si>
    <t>101227</t>
  </si>
  <si>
    <t>PRESTARIUM NEO FORTE</t>
  </si>
  <si>
    <t>PERINDOPRIL A AMLODIPIN</t>
  </si>
  <si>
    <t>14134</t>
  </si>
  <si>
    <t>ROSEMIG</t>
  </si>
  <si>
    <t>50MG TBL FLM 6 I</t>
  </si>
  <si>
    <t>URAPIDIL</t>
  </si>
  <si>
    <t>205396</t>
  </si>
  <si>
    <t>URAPIDIL STRAGEN</t>
  </si>
  <si>
    <t>60MG CPS PRO 50</t>
  </si>
  <si>
    <t>5005626</t>
  </si>
  <si>
    <t>PÁNEVNÍ PÁS ORTEL P 2740</t>
  </si>
  <si>
    <t>VÝŠKA PÁSU 10 CM, 6 VELIKOSTÍ</t>
  </si>
  <si>
    <t>86656</t>
  </si>
  <si>
    <t>1MG TBL NOB 30</t>
  </si>
  <si>
    <t>CETIRIZIN</t>
  </si>
  <si>
    <t>5496</t>
  </si>
  <si>
    <t>10MG TBL FLM 60</t>
  </si>
  <si>
    <t>132793</t>
  </si>
  <si>
    <t>MAITALON</t>
  </si>
  <si>
    <t>3MG/0,03MG TBL FLM 3X21</t>
  </si>
  <si>
    <t>PANTOPRAZOL</t>
  </si>
  <si>
    <t>214526</t>
  </si>
  <si>
    <t>40MG TBL ENT 100 I</t>
  </si>
  <si>
    <t>PROMETHAZIN</t>
  </si>
  <si>
    <t>172476</t>
  </si>
  <si>
    <t>PROTHAZIN</t>
  </si>
  <si>
    <t>25MG TBL FLM 20X1</t>
  </si>
  <si>
    <t>5005600</t>
  </si>
  <si>
    <t>PEVNÝ KRČNÍ LÍMEC ORTEL C4 RIGID 2396</t>
  </si>
  <si>
    <t>VÝŠKA 8,5 CM, 3 VELIKOSTI</t>
  </si>
  <si>
    <t>SÍRAN HOŘEČNATÝ</t>
  </si>
  <si>
    <t>498</t>
  </si>
  <si>
    <t>MAGNESIUM SULFURICUM BIOTIKA</t>
  </si>
  <si>
    <t>100MG/ML INJ SOL 5X10ML</t>
  </si>
  <si>
    <t>KANDESARTAN A AMLODIPIN</t>
  </si>
  <si>
    <t>203397</t>
  </si>
  <si>
    <t>Všeobecná ambulance</t>
  </si>
  <si>
    <t>Standardní lůžková péče</t>
  </si>
  <si>
    <t>Amb.-léčba bolest.stavů při neurochirurg</t>
  </si>
  <si>
    <t>Lůžkové oddělení intenzivní péče</t>
  </si>
  <si>
    <t>Preskripce a záchyt receptů a poukazů - orientační přehled</t>
  </si>
  <si>
    <t>Přehled plnění pozitivního listu (PL) - 
   preskripce léčivých přípravků dle objemu Kč mimo PL</t>
  </si>
  <si>
    <t>R06AX27 - DESLORATADIN</t>
  </si>
  <si>
    <t>C09AA04 - PERINDOPRIL</t>
  </si>
  <si>
    <t>N06AB06 - SERTRALIN</t>
  </si>
  <si>
    <t>C09DA01 - LOSARTAN A DIURETIKA</t>
  </si>
  <si>
    <t>J01FA10 - AZITHROMYCIN</t>
  </si>
  <si>
    <t>M01AC06 - MELOXIKAM</t>
  </si>
  <si>
    <t>J01FA10</t>
  </si>
  <si>
    <t>M01AC06</t>
  </si>
  <si>
    <t>C09DA01</t>
  </si>
  <si>
    <t>R06AX27</t>
  </si>
  <si>
    <t>N06AB06</t>
  </si>
  <si>
    <t>C09AA04</t>
  </si>
  <si>
    <t>Přehled plnění PL - Preskripce léčivých přípravků - orientační přehled</t>
  </si>
  <si>
    <t>50115004 - IUTN - kovové (Z506)</t>
  </si>
  <si>
    <t>50115005 - IUTN - neurostimulace (Z511)</t>
  </si>
  <si>
    <t>50115006 - IUTN - neuromodulace-DBS (Z508)</t>
  </si>
  <si>
    <t>50115011 - IUTN - ostat.nákl.PZT (Z515)</t>
  </si>
  <si>
    <t>50115020 - laboratorní diagnostika-LEK (Z501)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</si>
  <si>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</si>
  <si>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</si>
  <si>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</si>
  <si>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</si>
  <si>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</si>
  <si>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</si>
  <si>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</si>
  <si>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</si>
  <si>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50115068 - ZPr - čidla ICP (Z522)</t>
  </si>
  <si>
    <t>50115070 - ZPr - katetry ostatní (Z513)</t>
  </si>
  <si>
    <t>50115077 - ZPr - stenty lékové (Z540)</t>
  </si>
  <si>
    <t>50115079 - ZPr - internzivní péče (Z542)</t>
  </si>
  <si>
    <t>50115080 - ZPr - staplery, extraktory, endoskop.mat. (Z523)</t>
  </si>
  <si>
    <t>50115089 - ZPr - katetry PICC/MIDLINE (Z554)</t>
  </si>
  <si>
    <t>50115050</t>
  </si>
  <si>
    <t>obvazový materiál (Z502)</t>
  </si>
  <si>
    <t>ZA459</t>
  </si>
  <si>
    <t>Kompresa AB 10 x 20 cm/1 ks sterilnĂ­ NT savĂˇ (1230114021) 1327114021</t>
  </si>
  <si>
    <t>Kompresa AB 10 x 20 cm/1 ks sterilní NT savá (1230114021) 1327114021</t>
  </si>
  <si>
    <t>ZC845</t>
  </si>
  <si>
    <t>Kompresa NT 10 x 20 cm/5 ks sterilnĂ­ 26621</t>
  </si>
  <si>
    <t>Kompresa NT 10 x 20 cm/5 ks sterilní 26621</t>
  </si>
  <si>
    <t>ZA643</t>
  </si>
  <si>
    <t>Kompresa vliwasoft 10 x 20 nesterilnĂ­ Ăˇ 100 ks 12070</t>
  </si>
  <si>
    <t>Kompresa vliwasoft 10 x 20 nesterilní á 100 ks 12070</t>
  </si>
  <si>
    <t>ZD482</t>
  </si>
  <si>
    <t>KrytĂ­ filmovĂ© transparentnĂ­ Opsite spray 240 ml bal. Ăˇ 12 ks 66004980</t>
  </si>
  <si>
    <t>ZN814</t>
  </si>
  <si>
    <t>KrytĂ­ gelovĂ© na rĂˇny ActiMaris bal. Ăˇ 20g 3097749</t>
  </si>
  <si>
    <t>ZA547</t>
  </si>
  <si>
    <t>KrytĂ­ inadine nepĹ™ilnavĂ© 9,5 x 9,5 cm 1/10 SYS01512EE</t>
  </si>
  <si>
    <t>Krytí filmové transparentní Opsite spray 240 ml bal. á 12 ks 66004980</t>
  </si>
  <si>
    <t>ZA544</t>
  </si>
  <si>
    <t>Krytí inadine nepřilnavé 5,0 x 5,0 cm 1/10 SYS01481EE</t>
  </si>
  <si>
    <t>ZE396</t>
  </si>
  <si>
    <t>Krytí mastný tyl grassolind 7,5 x 10 cm bal. á 10 ks 499313</t>
  </si>
  <si>
    <t>ZA443</t>
  </si>
  <si>
    <t>Ĺ Ăˇtek trojcĂ­pĂ˝ NT 136 x 96 x 96 cm 20002</t>
  </si>
  <si>
    <t>ZA562</t>
  </si>
  <si>
    <t>NĂˇplast cosmopor i. v. 6 x 8 cm bal. Ăˇ 50 ks 9008054</t>
  </si>
  <si>
    <t>ZA471</t>
  </si>
  <si>
    <t>NĂˇplast curaplast poinjekÄŤnĂ­ bal. Ăˇ 250 ks 30625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</si>
  <si>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</si>
  <si>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</si>
  <si>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</si>
  <si>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</si>
  <si>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</si>
  <si>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</si>
  <si>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</si>
  <si>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</si>
  <si>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ZH012</t>
  </si>
  <si>
    <t>NĂˇplast micropore 2,50 cm x 9,10 m 840W-1</t>
  </si>
  <si>
    <t>ZS112</t>
  </si>
  <si>
    <t>NĂˇplast micropore 2,50 cm x 9,10 m bal. Ăˇ 12 ks 1530-1</t>
  </si>
  <si>
    <t>ZN366</t>
  </si>
  <si>
    <t>NĂˇplast poinjekÄŤnĂ­ elastickĂˇ tkanĂˇ jednotl. baleno 19 mm x 72 mm P-CURE1972ELAST</t>
  </si>
  <si>
    <t>ZQ117</t>
  </si>
  <si>
    <t>NĂˇplast transparentnĂ­ Airoplast cĂ­vka 2,5 cm x 9,14 m (nĂˇhrada za transpore) P-AIRO2591</t>
  </si>
  <si>
    <t>ZF352</t>
  </si>
  <si>
    <t>NĂˇplast transpore bĂ­lĂˇ 2,50 cm x 9,14 m bal. Ăˇ 12 ks 1534-1</t>
  </si>
  <si>
    <t>Náplast cosmopor i. v. 6 x 8 cm bal. á 50 ks 9008054</t>
  </si>
  <si>
    <t>Náplast curapor 10 x   8 cm 32913 ( 22121,  náhrada za cosmopor )</t>
  </si>
  <si>
    <t>Náplast curapor 10 x 15 cm 32914 ( náhrada za cosmopor )</t>
  </si>
  <si>
    <t>Náplast curapor 10 x 20 cm 32915 ( náhrada za cosmopor )</t>
  </si>
  <si>
    <t>Náplast micropore 2,50 cm x 9,10 m 840W-1</t>
  </si>
  <si>
    <t>Náplast transparentní Airoplast cívka 2,5 cm x 9,14 m (náhrada za transpore) P-AIRO2591</t>
  </si>
  <si>
    <t>ZN477</t>
  </si>
  <si>
    <t>Obinadlo elastickĂ© universal 12 cm x 5 m 1323100314</t>
  </si>
  <si>
    <t>Obinadlo elastické universal 12 cm x 5 m 1323100314</t>
  </si>
  <si>
    <t>ZF716</t>
  </si>
  <si>
    <t>Obinadlo fixaÄŤnĂ­ peha-haft 6cm Ăˇ 20 m 9324471</t>
  </si>
  <si>
    <t>Obinadlo fixační peha-haft 6cm á 20 m 9324471</t>
  </si>
  <si>
    <t>ZN321</t>
  </si>
  <si>
    <t>Obvaz elastickĂ˝ sĂ­ĹĄovĂ˝ CareFix Head velikost L bal. Ăˇ 10 ks 0170 L</t>
  </si>
  <si>
    <t>ZN091</t>
  </si>
  <si>
    <t>Obvaz elastickĂ˝ sĂ­ĹĄovĂ˝ CareFix Tube k zajiĹˇtÄ›nĂ­ a ochranÄ› fixace IV kanyl vel. M bal. Ăˇ 15 ks 0151 M</t>
  </si>
  <si>
    <t>ZP212</t>
  </si>
  <si>
    <t>Obvaz elastickĂ˝ sĂ­ĹĄovĂ˝ pruban Tg-fix vel. C paĹľe, noha, loket 25 m 24252</t>
  </si>
  <si>
    <t>Obvaz elastický síťový pruban Tg-fix vel. C paže, noha, loket 25 m 24252</t>
  </si>
  <si>
    <t>ZP221</t>
  </si>
  <si>
    <t>Obvaz elastický síťový pruban Tg-fix vel. D větší hlava, slabší trup 25 m 24253</t>
  </si>
  <si>
    <t>ZD232</t>
  </si>
  <si>
    <t>Podkolenky antitrombotickĂ© pro imobilnĂ­ pacienty mediven thrombexin L normĂˇlnĂ­ VENOSAN SG 57004 (26935)</t>
  </si>
  <si>
    <t>Podkolenky antitrombotické pro imobilní pacienty mediven thrombexin L normální ANTICO TPS 26935</t>
  </si>
  <si>
    <t>ZL999</t>
  </si>
  <si>
    <t>Rychloobvaz 8 x 4 cm 001445510</t>
  </si>
  <si>
    <t>ZA572</t>
  </si>
  <si>
    <t>Set sterilní pro převaz rány Mediset bal. 75 ks 4706321</t>
  </si>
  <si>
    <t>Šátek trojcípý NT 136 x 96 x 96 cm 20002</t>
  </si>
  <si>
    <t>ZA593</t>
  </si>
  <si>
    <t>Tampon sterilnĂ­ stĂˇÄŤenĂ˝ 20 x 20 cm / 5 ks 28003+</t>
  </si>
  <si>
    <t>Tampon sterilní stáčený 20 x 20 cm / 5 ks 28003+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</si>
  <si>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</si>
  <si>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</si>
  <si>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</si>
  <si>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</si>
  <si>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Vata buničitá dělená cellin 2 role / 500 ks 40 x 50 mm 1230206310</t>
  </si>
  <si>
    <t>Vata buničitá přířezy 20 x 30 cm 1230200129</t>
  </si>
  <si>
    <t>50115060</t>
  </si>
  <si>
    <t>ZPr - ostatní (Z503)</t>
  </si>
  <si>
    <t>ZD212</t>
  </si>
  <si>
    <t>Brýle kyslíkové pro dospělé 1,8 m standard 1161000/L</t>
  </si>
  <si>
    <t>ZB771</t>
  </si>
  <si>
    <t>DrĹľĂˇk jehly zĂˇkladnĂ­ 450201</t>
  </si>
  <si>
    <t>ZC498</t>
  </si>
  <si>
    <t>DrĹľĂˇk moÄŤovĂ˝ch sĂˇÄŤkĹŻ UH 800800100</t>
  </si>
  <si>
    <t>Držák jehly základní 450201</t>
  </si>
  <si>
    <t>Držák močových sáčků UH 800800100</t>
  </si>
  <si>
    <t>ZQ248</t>
  </si>
  <si>
    <t>HadiÄŤka spojovacĂ­ HS 1,8 x 450 mm LL DEPH free 2200 045 ND</t>
  </si>
  <si>
    <t>Hadička spojovací HS 1,8 x 450 mm LL DEPH free 2200 045 ND</t>
  </si>
  <si>
    <t>ZL717</t>
  </si>
  <si>
    <t>Kanyla introcan safety 3 modrĂˇ 22G bal. Ăˇ 50 ks 4251128-01</t>
  </si>
  <si>
    <t>ZL718</t>
  </si>
  <si>
    <t>Kanyla introcan safety 3 rĹŻĹľovĂˇ 20G bal. Ăˇ 50 ks 4251130-01</t>
  </si>
  <si>
    <t>ZD809</t>
  </si>
  <si>
    <t>Kanyla vasofix 20G rĹŻĹľovĂˇ safety 4269110S-01</t>
  </si>
  <si>
    <t>Kanyla vasofix 20G růžová safety 4269110S-01</t>
  </si>
  <si>
    <t>ZD808</t>
  </si>
  <si>
    <t>Kanyla vasofix 22G modrá safety 4269098S-01</t>
  </si>
  <si>
    <t>Kanyla vasofix 22G modrĂˇ safety 4269098S-01</t>
  </si>
  <si>
    <t>ZH816</t>
  </si>
  <si>
    <t>Katetr moÄŤovĂ˝ foley CH14 180605-000140</t>
  </si>
  <si>
    <t>ZH493</t>
  </si>
  <si>
    <t>Katetr moÄŤovĂ˝ foley CH16 180605-000160</t>
  </si>
  <si>
    <t>ZH817</t>
  </si>
  <si>
    <t>Katetr moÄŤovĂ˝ foley CH18 180605-000180</t>
  </si>
  <si>
    <t>ZN409</t>
  </si>
  <si>
    <t>Katetr moÄŤovĂ˝ nelaton 14CH Silasil balĂłnkovĂ˝ 28 dnĂ­ bal. Ăˇ 10 ks 186005-000140</t>
  </si>
  <si>
    <t>ZN410</t>
  </si>
  <si>
    <t>Katetr moÄŤovĂ˝ nelaton 16CH Silasil balĂłnkovĂ˝ 28 dnĂ­ bal. Ăˇ 10 ks 186005-000160</t>
  </si>
  <si>
    <t>Katetr močový foley CH14 180605-000140</t>
  </si>
  <si>
    <t>Katetr močový foley CH16 180605-000160</t>
  </si>
  <si>
    <t>Katetr močový nelaton 14CH Silasil balónkový 28 dní bal. á 10 ks 186005-000140</t>
  </si>
  <si>
    <t>ZM085</t>
  </si>
  <si>
    <t>Konektor bezjehlovĂ˝ k vakĹŻm Viaflo SPIKE bal. Ăˇ 100 ks EMC3482 (GMC7405)</t>
  </si>
  <si>
    <t>Konektor bezjehlovĂ˝ k vakĹŻm Viaflo SPIKE bal. Ăˇ 30 ks EMC3482 (GMC7405)</t>
  </si>
  <si>
    <t>ZO372</t>
  </si>
  <si>
    <t>Konektor bezjehlovĂ˝ OptiSyte JIM:JSM4001</t>
  </si>
  <si>
    <t>Konektor bezjehlový OptiSyte JIM:JSM4001</t>
  </si>
  <si>
    <t>ZP300</t>
  </si>
  <si>
    <t>Ĺ krtidlo se sponou pro dospÄ›lĂ© bez latexu modrĂ© dĂ©lka 400 mm 09820-B</t>
  </si>
  <si>
    <t>ZR946</t>
  </si>
  <si>
    <t>Lanceta bezpeÄŤnostnĂ­ Sarstedt MINI vel. 28G/hloubka vpichu 1,6 mm, bal. Ăˇ 200 ks modrĂˇ 85.1015</t>
  </si>
  <si>
    <t>ZN692</t>
  </si>
  <si>
    <t>Lanceta bezpeÄŤnostnĂ­ Solace modrĂˇ 26G/1,8 mm bal. Ăˇ 100 ks NT-PA26-100 - nahrazuje ZR946</t>
  </si>
  <si>
    <t>Lanceta Solace modrá bezpečnostní 26G/1,8 mm bal. á 100 ks NT-PA26-100</t>
  </si>
  <si>
    <t>Lanceta Solace modrĂˇ bezpeÄŤnostnĂ­ 26G/1,8 mm bal. Ăˇ 100 ks NT-PA26-100</t>
  </si>
  <si>
    <t>ZK501</t>
  </si>
  <si>
    <t>ManĹľeta TK k tonometru Omron dospÄ›lĂˇ ĹˇĂ­Ĺ™ka 14 cm,obvod paĹľe 22 cm - 32 cm 101 00038</t>
  </si>
  <si>
    <t>ZO171</t>
  </si>
  <si>
    <t>Manžeta TK k tonometru Omron CC šedá dospělá obvod paže 22 cm - 42 cm k tonometru Omron Comfort HEM7000-E,7221,7223,7080,780(koncovky součástí) 101 00015</t>
  </si>
  <si>
    <t>ZR343</t>
  </si>
  <si>
    <t>Manžeta TK k tonometru Omron I IntelliC černá šířka 15 cm dospělá obvod paže 22 cm - 42 cm M6c, pro tonometry OMRON HEM 7321-E, HEM  7322T-E(koncovky součástí) 101 00015</t>
  </si>
  <si>
    <t>ZF159</t>
  </si>
  <si>
    <t>NĂˇdoba na kontaminovanĂ˝ odpad 1 l 15-0002</t>
  </si>
  <si>
    <t>ZE159</t>
  </si>
  <si>
    <t>NĂˇdoba na kontaminovanĂ˝ odpad 2 l 15-0003</t>
  </si>
  <si>
    <t>ZL105</t>
  </si>
  <si>
    <t>NĂˇstavec pro odbÄ›r moÄŤe ke zkumavce vacuete 450251</t>
  </si>
  <si>
    <t>Nádoba na kontaminovaný odpad 1 l 15-0002</t>
  </si>
  <si>
    <t>Nádoba na kontaminovaný odpad 2 l 15-0003</t>
  </si>
  <si>
    <t>Nástavec pro odběr moče ke zkumavce vacuete 450251</t>
  </si>
  <si>
    <t>ZQ140</t>
  </si>
  <si>
    <t>NĹŻĹľky oÄŤnĂ­ rovnĂ© 115 mm TK-AK 432-11</t>
  </si>
  <si>
    <t>Nůžky oční rovné 115 mm TK-AK 432-11</t>
  </si>
  <si>
    <t>ZQ141</t>
  </si>
  <si>
    <t>Peán svorka na cévy rovná 160 mm TK-BC 060-16</t>
  </si>
  <si>
    <t>ZQ143</t>
  </si>
  <si>
    <t>Pinzeta anatomická rovná úzká 145 mm TK-BA 100-14</t>
  </si>
  <si>
    <t>Pinzeta anatomickĂˇ rovnĂˇ ĂşzkĂˇ 145 mm TK-BA 100-14</t>
  </si>
  <si>
    <t>ZR154</t>
  </si>
  <si>
    <t>Podložka antidekubitní polštář žebrový 100 x 50 Viktorie 15A 210-V15Aoc-V</t>
  </si>
  <si>
    <t>ZJ673</t>
  </si>
  <si>
    <t>PohĂˇr na moÄŤ 100 ml UH GAMA204808</t>
  </si>
  <si>
    <t>ZJ672</t>
  </si>
  <si>
    <t>PohĂˇr na moÄŤ 250 ml UH GAMA204809</t>
  </si>
  <si>
    <t>ZL688</t>
  </si>
  <si>
    <t>ProuĹľky diagnostickĂ© Accu-Check Inform II Strip 50 EU1 Ăˇ 50 ks 05942861041</t>
  </si>
  <si>
    <t>Proužky Accu-Check Inform II Strip 50 EU1 á 50 ks 05942861041</t>
  </si>
  <si>
    <t>Proužky diagnostické Accu-Check Inform II Strip 50 EU1 á 50 ks 05942861041</t>
  </si>
  <si>
    <t>ZD020</t>
  </si>
  <si>
    <t>Rourka rektĂˇlnĂ­ CH14 dĂ©lka 12 cm sterilnĂ­ bal. Ăˇ 20 ks 646700</t>
  </si>
  <si>
    <t>ZA883</t>
  </si>
  <si>
    <t>Rourka rektĂˇlnĂ­ CH18 dĂ©lka 40 cm 19-18.100</t>
  </si>
  <si>
    <t>Rourka rektální CH18 délka 40 cm 19-18.100</t>
  </si>
  <si>
    <t>ZL689</t>
  </si>
  <si>
    <t>Roztok Accu-Check Performa Int´l Controls 1+2 level 04861736001</t>
  </si>
  <si>
    <t>Roztok Accu-Check Performa IntÂ´l Controls 1+2 level 04861736001</t>
  </si>
  <si>
    <t>ZQ968</t>
  </si>
  <si>
    <t>SĂˇÄŤek moÄŤovĂ˝ s kĹ™Ă­Ĺľovou vĂ˝pustĂ­ 2000 ml s hadiÄŤkou 150 cm bal. Ăˇ 10 ks ZARWMD2000-150</t>
  </si>
  <si>
    <t>SĂˇÄŤek moÄŤovĂ˝ s kĹ™Ă­Ĺľovou vĂ˝pustĂ­ 2000 ml s hadiÄŤkou 150 cm bal. Ăˇ 100 ks ZARWMD2000-150</t>
  </si>
  <si>
    <t>Sáček močový s křížovou výpustí 2000 ml s hadičkou 150 cm bal. á 100 ks ZARWMD2000-150</t>
  </si>
  <si>
    <t>ZR397</t>
  </si>
  <si>
    <t>StĹ™Ă­kaÄŤka injekÄŤnĂ­ 2-dĂ­lnĂˇ 10 ml L DISCARDIT LE 309110</t>
  </si>
  <si>
    <t>ZA787</t>
  </si>
  <si>
    <t>StĹ™Ă­kaÄŤka injekÄŤnĂ­ 2-dĂ­lnĂˇ 10 ml L Inject Solo 4606108V</t>
  </si>
  <si>
    <t>StĹ™Ă­kaÄŤka injekÄŤnĂ­ 2-dĂ­lnĂˇ 10 ml L Inject Solo 4606108V - nahrazuje ZR397</t>
  </si>
  <si>
    <t>ZR395</t>
  </si>
  <si>
    <t>StĹ™Ă­kaÄŤka injekÄŤnĂ­ 2-dĂ­lnĂˇ 2 ml L DISCARDIT LC 300928</t>
  </si>
  <si>
    <t>ZA789</t>
  </si>
  <si>
    <t>StĹ™Ă­kaÄŤka injekÄŤnĂ­ 2-dĂ­lnĂˇ 2 ml L Inject Solo 4606027V</t>
  </si>
  <si>
    <t>StĹ™Ă­kaÄŤka injekÄŤnĂ­ 2-dĂ­lnĂˇ 2 ml L Inject Solo 4606027V  - povoleno pouze pro NOVOROZENECKĂ‰ ODD.</t>
  </si>
  <si>
    <t>StĹ™Ă­kaÄŤka injekÄŤnĂ­ 2-dĂ­lnĂˇ 2 ml L Inject Solo 4606027V - nahrazuje ZR395</t>
  </si>
  <si>
    <t>ZR398</t>
  </si>
  <si>
    <t>StĹ™Ă­kaÄŤka injekÄŤnĂ­ 2-dĂ­lnĂˇ 20 ml L DISCARDIT LE bal. Ăˇ 80 ks 300296</t>
  </si>
  <si>
    <t>ZA788</t>
  </si>
  <si>
    <t>StĹ™Ă­kaÄŤka injekÄŤnĂ­ 2-dĂ­lnĂˇ 20 ml L Inject Solo 4606205V</t>
  </si>
  <si>
    <t>StĹ™Ă­kaÄŤka injekÄŤnĂ­ 2-dĂ­lnĂˇ 20 ml L Inject Solo 4606205V - nahrazuje ZR398</t>
  </si>
  <si>
    <t>ZR396</t>
  </si>
  <si>
    <t>StĹ™Ă­kaÄŤka injekÄŤnĂ­ 2-dĂ­lnĂˇ 5 ml L DISCARDIT LE 309050</t>
  </si>
  <si>
    <t>ZA790</t>
  </si>
  <si>
    <t>StĹ™Ă­kaÄŤka injekÄŤnĂ­ 2-dĂ­lnĂˇ 5 ml L Inject Solo4606051V</t>
  </si>
  <si>
    <t>ZQ967</t>
  </si>
  <si>
    <t>StĹ™Ă­kaÄŤka inzulĂ­novĂˇ 0,5 ml s jehlou 29 G sterilnĂ­ bal. Ăˇ 100 ks IS0529G</t>
  </si>
  <si>
    <t>ZQ040</t>
  </si>
  <si>
    <t>StĹ™Ă­kaÄŤka inzulĂ­novĂˇ 1 ml s jehlou 29 G bal. Ăˇ 100 ks IS1029G</t>
  </si>
  <si>
    <t>Stříkačka injekční 2-dílná 10 ml L Inject Solo 4606108V</t>
  </si>
  <si>
    <t>Stříkačka injekční 2-dílná 2 ml L Inject Solo 4606027V</t>
  </si>
  <si>
    <t>Stříkačka injekční 2-dílná 20 ml L Inject Solo 4606205V</t>
  </si>
  <si>
    <t>Stříkačka injekční 2-dílná 5 ml L Inject Solo4606051V</t>
  </si>
  <si>
    <t>ZO766</t>
  </si>
  <si>
    <t>Stříkačka injekční předplněná 0,9% NaCl 10 ml Omniflush dezinfekčním uzávěrem SwabCap bal. á 100 ks EM3513576SC (domluvená cena s Dr. Štěpán B/B)</t>
  </si>
  <si>
    <t>Stříkačka inzulínová 0,5 ml s jehlou 29 G sterilní bal. á 100 ks IS0529G</t>
  </si>
  <si>
    <t>ZA965</t>
  </si>
  <si>
    <t>Stříkačka inzulínová omnican 1 ml 100j s jehlou 30 G bal. á 100 ks 9151141S</t>
  </si>
  <si>
    <t>Škrtidlo se sponou pro dospělé bez latexu modré délka 400 mm 09820-B</t>
  </si>
  <si>
    <t>ZR290</t>
  </si>
  <si>
    <t>TyÄŤinka vatovĂˇ zvlhÄŤujĂ­cĂ­ na hygienu dutiny ĂşstnĂ­ 10 cm dlouhĂˇ bal. Ăˇ 75 ks 32.000.00.020</t>
  </si>
  <si>
    <t>Tyčinka vatová zvlhčující na hygienu dutiny ústní 10 cm dlouhá bal. á 75 ks 32.000.00.020</t>
  </si>
  <si>
    <t>ZK799</t>
  </si>
  <si>
    <t>ZĂˇtka combi ÄŤervenĂˇ 4495101</t>
  </si>
  <si>
    <t>Zátka combi červená 4495101</t>
  </si>
  <si>
    <t>ZB756</t>
  </si>
  <si>
    <t>Zkumavka 3 ml K3 edta fialová 454086</t>
  </si>
  <si>
    <t>Zkumavka 3 ml K3 edta fialovĂˇ 454086</t>
  </si>
  <si>
    <t>ZB757</t>
  </si>
  <si>
    <t>Zkumavka 6 ml K3 edta fialová 456036</t>
  </si>
  <si>
    <t>Zkumavka 6 ml K3 edta fialovĂˇ 456036</t>
  </si>
  <si>
    <t>ZB777</t>
  </si>
  <si>
    <t>Zkumavka ÄŤervenĂˇ 3,5 ml gel 454071</t>
  </si>
  <si>
    <t>ZB774</t>
  </si>
  <si>
    <t>Zkumavka ÄŤervenĂˇ 5 ml gel 456071</t>
  </si>
  <si>
    <t>ZB762</t>
  </si>
  <si>
    <t>Zkumavka ÄŤervenĂˇ 6 ml 456092</t>
  </si>
  <si>
    <t>Zkumavka červená 3,5 ml gel 454071</t>
  </si>
  <si>
    <t>Zkumavka červená 6 ml 456092</t>
  </si>
  <si>
    <t>ZI167</t>
  </si>
  <si>
    <t>Zkumavka EmptyTube bĂ­lĂˇ ostatnĂ­ tekutĂ© vzorky PFPM913S</t>
  </si>
  <si>
    <t>ZB775</t>
  </si>
  <si>
    <t>Zkumavka koagulace modrá Quick 4 ml modrá 454329</t>
  </si>
  <si>
    <t>Zkumavka koagulace modrĂˇ Quick 4 ml modrĂˇ 454329</t>
  </si>
  <si>
    <t>ZO939</t>
  </si>
  <si>
    <t>Zkumavka liquor PP 10 ml 15,3 x 92 ml ĹˇroubovacĂ­ vĂ­ÄŤko sterilnĂ­ s popisem bal.Ăˇ 100 ks 62.610.018</t>
  </si>
  <si>
    <t>ZI182</t>
  </si>
  <si>
    <t>Zkumavka moÄŤovĂˇ + aplikĂˇtor s chem.stabilizĂˇtorem UriSwab ĹľlutĂˇ 802CE.A</t>
  </si>
  <si>
    <t>ZG515</t>
  </si>
  <si>
    <t>Zkumavka moÄŤovĂˇ vacuette 10,5 ml bal. Ăˇ 50 ks 455007</t>
  </si>
  <si>
    <t>Zkumavka močová + aplikátor s chem.stabilizátorem UriSwab žlutá 802CE.A</t>
  </si>
  <si>
    <t>Zkumavka močová vacuette 10,5 ml bal. á 50 ks 455007</t>
  </si>
  <si>
    <t>ZI180</t>
  </si>
  <si>
    <t>Zkumavka s mediem+ flovakovanĂ˝ tampon eSwab minitip oranĹľovĂ˝ (oko,ucho,krk,nos,dutiny,urogenitĂˇlnĂ­ tra) 491CE.A</t>
  </si>
  <si>
    <t>ZI179</t>
  </si>
  <si>
    <t>Zkumavka s mediem+ flovakovanĂ˝ tampon eSwab rĹŻĹľovĂ˝ (nos,krk,vagina,koneÄŤnĂ­k,rĂˇny,fekĂˇlnĂ­ vzo) 490CE.A</t>
  </si>
  <si>
    <t>Zkumavka s mediem+ flovakovaný tampon eSwab růžový nos,krk,vagina,konečník,rány,fekální vzo) 490CE.A</t>
  </si>
  <si>
    <t>50115063</t>
  </si>
  <si>
    <t>ZPr - vaky, sety (Z528)</t>
  </si>
  <si>
    <t>ZA715</t>
  </si>
  <si>
    <t>Set infuznĂ­ intrafix primeline classic 150 cm 4062957</t>
  </si>
  <si>
    <t>Set infuzní intrafix primeline classic 150 cm 4062957</t>
  </si>
  <si>
    <t>50115065</t>
  </si>
  <si>
    <t>ZPr - vpichovací materiál (Z530)</t>
  </si>
  <si>
    <t>ZA835</t>
  </si>
  <si>
    <t>Jehla injekÄŤnĂ­ 0,6 x 25 mm modrĂˇ 4657667</t>
  </si>
  <si>
    <t>ZA834</t>
  </si>
  <si>
    <t>Jehla injekÄŤnĂ­ 0,7 x 40 mm ÄŤernĂˇ 4660021</t>
  </si>
  <si>
    <t>ZA833</t>
  </si>
  <si>
    <t>Jehla injekÄŤnĂ­ 0,8 x 40 mm zelenĂˇ 4657527</t>
  </si>
  <si>
    <t>ZA836</t>
  </si>
  <si>
    <t>Jehla injekÄŤnĂ­ 0,9 x 70 mm ĹľlutĂˇ 4665791</t>
  </si>
  <si>
    <t>ZB556</t>
  </si>
  <si>
    <t>Jehla injekÄŤnĂ­ 1,2 x 40 mm rĹŻĹľovĂˇ 4665120</t>
  </si>
  <si>
    <t>Jehla injekční 0,7 x 40 mm černá 4660021</t>
  </si>
  <si>
    <t>Jehla injekční 0,8 x 40 mm zelená 4657527</t>
  </si>
  <si>
    <t>Jehla injekční 0,9 x 70 mm žlutá 4665791</t>
  </si>
  <si>
    <t>Jehla injekční 1,2 x 40 mm růžová 4665120</t>
  </si>
  <si>
    <t>ZB352</t>
  </si>
  <si>
    <t>Jehla spinĂˇlnĂ­ spinocan 19 G x 88 mm slonĂ­ kost bal. Ăˇ 25 ks 4501195</t>
  </si>
  <si>
    <t>ZB768</t>
  </si>
  <si>
    <t>Jehla vakuová 216/38 mm zelená 450076</t>
  </si>
  <si>
    <t>Jehla vakuovĂˇ 216/38 mm zelenĂˇ 450076</t>
  </si>
  <si>
    <t>ZB767</t>
  </si>
  <si>
    <t>Jehla vakuovĂˇ 226/38 mm ÄŤernĂˇ 450075</t>
  </si>
  <si>
    <t>50115067</t>
  </si>
  <si>
    <t>ZPr - rukavice (Z532)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</si>
  <si>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</si>
  <si>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</si>
  <si>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</si>
  <si>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</si>
  <si>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ZN108</t>
  </si>
  <si>
    <t>Rukavice operaÄŤnĂ­ latex bez pudru sterilnĂ­  PF ansell gammex vel. 8,0 330048080</t>
  </si>
  <si>
    <t>Rukavice operační latex bez pudru sterilní  PF ansell gammex vel. 6,0 330048060</t>
  </si>
  <si>
    <t>Rukavice operační latex bez pudru sterilní  PF ansell gammex vel. 6,5 330048065</t>
  </si>
  <si>
    <t>Rukavice operační latex bez pudru sterilní  PF ansell gammex vel. 8,0 330048080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</si>
  <si>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</si>
  <si>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</si>
  <si>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</si>
  <si>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</si>
  <si>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Rukavice vyšetřovací nitril basic bez pudru modré L bal. á 200 ks 44752</t>
  </si>
  <si>
    <t>Rukavice vyšetřovací nitril basic bez pudru modré M bal. á 200 ks 44751</t>
  </si>
  <si>
    <t>50115079</t>
  </si>
  <si>
    <t>ZPr - internzivní péče (Z542)</t>
  </si>
  <si>
    <t>ZC698</t>
  </si>
  <si>
    <t>Maska kyslĂ­kovĂˇ + hadiÄŤka pro dosp.(1105000) 1135015</t>
  </si>
  <si>
    <t>Maska kyslíková + hadička pro dosp.(1105000) 1135015</t>
  </si>
  <si>
    <t>50115030</t>
  </si>
  <si>
    <t>ZPr. - ostatní (testy) - COVID19 (Z556)</t>
  </si>
  <si>
    <t>ZS149</t>
  </si>
  <si>
    <t>Sada testovacĂ­ Disposable Virus Specimen Collection Tube VS202012S</t>
  </si>
  <si>
    <t>50115040</t>
  </si>
  <si>
    <t>laboratorní materiál (Z505)</t>
  </si>
  <si>
    <t>ZC081</t>
  </si>
  <si>
    <t>MoÄŤomÄ›r bez teplomÄ›ru 710363</t>
  </si>
  <si>
    <t>ZD668</t>
  </si>
  <si>
    <t>Kompresa gĂˇza 10 x 10 cm/5 ks sterilnĂ­ 1325019275</t>
  </si>
  <si>
    <t>Kompresa gáza 10 x 10 cm/5 ks sterilní 1325019275</t>
  </si>
  <si>
    <t>ZK087</t>
  </si>
  <si>
    <t>Krém cavilon ochranný bariérový á 28 g bal. á 12 ks 3391E</t>
  </si>
  <si>
    <t>ZA664</t>
  </si>
  <si>
    <t>KrytĂ­ gelovĂ© hydrokoloidnĂ­ Flamigel 250 ml FLAM250</t>
  </si>
  <si>
    <t>ZK404</t>
  </si>
  <si>
    <t>KrytĂ­ prontosan roztok 350 ml 400416</t>
  </si>
  <si>
    <t>ZN815</t>
  </si>
  <si>
    <t>KrytĂ­ roztok k ÄŤiĹˇtÄ›nĂ­ a hojennĂ­ ran ActiMaris Forte 300 ml 3098077</t>
  </si>
  <si>
    <t>Krytí gelové na rány ActiMaris bal. á 20g 3097749</t>
  </si>
  <si>
    <t>Krytí inadine nepřilnavé 9,5 x 9,5 cm 1/10 SYS01512EE</t>
  </si>
  <si>
    <t>Krytí roztok k čištění a hojenní ran ActiMaris Forte 300 ml 3098077</t>
  </si>
  <si>
    <t>ZA451</t>
  </si>
  <si>
    <t>NĂˇplast omniplast 5,0 cm x 9,2 m 9004540 (900429)</t>
  </si>
  <si>
    <t>Náplast curaplast poinjekční bal. á 250 ks 30625</t>
  </si>
  <si>
    <t>Náplast curapor   7 x   5 cm 32912  (22120,  náhrada za cosmopor )</t>
  </si>
  <si>
    <t>ZN476</t>
  </si>
  <si>
    <t>Obinadlo elastickĂ© universal 15 cm x 5 m 1323100315</t>
  </si>
  <si>
    <t>Obinadlo elastické universal 15 cm x 5 m 1323100315</t>
  </si>
  <si>
    <t>ZA331</t>
  </si>
  <si>
    <t>Obinadlo fixa crep 10 cm x 4 m 1323100104</t>
  </si>
  <si>
    <t>ZA425</t>
  </si>
  <si>
    <t>Obinadlo hydrofilnĂ­ 10 cm x   5 m 13007</t>
  </si>
  <si>
    <t>Obvaz elastickĂ˝ sĂ­ĹĄovĂ˝ pruban Tg-fix vel. D vÄ›tĹˇĂ­ hlava, slabĹˇĂ­ trup 25 m 24253</t>
  </si>
  <si>
    <t>Obvaz elastický síťový CareFix Head velikost L bal. á 10 ks 0170 L</t>
  </si>
  <si>
    <t>Obvaz elastický síťový CareFix Tube k zajištění a ochraně fixace IV kanyl vel. M bal. á 15 ks 0151 M</t>
  </si>
  <si>
    <t>ZF662</t>
  </si>
  <si>
    <t>Omnistrip 3 x 76 mm bal. Ăˇ 250 ks 540681</t>
  </si>
  <si>
    <t>ZB772</t>
  </si>
  <si>
    <t>AdaptĂ©r pĹ™echodka luer 450070</t>
  </si>
  <si>
    <t>ZN618</t>
  </si>
  <si>
    <t>BrĂ˝le kyslĂ­kovĂ© pro dospÄ›lĂ© bal. Ăˇ 100 ks A0100</t>
  </si>
  <si>
    <t>ZB844</t>
  </si>
  <si>
    <t>Esmarch - pryžové obinadlo 60 x 1250 KVS 06125</t>
  </si>
  <si>
    <t>ZB889</t>
  </si>
  <si>
    <t>Filtr injekÄŤnĂ­ kapalinovĂ˝ 0,2ul RowePhil 25, plocha 4 cm2  A-6332</t>
  </si>
  <si>
    <t>ZA738</t>
  </si>
  <si>
    <t>Filtr mini spike zelenĂ˝ 4550242</t>
  </si>
  <si>
    <t>Filtr mini spike zelený 4550242</t>
  </si>
  <si>
    <t>Filtr stĹ™Ă­kaÄŤkovĂ˝ RowePhil 25 0,2um plocha 4 cm2  A-6332</t>
  </si>
  <si>
    <t>Kanyla introcan safety 3 růžová 20G bal. á 50 ks 4251130-01</t>
  </si>
  <si>
    <t>ZA707</t>
  </si>
  <si>
    <t>Katetr moÄŤovĂ˝ foley 12CH bal. Ăˇ 12 ks 1125-02</t>
  </si>
  <si>
    <t>ZN411</t>
  </si>
  <si>
    <t>Katetr moÄŤovĂ˝ nelaton 18CH Silasil balĂłnkovĂ˝ 28 dnĂ­ bal. Ăˇ 10 ks 186005-000180</t>
  </si>
  <si>
    <t>ZK884</t>
  </si>
  <si>
    <t>Kohout trojcestnĂ˝ discofix modrĂ˝ 4095111</t>
  </si>
  <si>
    <t>ZB553</t>
  </si>
  <si>
    <t>LĂˇhev redon hi-vac 400 ml-kompletnĂ­ 05.000.22.803</t>
  </si>
  <si>
    <t>ZD815</t>
  </si>
  <si>
    <t>Manžeta TK k tonometru KVS LD7 + k monitoru Philips dospělá 14 x 50 cm KVS M1 5ZOM</t>
  </si>
  <si>
    <t>ZA896</t>
  </si>
  <si>
    <t>NĹŻĹľ na stehy sterilnĂ­ dlouhĂ˝ bal. Ăˇ 100 ks 11.000.00.020</t>
  </si>
  <si>
    <t>Nůž na stehy sterilní dlouhý bal. á 100 ks 11.000.00.020</t>
  </si>
  <si>
    <t>ZH423</t>
  </si>
  <si>
    <t>Podložka antidekubitní pod patu 22 x 22 x 22 cm Sláva PP pro dospělé 210-SPPA-V</t>
  </si>
  <si>
    <t>ZA688</t>
  </si>
  <si>
    <t>SĂˇÄŤek moÄŤovĂ˝ s hodinovou diurĂ©zou curity 400, 2000 ml, hadiÄŤka 150 cm 8150</t>
  </si>
  <si>
    <t>Sáček močový s hodinovou diurézou curity 400, 2000 ml, hadička 150 cm 8150</t>
  </si>
  <si>
    <t>ZB488</t>
  </si>
  <si>
    <t>Sprej cavilon 28 ml bal. Ăˇ 12 ks 3346E</t>
  </si>
  <si>
    <t>ZH491</t>
  </si>
  <si>
    <t>StĹ™Ă­kaÄŤka injekÄŤnĂ­ 3-dĂ­lnĂˇ 50 - 60 ml LL MRG00711</t>
  </si>
  <si>
    <t>StĹ™Ă­kaÄŤka inzulĂ­novĂˇ omnican 1 ml 100j s jehlou 30 G bal. Ăˇ 100 ks 9151141S</t>
  </si>
  <si>
    <t>ZA791</t>
  </si>
  <si>
    <t>StĹ™Ă­kaÄŤka janett 3-dĂ­lnĂˇ 150 ml sterilnĂ­ vyplachovacĂ­ KDM870822</t>
  </si>
  <si>
    <t>Stříkačka inzulínová 1 ml s jehlou 29 G bal. á 100 ks IS1029G</t>
  </si>
  <si>
    <t>Stříkačka janett 3-dílná 150 ml sterilní vyplachovací KDM870822</t>
  </si>
  <si>
    <t>ZP357</t>
  </si>
  <si>
    <t>Tyčinka vatová zvlhčující glycerín + citron bal. á 75 ks FTL-LS-15 - firma již nedodává</t>
  </si>
  <si>
    <t>ZA993</t>
  </si>
  <si>
    <t>Vzduchovod ĂşstnĂ­ ÄŤ. 3 ĹľlutĂ˝ vel. 9 jednorĂˇzovĂ˝ sterilnĂ­ bal. Ăˇ 25 ks 73.900.00.300</t>
  </si>
  <si>
    <t>ZB549</t>
  </si>
  <si>
    <t>Vzduchovod ĂşstnĂ­ ÄŤ. 4 oranĹľovavĂ˝ vel. 11 jednorĂˇzovĂ˝ sterilnĂ­ bal. Ăˇ 25 ks 73.900.00.500</t>
  </si>
  <si>
    <t>Zkumavka červená 5 ml gel 456071</t>
  </si>
  <si>
    <t>Zkumavka liquor PP 10 ml 15,3 x 92 ml šroubovací víčko sterilní s popisem bal.á 100 ks 62.610.018</t>
  </si>
  <si>
    <t>Zkumavka s mediem+ flovakovanĂ˝ tampon eSwab rĹŻĹľovĂ˝ nos,krk,vagina,koneÄŤnĂ­k,rĂˇny,fekĂˇlnĂ­ vzo) 490CE.A</t>
  </si>
  <si>
    <t>Jehla injekční 0,6 x 25 mm modrá 4657667</t>
  </si>
  <si>
    <t>Jehla spinální spinocan 19 G x 88 mm sloní kost bal. á 25 ks 4501195</t>
  </si>
  <si>
    <t>Jehla vakuová 226/38 mm černá 450075</t>
  </si>
  <si>
    <t>ZN126</t>
  </si>
  <si>
    <t>Rukavice operaÄŤnĂ­ latex bez pudru sterilnĂ­  PF ansell gammex vel. 7,0 330048070</t>
  </si>
  <si>
    <t>ZK477</t>
  </si>
  <si>
    <t>Rukavice operaÄŤnĂ­ latex s pudrem sterilnĂ­ ansell, vasco surgical powderet vel. 8 6035542 (303506EU)</t>
  </si>
  <si>
    <t>Rukavice operační latex bez pudru sterilní  PF ansell gammex vel. 7,0 330048070</t>
  </si>
  <si>
    <t>ZP946</t>
  </si>
  <si>
    <t>Rukavice vyšetřovací nitril basic bez pudru modré S bal. á 200 ks 44750</t>
  </si>
  <si>
    <t>ZB173</t>
  </si>
  <si>
    <t>Maska kyslĂ­kovĂˇ dospÄ›lĂˇ s hadiÄŤkou a nosnĂ­ svorkou (OS/100) H-103013</t>
  </si>
  <si>
    <t>Maska kyslíková dospělá s hadičkou a nosní svorkou (OS/100) H-103013</t>
  </si>
  <si>
    <t>ZA464</t>
  </si>
  <si>
    <t>Kompresa NT 10 x 10 cm/2 ks sterilnĂ­ 26520</t>
  </si>
  <si>
    <t>Kompresa NT 10 x 10 cm/2 ks sterilní 26520</t>
  </si>
  <si>
    <t>ZA463</t>
  </si>
  <si>
    <t>Kompresa NT 10 x 20 cm/2 ks sterilnĂ­ 26620</t>
  </si>
  <si>
    <t>Kompresa NT 10 x 20 cm/2 ks sterilní 26620</t>
  </si>
  <si>
    <t>KrytĂ­ inadine nepĹ™ilnavĂ© 5,0 x 5,0 cm 1/10 SYS01481EE</t>
  </si>
  <si>
    <t>Náplast poinjekční elastická tkaná jednotl. baleno 19 mm x 72 mm P-CURE1972ELAST</t>
  </si>
  <si>
    <t>Náplast transpore bílá 2,50 cm x 9,14 m bal. á 12 ks 1534-1</t>
  </si>
  <si>
    <t>ZA329</t>
  </si>
  <si>
    <t>Obinadlo fixa crep   6 cm x 4 m 1323100102</t>
  </si>
  <si>
    <t>ZL790</t>
  </si>
  <si>
    <t>Obvaz sterilnĂ­ hotovĂ˝ ÄŤ. 3 A4101144</t>
  </si>
  <si>
    <t>ZM000</t>
  </si>
  <si>
    <t>Vata obvazovĂˇ sklĂˇdanĂˇ 50 g 1102323</t>
  </si>
  <si>
    <t>ZA897</t>
  </si>
  <si>
    <t>NĹŻĹľ na stehy sterilnĂ­  krĂˇtkĂ˝ bal. Ăˇ 100 ks 11.000.00.010</t>
  </si>
  <si>
    <t>Nůž na stehy sterilní  krátký bal. á 100 ks 11.000.00.010</t>
  </si>
  <si>
    <t>ZB764</t>
  </si>
  <si>
    <t>Zkumavka zelenĂˇ 4 ml 454051</t>
  </si>
  <si>
    <t>ZQ682</t>
  </si>
  <si>
    <t>Rukavice operaÄŤnĂ­ GAMMEX Latex Ortho, vel. 8,0 330065080</t>
  </si>
  <si>
    <t>50115020</t>
  </si>
  <si>
    <t>laboratorní diagnostika-LEK (Z501)</t>
  </si>
  <si>
    <t>DH759</t>
  </si>
  <si>
    <t>Bactec Lytic/ 10 Anaerobic- plastic</t>
  </si>
  <si>
    <t>DH758</t>
  </si>
  <si>
    <t>Bactec Plus Aerobic-plastic</t>
  </si>
  <si>
    <t>DH594</t>
  </si>
  <si>
    <t>Cartridge complete k tromboelastografu ROTEM</t>
  </si>
  <si>
    <t>DG395</t>
  </si>
  <si>
    <t>DiagnostickĂˇ souprava AB0 set monoklonĂˇlnĂ­ na 30</t>
  </si>
  <si>
    <t>Močoměr bez teploměru 710363</t>
  </si>
  <si>
    <t>ZC054</t>
  </si>
  <si>
    <t>VĂˇlec odmÄ›rnĂ˝ vysokĂ˝ sklo 100 ml d713880 - nahrazuje ZC584</t>
  </si>
  <si>
    <t>ZL978</t>
  </si>
  <si>
    <t>Kanystr renasys GO 300 ml pro podtlakovou terapii 66800914</t>
  </si>
  <si>
    <t>ZL977</t>
  </si>
  <si>
    <t>Kanystr renasys GO 750 ml pro podtlakovou terapii 66800916</t>
  </si>
  <si>
    <t>KrĂ©m cavilon ochrannĂ˝ bariĂ©rovĂ˝ Ăˇ 28 g bal. Ăˇ 12 ks 3391E</t>
  </si>
  <si>
    <t>KrytĂ­ mastnĂ˝ tyl grassolind 7,5 x 10 cm bal. Ăˇ 10 ks 499313</t>
  </si>
  <si>
    <t>ZN895</t>
  </si>
  <si>
    <t>KrytĂ­ reston nesterilnĂ­ 10,0 cm x 5,0 cm x 5 m role 1563L</t>
  </si>
  <si>
    <t>ZA476</t>
  </si>
  <si>
    <t>KrytĂ­ silikonovĂ© pÄ›novĂ© mepilex border lite 10 x 10 cm bal. Ăˇ 5 ks 281300-00</t>
  </si>
  <si>
    <t>ZD633</t>
  </si>
  <si>
    <t>KrytĂ­ silikonovĂ© pÄ›novĂ© mepilex border sacrum 18 x 18 cm bal. Ăˇ 5 ks 282000-01</t>
  </si>
  <si>
    <t>ZD634</t>
  </si>
  <si>
    <t>KrytĂ­ silikonovĂ© pÄ›novĂ© mepilex border sacrum 23 x 23 cm bal. Ăˇ 5 ks 282400-01</t>
  </si>
  <si>
    <t>ZK646</t>
  </si>
  <si>
    <t>KrytĂ­ tegaderm CHG 8,5 cm x 11,5 cm na CĹ˝K-antibakt. bal. Ăˇ 25 ks 1657R</t>
  </si>
  <si>
    <t>ZA798</t>
  </si>
  <si>
    <t>Krytí hemostatické traumacel P 2g ks bal. á 5 ks zásyp 10120</t>
  </si>
  <si>
    <t>ZN201</t>
  </si>
  <si>
    <t>Krytí mepilex border heel 18,5 x 24,5 cm bal. á 5 ks 283250</t>
  </si>
  <si>
    <t>Krytí mepilex border lite 10 x 10 cm bal. á 5 ks 281300-00</t>
  </si>
  <si>
    <t>Krytí mepilex border sacrum 18 x 18 cm bal. á 5 ks 282000-01</t>
  </si>
  <si>
    <t>Krytí mepilex border sacrum 23 x 23 cm bal. á 5 ks 282400-01</t>
  </si>
  <si>
    <t>ZE894</t>
  </si>
  <si>
    <t>Krytí mepilex transfer Ag 7,5 x 8,5 cm bal. á 10 ks 394000</t>
  </si>
  <si>
    <t>Krytí tegaderm CHG 8,5 cm x 11,5 cm na CŽK-antibakt. bal. á 25 ks 1657R</t>
  </si>
  <si>
    <t>ZB404</t>
  </si>
  <si>
    <t>NĂˇplast cosmos 8 cm x 1 m 5403353</t>
  </si>
  <si>
    <t>ZI602</t>
  </si>
  <si>
    <t>NĂˇplast curapor 10 x 34 cm 32918 ( nĂˇhrada za cosmopor )</t>
  </si>
  <si>
    <t>ZA418</t>
  </si>
  <si>
    <t>NĂˇplast metaline pod TS 8 x 9 cm 23094</t>
  </si>
  <si>
    <t>ZD104</t>
  </si>
  <si>
    <t>NĂˇplast omniplast 10,0 cm x 10,0 m 9004472 (900535)</t>
  </si>
  <si>
    <t>ZA542</t>
  </si>
  <si>
    <t>NĂˇplast wet pruf voduvzd. 1,25 cm x 9,14 m bal. Ăˇ 24 ks K00-3063C</t>
  </si>
  <si>
    <t>Náplast curapor 10 x 34 cm 32918 ( náhrada za cosmopor )</t>
  </si>
  <si>
    <t>Náplast metaline pod TS 8 x 9 cm 23094</t>
  </si>
  <si>
    <t>ZN475</t>
  </si>
  <si>
    <t>Obinadlo elastické universal   8 cm x 5 m 1323100312</t>
  </si>
  <si>
    <t>Obinadlo hydrofilní 10 cm x   5 m 13007</t>
  </si>
  <si>
    <t>ZL995</t>
  </si>
  <si>
    <t>Obinadlo hyrofilní sterilní  6 cm x 5 m  004310190</t>
  </si>
  <si>
    <t>ZL996</t>
  </si>
  <si>
    <t>Obinadlo hyrofilní sterilní  8 cm x 5 m  004310182</t>
  </si>
  <si>
    <t>ZL997</t>
  </si>
  <si>
    <t>Obinadlo hyrofilní sterilní 10 cm x 5 m  004310174</t>
  </si>
  <si>
    <t>ZN322</t>
  </si>
  <si>
    <t>Obvaz elastickĂ˝ sĂ­ĹĄovĂ˝ CareFix Head velikost XL bal. Ăˇ 10 ks 0170 XL</t>
  </si>
  <si>
    <t>Obvaz elastický síťový CareFix Head velikost XL bal. á 10 ks 0170 XL</t>
  </si>
  <si>
    <t>ZL975</t>
  </si>
  <si>
    <t>Pěna renasys-F malý set (S) pro podtlakovou terapii 66800794</t>
  </si>
  <si>
    <t>ZL973</t>
  </si>
  <si>
    <t>Pěna renasys-F střední set (M) pro podtlakovou terapii 66800795</t>
  </si>
  <si>
    <t>ZA598</t>
  </si>
  <si>
    <t>Set na malĂ© zĂˇkroky sterilnĂ­ pro ĹľilnĂ­ katetrizaci Mediset bal. 15 ks 4552722</t>
  </si>
  <si>
    <t>Set na malĂ© zĂˇkroky sterilnĂ­ pro ĹľilnĂ­ katetrizaci Mediset bal. 15 ks 4552722 nahrazuje ZD010</t>
  </si>
  <si>
    <t>ZA577</t>
  </si>
  <si>
    <t>Set rouĹˇkovacĂ­ Certofix pro CVC bal Ăˇ 10 ks 291832</t>
  </si>
  <si>
    <t>Set sterilnĂ­ pro ĹľilnĂ­ katetrizaci Mediset bal. 15 ks 4552722</t>
  </si>
  <si>
    <t>Set sterilnĂ­ pro pĹ™evaz rĂˇny Mediset bal. 75 ks 4706321</t>
  </si>
  <si>
    <t>ZD159</t>
  </si>
  <si>
    <t>Sprej linovera 30 ml 468156</t>
  </si>
  <si>
    <t>Sprej linovera 30 ml prevence dekubitu 468156</t>
  </si>
  <si>
    <t>ZA599</t>
  </si>
  <si>
    <t>Steh nĂˇplasĹĄovĂ˝ Steri-strip 6 x 75 mm bal. Ăˇ 50 ks elast. E4541</t>
  </si>
  <si>
    <t>ZA615</t>
  </si>
  <si>
    <t>TampĂłn cavilon 1 ml bal. Ăˇ 25 ks 3343E</t>
  </si>
  <si>
    <t>Tampón cavilon 1 ml bal. á 25 ks 3343E</t>
  </si>
  <si>
    <t>ZA444</t>
  </si>
  <si>
    <t>Tampon nesterilnĂ­ stĂˇÄŤenĂ˝ 20 x 19 cm bez RTG nitĂ­ bal. Ăˇ 100 ks 1320300404</t>
  </si>
  <si>
    <t>Tampon nesterilní stáčený 20 x 19 cm bez RTG nití bal. á 100 ks 1320300404</t>
  </si>
  <si>
    <t>ZD225</t>
  </si>
  <si>
    <t>Tampon sterilnĂ­ stĂˇÄŤenĂ˝ 12 x 12 cm / 5 ks 0438</t>
  </si>
  <si>
    <t>ZE053</t>
  </si>
  <si>
    <t>Tampon sterilnĂ­ stĂˇÄŤenĂ˝ 20 x 19 cm / 3 ks karton Ăˇ 300 ks 1230110414</t>
  </si>
  <si>
    <t>ZA617</t>
  </si>
  <si>
    <t>Tampon TC-OC k oĹˇetĹ™enĂ­ dutiny ĂşstnĂ­ Ăˇ 250 ks 12240</t>
  </si>
  <si>
    <t>Tampon TC-OC k ošetření dutiny ústní á 250 ks 12240</t>
  </si>
  <si>
    <t>ZA467</t>
  </si>
  <si>
    <t>TyÄŤinka vatovĂˇ nesterilnĂ­ 15 cm bal. Ăˇ 100 ks 9679369</t>
  </si>
  <si>
    <t>ZJ117</t>
  </si>
  <si>
    <t>AdaptĂ©r jednorĂˇzovĂ˝ k senzoru CO2 Ăˇ 20 ks 415036-001</t>
  </si>
  <si>
    <t>Adaptér jednorázový k senzoru CO2 á 20 ks 415036-001</t>
  </si>
  <si>
    <t>ZD223</t>
  </si>
  <si>
    <t>ÄŚidlo prĹŻtoku vzduchu-flow senzor 281637(279331)</t>
  </si>
  <si>
    <t>ZI239</t>
  </si>
  <si>
    <t>ÄŚidlo saturaÄŤnĂ­ na ÄŤelo oxi-max bal. Ăˇ 24 ks od 10 kg MAX-FAST-I</t>
  </si>
  <si>
    <t>ZC748</t>
  </si>
  <si>
    <t>BrĂ˝le kyslĂ­kovĂ© 210 cm, Ăˇ 50 ks, 1104</t>
  </si>
  <si>
    <t>ZK976</t>
  </si>
  <si>
    <t>CĂ©vka odsĂˇvacĂ­ CH12 s pĹ™eruĹˇovaÄŤem sĂˇnĂ­, dĂ©lka 50 cm, P01171a</t>
  </si>
  <si>
    <t>ZK977</t>
  </si>
  <si>
    <t>CĂ©vka odsĂˇvacĂ­ CH14 s pĹ™eruĹˇovaÄŤem sĂˇnĂ­, dĂ©lka 50 cm, P01173a</t>
  </si>
  <si>
    <t>ZK978</t>
  </si>
  <si>
    <t>CĂ©vka odsĂˇvacĂ­ CH16 s pĹ™eruĹˇovaÄŤem sĂˇnĂ­, dĂ©lka 50 cm, P01175a</t>
  </si>
  <si>
    <t>Čidlo saturační na čelo oxi-max bal. á 24 ks od 10 kg MAX-FAST-I</t>
  </si>
  <si>
    <t>ZP287</t>
  </si>
  <si>
    <t>DrĹľĂˇk pro tlakovĂ© pĹ™evodnĂ­ky TCLIP05 bal. Ăˇ 5 ks</t>
  </si>
  <si>
    <t>ZB424</t>
  </si>
  <si>
    <t>Elektroda EKG H34SG 31.1946.21</t>
  </si>
  <si>
    <t>ZB295</t>
  </si>
  <si>
    <t>Filtr iso-gard hepa ÄŤistĂ˝ bal. Ăˇ 20 ks 28012</t>
  </si>
  <si>
    <t>Filtr iso-gard hepa čistý bal. á 20 ks 28012</t>
  </si>
  <si>
    <t>ZA737</t>
  </si>
  <si>
    <t>Filtr mini spike modrĂ˝ 4550234</t>
  </si>
  <si>
    <t>Filtr mini spike modrý 4550234</t>
  </si>
  <si>
    <t>ZD454</t>
  </si>
  <si>
    <t>Filtr pro dospÄ›lĂ© s HME a portem bal. Ăˇ 50 ks 038-41-355</t>
  </si>
  <si>
    <t>Filtr pro dospělé s HME a portem 038-41-355</t>
  </si>
  <si>
    <t>ZB340</t>
  </si>
  <si>
    <t>HadiÄŤka kyslĂ­kovĂˇ bal. Ăˇ 50 ks 41113</t>
  </si>
  <si>
    <t>ZQ249</t>
  </si>
  <si>
    <t>HadiÄŤka spojovacĂ­ HS 1,8 x 1800 mm LL DEPH free 2200 180 ND</t>
  </si>
  <si>
    <t>ZQ250</t>
  </si>
  <si>
    <t>HadiÄŤka spojovacĂ­ HS 1,8 x 450 mm UNIV DEPH free 2201 045ND</t>
  </si>
  <si>
    <t>ZB816</t>
  </si>
  <si>
    <t>HadiÄŤka spojovacĂ­ perfusor 150 cm ÄŤernĂˇ bal. Ăˇ 100 ks 8722919</t>
  </si>
  <si>
    <t>Hadička kyslíková bal. á 50 ks 41113</t>
  </si>
  <si>
    <t>ZQ251</t>
  </si>
  <si>
    <t>Hadička spojovací HS 1,8 x 1800 mm UNIV DEPH free 2201 180ND</t>
  </si>
  <si>
    <t>Hadička spojovací HS 1,8 x 450 mm UNIV DEPH free 2201 045ND</t>
  </si>
  <si>
    <t>ZB497</t>
  </si>
  <si>
    <t>Hadička spojovací vysokotlaká combidyn 20 cm bal. á 50 ks 5204941</t>
  </si>
  <si>
    <t>ZG001</t>
  </si>
  <si>
    <t>Husí krk expandi-flex s dvojtou otočnou spojkou á 30 ks 22531</t>
  </si>
  <si>
    <t>ZD261</t>
  </si>
  <si>
    <t>Kanyla ET 7,0 s manĹľetou bal. Ăˇ 20 ks 100/199/070</t>
  </si>
  <si>
    <t>ZE373</t>
  </si>
  <si>
    <t>Kanyla ET 7,5 se sáním nad manžetou SACETT I.D. bal. á 10 ks 100/189/075</t>
  </si>
  <si>
    <t>ZB310</t>
  </si>
  <si>
    <t>Kanyla ET 8,0 s manĹľetou bal. Ăˇ 20 ks 100/199/080</t>
  </si>
  <si>
    <t>ZF196</t>
  </si>
  <si>
    <t>Kanyla ET 8,0 se sáním nad manžetou SACETT I.D. bal. á 10 ks 100/189/080</t>
  </si>
  <si>
    <t>ZB311</t>
  </si>
  <si>
    <t>Kanyla ET 8,5 s manĹľetou bal. Ăˇ 20 ks 100/199/085</t>
  </si>
  <si>
    <t>ZE374</t>
  </si>
  <si>
    <t>Kanyla ET 8,5 se sáním nad manžetou SACETT I.D. bal. á 10 ks 100/189/085</t>
  </si>
  <si>
    <t>ZR228</t>
  </si>
  <si>
    <t>Kanyla intravenoznĂ­ INTROCAN SAFETY, PUR 18 G, dĂ©lka 64 mm, prĹŻm. katetru 1,3 mm, prĹŻtok 85 ml/min, zelenĂˇ, sterilnĂ­, bal. Ăˇ 50 ks 4251620-01</t>
  </si>
  <si>
    <t>ZA279</t>
  </si>
  <si>
    <t>Kanyla TS 7,0 s manĹľetou 100/800/070</t>
  </si>
  <si>
    <t>ZB105</t>
  </si>
  <si>
    <t>Kanyla TS 7,5 s manĹľetou 100/800/075</t>
  </si>
  <si>
    <t>Kanyla TS 7,5 s manžetou 100/800/075</t>
  </si>
  <si>
    <t>ZA725</t>
  </si>
  <si>
    <t>Kanyla TS 8,0 s manĹľetou bal. Ăˇ 10 ks 100/860/080</t>
  </si>
  <si>
    <t>ZC982</t>
  </si>
  <si>
    <t>Kanyla TS 8,5 s manĹľetou bal. Ăˇ 10 ks 100/860/085</t>
  </si>
  <si>
    <t>ZC947</t>
  </si>
  <si>
    <t>Katetr močový tiemann CH12 s balonkem bal. á 12 ks K02-9812-02</t>
  </si>
  <si>
    <t>ZC743</t>
  </si>
  <si>
    <t>Katetr močový tiemann CH14 s balonkem bal. á 12 ks 9814-02</t>
  </si>
  <si>
    <t>ZC744</t>
  </si>
  <si>
    <t>Katetr močový tiemann CH16 s balonkem 5/10 ml bal. á 12 ks 9816-02 - dlouhodobý výpadek</t>
  </si>
  <si>
    <t>Kohout trojcestný discofix modrý 4095111</t>
  </si>
  <si>
    <t>ZJ659</t>
  </si>
  <si>
    <t>Kohout trojcestný s bezjehlovým konektorem Discofix C bal. á 100 ks 16494CSF</t>
  </si>
  <si>
    <t>ZF514</t>
  </si>
  <si>
    <t>KolĂ©nko-konektor dvojitÄ› otoÄŤnĂ© s ods. portem 010-645</t>
  </si>
  <si>
    <t>ZP078</t>
  </si>
  <si>
    <t>Kontejner 25 ml PP ĹˇroubovĂ˝ sterilnĂ­ uzĂˇvÄ›r 2680/EST/SG</t>
  </si>
  <si>
    <t>Kontejner 25 ml PP šroubový sterilní uzávěr 2680/EST/SG</t>
  </si>
  <si>
    <t>ZB495</t>
  </si>
  <si>
    <t>Krytka expir.ventilu 151228</t>
  </si>
  <si>
    <t>ZB103</t>
  </si>
  <si>
    <t>LĂˇhev k odsĂˇvaÄŤce flovac 2l hadice 1,8 m 000-036-021</t>
  </si>
  <si>
    <t>Láhev k odsávačce flovac 2l hadice 1,8 m 000-036-021</t>
  </si>
  <si>
    <t>ZN691</t>
  </si>
  <si>
    <t>Lanceta bezpeÄŤnostnĂ­ Solace zelenĂˇ  21G/2,2 mm bal. Ăˇ 100 ks NT-PA21-100 - nahrazuje ZR947</t>
  </si>
  <si>
    <t>ZK850</t>
  </si>
  <si>
    <t>LĹľĂ­ce laryngoskopickĂˇ 4 bal. Ăˇ 10 ks 670150-000040</t>
  </si>
  <si>
    <t>ZB794</t>
  </si>
  <si>
    <t>LĹľĂ­ce laryngoskopickĂˇ 4 bal. Ăˇ 10 ks DS.2940.150.25</t>
  </si>
  <si>
    <t>ZA728</t>
  </si>
  <si>
    <t>Lopatka ĂşstnĂ­ dĹ™evÄ›nĂˇ lĂ©kaĹ™skĂˇ nesterilnĂ­ bal. Ăˇ 100 ks 1320100655</t>
  </si>
  <si>
    <t>ZB793</t>
  </si>
  <si>
    <t>Lžíce laryngoskopická 3 bal. á 10 ks DS.2940.150.20</t>
  </si>
  <si>
    <t>ZF668</t>
  </si>
  <si>
    <t>ManĹľeta pĹ™etlakovĂˇ 500 ml classic P01268</t>
  </si>
  <si>
    <t>ZJ266</t>
  </si>
  <si>
    <t>ManĹľeta TK k monitoru Datex dvouhadiÄŤkovĂˇ NIBP 25-35 cm dospÄ›lĂˇ U1880ND (Y0004B)</t>
  </si>
  <si>
    <t>ZJ265</t>
  </si>
  <si>
    <t>ManĹľeta TK k monitoru Datex dvouhadiÄŤkovĂˇ NIBP 27,5-36,5 cm extra dlouhĂˇ U1886ND</t>
  </si>
  <si>
    <t>ZJ264</t>
  </si>
  <si>
    <t>ManĹľeta TK k monitoru Datex dvouhadiÄŤkovĂˇ NIBP 33-47 cm dospÄ›lĂˇ velkĂˇ U1889ND, U1869ND</t>
  </si>
  <si>
    <t>Manžeta přetlaková 500 ml classic P01268</t>
  </si>
  <si>
    <t>ZA828</t>
  </si>
  <si>
    <t>Manžeta TK k monitoru MacLab dvouhadičková DURA-CUF dospělá velká více jak 35 cm DUR-A3-2A</t>
  </si>
  <si>
    <t>ZA549</t>
  </si>
  <si>
    <t>Manžeta TK k monitoru MacLab dvouhadičková DURA-CUF MALÁ dospělá prodloužená 17 - 25 cm 2T DUR-A1-2A-L</t>
  </si>
  <si>
    <t>ZA825</t>
  </si>
  <si>
    <t>Manžeta TK k monitoru MacLab dvouhadičková DURA-CUF pro obézní pacienty 30 - 40 cm SFT-F1-2A</t>
  </si>
  <si>
    <t>ZM320</t>
  </si>
  <si>
    <t>MembrĂˇna BSA k plicnĂ­mu ventilĂˇtoru Hamilton  bal. Ăˇ 5 ks 151233</t>
  </si>
  <si>
    <t>ZF192</t>
  </si>
  <si>
    <t>NĂˇdoba na kontaminovanĂ˝ odpad 4 l 15-0004</t>
  </si>
  <si>
    <t>ZA170</t>
  </si>
  <si>
    <t>PĂˇsek k TS kanyle pÄ›novĂ˝ 520000</t>
  </si>
  <si>
    <t>ZI161</t>
  </si>
  <si>
    <t>Podložka antidekubitní banán 35 x 70 x 20 cm Viktorie 8 210-V8oc-V</t>
  </si>
  <si>
    <t>ZH406</t>
  </si>
  <si>
    <t>Podložka antidekubitní kruh s vnitřním otvorem 12 cm, vnější průměr 22 cm, výška 5 cm Sláva 16 210-S16-V</t>
  </si>
  <si>
    <t>ZH405</t>
  </si>
  <si>
    <t>Podložka antidekubitní kruh s vnitřním otvorem 6 cm, vnější průměr 16 cm, výška 5 cm Sláva 15 210-S15-V</t>
  </si>
  <si>
    <t>ZI149</t>
  </si>
  <si>
    <t>Podložka antidekubitní kvádr 70 x 30 x 20 cm Sláva 11 210-S11-V</t>
  </si>
  <si>
    <t>ZH424</t>
  </si>
  <si>
    <t>Podložka antidekubitní pod lokty 33 x 15 cm Sláva PL 210-PL-V</t>
  </si>
  <si>
    <t>ZJ579</t>
  </si>
  <si>
    <t>Podložka antidekubitní válec velký délka 50 cm průměr 20 cm Sláva 14 210-S14-V</t>
  </si>
  <si>
    <t>ZR481</t>
  </si>
  <si>
    <t>PomĹŻcka rehabilitaÄŤnĂ­  dechovĂˇ PARI O- PEP 018G5003</t>
  </si>
  <si>
    <t>ZQ252</t>
  </si>
  <si>
    <t>SĂˇÄŤek moÄŤovĂ˝ s hodinovou diurĂ©zou urine meter 500 ml, 2000 ml, hadiÄŤka 150 cm V2 bal. Ăˇ 20 ks S-1227</t>
  </si>
  <si>
    <t>ZB249</t>
  </si>
  <si>
    <t>SĂˇÄŤek moÄŤovĂ˝ s kĹ™Ă­Ĺľovou vĂ˝pustĂ­ 2000 ml s hadiÄŤkou 90 cm ZAR-TNU201601</t>
  </si>
  <si>
    <t>Sáček močový s hodinovou diurézou urine meter 500 ml, 2000 ml, hadička 150 cm V2 bal. á 20 ks S-1227</t>
  </si>
  <si>
    <t>Sáček močový s křížovou výpustí 2000 ml s hadičkou 90 cm ZAR-TNU201601</t>
  </si>
  <si>
    <t>ZD030</t>
  </si>
  <si>
    <t>Skalpel jednorázový cutfix sterilní bal. á 10 ks 5518040</t>
  </si>
  <si>
    <t>ZJ695</t>
  </si>
  <si>
    <t>Sonda ĹľaludeÄŤnĂ­ CH14 1200 mm s RTG linkou bal. Ăˇ 50 ks 412014</t>
  </si>
  <si>
    <t>ZJ312</t>
  </si>
  <si>
    <t>Sonda ĹľaludeÄŤnĂ­ CH16 1200 mm s RTG linkou bal. Ăˇ 50 ks 412016</t>
  </si>
  <si>
    <t>Sonda žaludeční CH14 1200 mm s RTG linkou bal. á 50 ks 412014</t>
  </si>
  <si>
    <t>Sonda žaludeční CH16 1200 mm s RTG linkou bal. á 50 ks 412016</t>
  </si>
  <si>
    <t>ZB543</t>
  </si>
  <si>
    <t>Souprava odbÄ›rovĂˇ tracheĂˇlnĂ­ na odbÄ›r sekretu G05206</t>
  </si>
  <si>
    <t>Souprava odběrová tracheální na odběr sekretu G05206</t>
  </si>
  <si>
    <t>ZD254</t>
  </si>
  <si>
    <t>Souprava pro rektĂˇlnĂ­ inkontinenci flexi seal FMS (moĹľno objednĂˇvat na kusy) 418000</t>
  </si>
  <si>
    <t>Souprava pro rektální inkontinenci flexi seal FMS (možno objednávat na kusy) 418000</t>
  </si>
  <si>
    <t>ZD458</t>
  </si>
  <si>
    <t>Spojka vrapovaná roztaž.rovná 15F bal. á 50 ks 038-61-311</t>
  </si>
  <si>
    <t>Spojka vrapovanĂˇ roztaĹľ.rovnĂˇ 15F bal. Ăˇ 50 ks 038-61-311</t>
  </si>
  <si>
    <t>ZB798</t>
  </si>
  <si>
    <t>StĹ™Ă­kaÄŤka injekÄŤnĂ­ 2-dĂ­lnĂˇ 20 ml LL Inject Solo 4606736V</t>
  </si>
  <si>
    <t>ZA749</t>
  </si>
  <si>
    <t>StĹ™Ă­kaÄŤka injekÄŤnĂ­ 3-dĂ­lnĂˇ 50 ml LL Omnifix Solo 4617509F</t>
  </si>
  <si>
    <t>ZO543</t>
  </si>
  <si>
    <t>StĹ™Ă­kaÄŤka injekÄŤnĂ­ pĹ™edplnÄ›nĂˇ 0,9% NaCl 10 ml BD PosiFlush SP EMA bal. Ăˇ 30 ks 306585</t>
  </si>
  <si>
    <t>ZB066</t>
  </si>
  <si>
    <t>StĹ™Ă­kaÄŤka janett 3-dĂ­lnĂˇ 100 ml sterilnĂ­ vyplachovacĂ­ adaptĂ©r TS-100ML( PLS1710)</t>
  </si>
  <si>
    <t>Stříkačka injekční 3-dílná 50 ml LL Omnifix Solo 4617509F</t>
  </si>
  <si>
    <t>ZB815</t>
  </si>
  <si>
    <t>Stříkačka injekční 3-dílná 50 ml LL spec. Original-Perfusor oranžová s jehlou 50 ml (8728828F, černá se již nevyrábí) 8728861F-06</t>
  </si>
  <si>
    <t>ZN854</t>
  </si>
  <si>
    <t>Stříkačka injekční arteriální 3 ml bez jehly s heparinem bal. á 100 ks safePICO Aspirator 956-622</t>
  </si>
  <si>
    <t>ZO765</t>
  </si>
  <si>
    <t>Stříkačka injekční předplněná 0,9% NaCl 10 ml Omniflush bal. á 100 ks EM3513576</t>
  </si>
  <si>
    <t>Stříkačka janett 3-dílná 100 ml sterilní vyplachovací adaptér TS-100ML( PLS1710)</t>
  </si>
  <si>
    <t>ZB041</t>
  </si>
  <si>
    <t>SystĂ©m hrudnĂ­ drenĂˇĹľe atrium 1 cestnĂ˝ 3600-100</t>
  </si>
  <si>
    <t>ZF428</t>
  </si>
  <si>
    <t>SystĂ©m hrudnĂ­ drenĂˇĹľe atrium 2 cestnĂ˝ 3620-100</t>
  </si>
  <si>
    <t>ZO050</t>
  </si>
  <si>
    <t>SystĂ©m odsĂˇvacĂ­ uzavĹ™enĂ˝ pro endotracheĂˇlnĂ­ odsĂˇvĂˇnĂ­ 72 hod 14F x 54 cm bal. Ăˇ 15 ks 3720001-F14</t>
  </si>
  <si>
    <t>ZO051</t>
  </si>
  <si>
    <t>SystĂ©m odsĂˇvacĂ­ uzavĹ™enĂ˝ pro tracheostomickĂ© odsĂˇvĂˇnĂ­ 72 hod 14F x 30,5 cm bal. Ăˇ 15 ks 3720006-F14</t>
  </si>
  <si>
    <t>ZB941</t>
  </si>
  <si>
    <t>SystĂ©m odsĂˇvacĂ­ uzavĹ™enĂ˝ TC CH14 wet pack 30,5 cm / 72 h T adaptĂ©r (22701356-5) 1356-5</t>
  </si>
  <si>
    <t>ZC177</t>
  </si>
  <si>
    <t>SystĂ©m odsĂˇvacĂ­ uzavĹ™enĂ˝ TC CH14 wet pack 54 cm / 72 h 2276-5</t>
  </si>
  <si>
    <t>Systém hrudní drenáže atrium 1 cestný 3600-100</t>
  </si>
  <si>
    <t>Systém odsávací uzavřený pro endotracheální odsávání 72 hod 14F x 54 cm bal. á 15 ks 3720001-F14</t>
  </si>
  <si>
    <t>Systém odsávací uzavřený pro tracheostomické odsávání 72 hod 14F x 30,5 cm bal. á 15 ks 3720006-F14</t>
  </si>
  <si>
    <t>Systém odsávací uzavřený TC CH14 wet pack 54 cm / 72 h 2276-5</t>
  </si>
  <si>
    <t>ZI949</t>
  </si>
  <si>
    <t>TeplomÄ›r digitĂˇlnĂ­ TOP4 s pevnĂ˝m hrotem P03283</t>
  </si>
  <si>
    <t>ZB006</t>
  </si>
  <si>
    <t>Teploměr digitální thermoval basic 9250391 - dlouhodobý výpadek srpen 2019</t>
  </si>
  <si>
    <t>ZB801</t>
  </si>
  <si>
    <t>Transofix krĂˇtkĂ˝ trn Ăˇ 50 ks 4090500</t>
  </si>
  <si>
    <t>Transofix krátký trn á 50 ks 4090500</t>
  </si>
  <si>
    <t>ZH093</t>
  </si>
  <si>
    <t>Trokar hrudnĂ­ Argyle Ch12/23 cm bal. Ăˇ 10 ks 8888561027</t>
  </si>
  <si>
    <t>ZB298</t>
  </si>
  <si>
    <t>Trokar hrudnĂ­ Argyle Ch16/25 cm bal. Ăˇ 10 ks 8888561035</t>
  </si>
  <si>
    <t>ZL434</t>
  </si>
  <si>
    <t>Trokar hrudnĂ­ CH16 dĂ©lka 20 cm vnÄ›jĹˇĂ­ pr. 5,3 mm bal. Ăˇ 10 ks 02.000.30.016</t>
  </si>
  <si>
    <t>ZB525</t>
  </si>
  <si>
    <t>ZavadÄ›ÄŤ ETK 10F bal. Ăˇ 25 ks 5-15103</t>
  </si>
  <si>
    <t>Zavaděč ETK 10F bal. á 25 ks 5-15103</t>
  </si>
  <si>
    <t>ZP077</t>
  </si>
  <si>
    <t>Zkumavka 15 ml PP 101/16,5 mm bĂ­lĂ˝ ĹˇroubovĂ˝ uzĂˇvÄ›r sterilnĂ­ jednotlivÄ› balenĂˇ, tekutĂ˝ materiĂˇl na bakteriolog. vyĹˇetĹ™enĂ­ 10362/MO/SG/CS</t>
  </si>
  <si>
    <t>ZB759</t>
  </si>
  <si>
    <t>Zkumavka ÄŤervenĂˇ 8 ml gel 455071</t>
  </si>
  <si>
    <t>Zkumavka červená 8 ml gel 455071</t>
  </si>
  <si>
    <t>ZQ499</t>
  </si>
  <si>
    <t>Set na malĂ© zĂˇkroky sterilnĂ­ pro ĹˇitĂ­ ran Mediset (1 x rouĹˇka s otvorem 48 x 48 cm, 4 x tampon netkanĂ˝ vel. 3 Ĺˇvestka, 1 x nĹŻĹľky hrotnatĂ©, kov, 1 x pinzeta Adson chir. rovnĂˇ, kov, 1 x jehelec Mayo-Hegar 14 cm, kov) 4756331</t>
  </si>
  <si>
    <t>Set na malĂ© zĂˇkroky sterilnĂ­ pro ĹˇitĂ­ ran Mediset (1 x rouĹˇka s otvorem 48 x 48 cm, 4 x tampon netkanĂ˝ vel. 3 Ĺˇvestka, 1 x nĹŻĹľky hrotnatĂ©, kov, 1 x pinzeta Adson chir. rovnĂˇ, kov, 1 x jehelec Mayo-Hegar 14 cm, kov) bal. Ăˇ 66 ks 4756331</t>
  </si>
  <si>
    <t>Set sterilnĂ­ pro ĹˇitĂ­ ran Mediset (1 x rouĹˇka s otvorem 48 x 48 cm, 4 x tampon netkanĂ˝ vel. 3 Ĺˇvestka, 1 x nĹŻĹľky hrotnatĂ©, kov, 1 x pinzeta Adson chir. rovnĂˇ, kov, 1 x jehelec Mayo-Hegar 14 cm, kov) bal. Ăˇ 66 ks 4756331</t>
  </si>
  <si>
    <t>Set sterilní pro šití ran Mediset (1 x rouška s otvorem 48 x 48 cm, 4 x tampon netkaný vel. 3 švestka, 1 x nůžky hrotnaté, kov, 1 x pinzeta Adson chir. rovná, kov, 1 x jehelec Mayo-Hegar 14 cm, kov) bal. á 66 ks 4756331</t>
  </si>
  <si>
    <t>ZE079</t>
  </si>
  <si>
    <t>Set transfĂşznĂ­ non PVC s odvzduĹˇnÄ›nĂ­m a bakteriĂˇlnĂ­m filtrem ZAR-I-TS</t>
  </si>
  <si>
    <t>ZB209</t>
  </si>
  <si>
    <t>Set transfúzní BLLP pro přetlakovou transfuzi bez vzdušného filtru hemomed 05123</t>
  </si>
  <si>
    <t>ZC499</t>
  </si>
  <si>
    <t>Souprave nebulizaÄŤnĂ­ otevĹ™enĂˇ (2505000/L) 2605000</t>
  </si>
  <si>
    <t>ZF431</t>
  </si>
  <si>
    <t>Rukavice operaÄŤnĂ­ latex bez pudru chlorovanĂ© sterilnĂ­ ansell gammex PF sensitive vel. 7,5 bal. Ăˇ 50 pĂˇrĹŻ 330051075</t>
  </si>
  <si>
    <t>ZF432</t>
  </si>
  <si>
    <t>Rukavice operaÄŤnĂ­ latex bez pudru chlorovanĂ© sterilnĂ­ ansell gammex PF sensitive vel. 8,0 bal. Ăˇ 50 pĂˇrĹŻ 330051080</t>
  </si>
  <si>
    <t>ZL346</t>
  </si>
  <si>
    <t>Rukavice operaÄŤnĂ­ latex bez pudru chlorovanĂ© sterilnĂ­ ansell gammex PF sensitive vel. 8,5 bal. Ăˇ 50 pĂˇrĹŻ 330051085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</si>
  <si>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</si>
  <si>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</si>
  <si>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</si>
  <si>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</si>
  <si>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ZK475</t>
  </si>
  <si>
    <t>Rukavice operaÄŤnĂ­ latex s pudrem sterilnĂ­ ansell, vasco surgical powderet vel. 7 6035526 (303504EU)</t>
  </si>
  <si>
    <t>Rukavice operační latex bez pudru chlorované sterilní ansell gammex PF sensitive vel. 8,0 bal. á 50 párů 330051080</t>
  </si>
  <si>
    <t>ZO934</t>
  </si>
  <si>
    <t>Rukavice operační latex bez pudru sterilní sempermed derma PF vel. 6,5 39472</t>
  </si>
  <si>
    <t>Rukavice vyĹˇetĹ™ovacĂ­ nitril basic bez pudru modrĂ© S bal. Ăˇ 200 ks 44750</t>
  </si>
  <si>
    <t>ZP950</t>
  </si>
  <si>
    <t>Rukavice vyšetřovací nitril basic bez pudru modré XS bal. á 200 ks 44749</t>
  </si>
  <si>
    <t>50115068</t>
  </si>
  <si>
    <t>ZPr - čidla ICP (Z522)</t>
  </si>
  <si>
    <t>ZD053</t>
  </si>
  <si>
    <t>ÄŚidlo ICP neurovent pro mÄ›Ĺ™enĂ­ nitrolebnĂ­ho tlaku 092946</t>
  </si>
  <si>
    <t>ZB802</t>
  </si>
  <si>
    <t>ÄŚidlo ICP neurovent PTO 5F multiparametrovĂ© 095008</t>
  </si>
  <si>
    <t>Čidlo ICP neurovent PTO 5F multiparametrové 095008</t>
  </si>
  <si>
    <t>ZQ985</t>
  </si>
  <si>
    <t>Ĺ roub a vrtĂˇk lebeÄŤnĂ­ Bolt Drill Kit CH5 (pro ÄŤidlo ICP neurovent pro mÄ›Ĺ™enĂ­ nitrolebnĂ­ho tlaku) 091888</t>
  </si>
  <si>
    <t>Šroub a vrták lebeční Bolt Drill Kit CH5 (pro čidlo ICP neurovent pro měření nitrolebního tlaku) 091888</t>
  </si>
  <si>
    <t>50115070</t>
  </si>
  <si>
    <t>ZPr - katetry ostatní (Z513)</t>
  </si>
  <si>
    <t>ZC637</t>
  </si>
  <si>
    <t>Katetr arteriĂˇlnĂ­ set Arteriofix, pro radiĂˇlnĂ­ pĹ™Ă­stup, 20 G/80 mm, set: katetr+zavĂˇdÄ›cĂ­ vodiÄŤ+zav. punkÄŤnĂ­ jehla,  bal. Ăˇ 20 ks  5206324</t>
  </si>
  <si>
    <t>Katetr arteriální set Arteriofix, pro radiální přístup, 20 G/80 mm, set: katetr+zaváděcí vodič+zav. punkční jehla,  bal. á 20 ks  5206324</t>
  </si>
  <si>
    <t>ZC615</t>
  </si>
  <si>
    <t>Katetr CVC 3 lumen 7 Fr x 20 cm certofix trio V720 s antimikr.Ăşpravou bal. Ăˇ 10 ks 4163214P-07</t>
  </si>
  <si>
    <t>Katetr CVC 3 lumen 7 Fr x 20 cm certofix trio V720 s antimikr.úpravou bal. á 10 ks 4163214P-07</t>
  </si>
  <si>
    <t>KD587</t>
  </si>
  <si>
    <t>katetr moÄŤovĂ˝ pro Ĺľeny 100Ch.12/18 MPI:100012</t>
  </si>
  <si>
    <t>KD601</t>
  </si>
  <si>
    <t>katetr tiemann CH10 MPI:120010</t>
  </si>
  <si>
    <t>KD602</t>
  </si>
  <si>
    <t>katetr tiemann Ch12 MPI:120012</t>
  </si>
  <si>
    <t>ZD403</t>
  </si>
  <si>
    <t>Hadice odsĂˇvacĂ­ 2 kohouty 8/10, dĂ©lka 270 cm Softub TA 8271</t>
  </si>
  <si>
    <t>Hadice odsávací 2 kohouty 8/10, délka 270 cm Softub TA 8271</t>
  </si>
  <si>
    <t>ZB233</t>
  </si>
  <si>
    <t>Maska anesteziologickĂˇ ÄŤ.5 EcoMask ( s prouĹľky ) 7095</t>
  </si>
  <si>
    <t>ZN620</t>
  </si>
  <si>
    <t>Maska kyslĂ­kovĂˇ dospÄ›lĂˇ s nebulizacĂ­ a hadiÄŤkou 2 m bal. Ăˇ 100 ks A0400</t>
  </si>
  <si>
    <t>Maska kyslíková dospělá s nebulizací a hadičkou 2 m bal. á 100 ks A0400</t>
  </si>
  <si>
    <t>ZN621</t>
  </si>
  <si>
    <t>Nos umÄ›lĂ˝ s portem pro odsĂˇvĂˇnĂ­ bal. Ăˇ 30 ks B0300(6000)</t>
  </si>
  <si>
    <t>Nos umělý s portem pro odsávání bal. á 30 ks B0300(6000)</t>
  </si>
  <si>
    <t>ZD457</t>
  </si>
  <si>
    <t>Okruh dĂ˝chacĂ­ anesteziologickĂ˝ 1,6 m hadice 0,8 m, vak 2 l 038-01-110</t>
  </si>
  <si>
    <t>ZF295</t>
  </si>
  <si>
    <t>Okruh dĂ˝chacĂ­ anesteziologickĂ˝ 1,6 m s nĂ­zkou poddajnostĂ­ 038-01-130</t>
  </si>
  <si>
    <t>Okruh dýchací anesteziologický 1,6 m hadice 0,8 m, vak 2 l 038-01-110</t>
  </si>
  <si>
    <t>ZC366</t>
  </si>
  <si>
    <t>PĹ™evodnĂ­k tlakovĂ˝ PX260 150 cm 1 linka bal. Ăˇ 10 ks (T100209A) T100209B</t>
  </si>
  <si>
    <t>PĹ™evodnĂ­k tlakovĂ˝ PX260 150 cm 1 linka bal. Ăˇ 10 ks (T100209A, T100209B) PX260</t>
  </si>
  <si>
    <t>ZC262</t>
  </si>
  <si>
    <t>PĹ™evodnĂ­k tlakovĂ˝ PX2X2 +uzavĹ™enĂ˝ odbÄ›rovĂ˝ set VMP172 dvojitĂ˝ bal. Ăˇ 10 ks T001741A</t>
  </si>
  <si>
    <t>Převodník tlakový PX260 150 cm 1 linka bal. á 10 ks (T100209A) T100209B</t>
  </si>
  <si>
    <t>Převodník tlakový PX2X2 +uzavřený odběrový set VMP172 dvojitý bal. á 10 ks T001741A</t>
  </si>
  <si>
    <t>ZN623</t>
  </si>
  <si>
    <t>UzĂˇvÄ›r katetrovĂ˝ s rukojetĂ­ bal. Ăˇ 100 ks D0600(8400.1182)</t>
  </si>
  <si>
    <t>Uzávěr katetrový s rukojetí bal. á 100 ks D0600(8400.1182)</t>
  </si>
  <si>
    <t>50115004</t>
  </si>
  <si>
    <t>IUTN - kovové (Z506)</t>
  </si>
  <si>
    <t>KK244</t>
  </si>
  <si>
    <t>adapter na aplikaci cementu kostnĂ­ho CPS 1006020600</t>
  </si>
  <si>
    <t>adapter na aplikaci cementu kostního CPS 1006020600</t>
  </si>
  <si>
    <t>KG910</t>
  </si>
  <si>
    <t>dlaha matrix midface 04.503.316</t>
  </si>
  <si>
    <t>KH165</t>
  </si>
  <si>
    <t>dlaha Matrix NEURO tvarovatelná  04.503.057</t>
  </si>
  <si>
    <t>dlaha Matrix NEURO tvarovatelnĂˇ  04.503.057</t>
  </si>
  <si>
    <t>ZS017</t>
  </si>
  <si>
    <t>Dlaha Mini pĹ™Ă­mĂˇ 16 otvorĹŻ, k fixaci kostnĂ­ zĂˇklopky po kraniotomiĂ­ch, ĹˇĂ­Ĺ™ka 1,0 mm, bez zĂˇmku 20-ST-016R</t>
  </si>
  <si>
    <t>ZS110</t>
  </si>
  <si>
    <t>Dlaha Mini pĹ™Ă­mĂˇ 16 otvorĹŻ, k fixaci kostnĂ­ zĂˇklopky po kraniotomiĂ­ch, ĹˇĂ­Ĺ™ka 1,0 mm, se zĂˇmkem 242.50ST16.01</t>
  </si>
  <si>
    <t>ZS002</t>
  </si>
  <si>
    <t>Dlaha Mini pĹ™Ă­mĂˇ 20 otvorĹŻ, k fixaci kostnĂ­ zĂˇklopky po karniotomiĂ­ch, ĹˇĂ­Ĺ™ka 1,0 mm Locking, Regular, Gold, 242.50ST20.01</t>
  </si>
  <si>
    <t>KH677</t>
  </si>
  <si>
    <t>dlaha occipitĂˇlnĂ­ 4,5 x 50 mm 04.161.011</t>
  </si>
  <si>
    <t>KG897</t>
  </si>
  <si>
    <t>dlaha RapidSorb 851.002.01S</t>
  </si>
  <si>
    <t>KG909</t>
  </si>
  <si>
    <t>dlaha RapidSorb 851.008.01S</t>
  </si>
  <si>
    <t>KE805</t>
  </si>
  <si>
    <t>dlaha vectra 04.613.014</t>
  </si>
  <si>
    <t>KE856</t>
  </si>
  <si>
    <t>dlaha vectra 04.613.016</t>
  </si>
  <si>
    <t>KE857</t>
  </si>
  <si>
    <t>dlaha vectra 04.613.018</t>
  </si>
  <si>
    <t>KE858</t>
  </si>
  <si>
    <t>dlaha vectra 04.613.020</t>
  </si>
  <si>
    <t>KE863</t>
  </si>
  <si>
    <t>dlaha vectra 04.613.132</t>
  </si>
  <si>
    <t>KE864</t>
  </si>
  <si>
    <t>dlaha vectra 04.613.134</t>
  </si>
  <si>
    <t>KD523</t>
  </si>
  <si>
    <t>dlaha vectra 04.613.136</t>
  </si>
  <si>
    <t>KE818</t>
  </si>
  <si>
    <t>dlaha vectra 04.613.138</t>
  </si>
  <si>
    <t>KE867</t>
  </si>
  <si>
    <t>dlaha vectra 04.613.144</t>
  </si>
  <si>
    <t>KJ059</t>
  </si>
  <si>
    <t>implantĂˇt  spinĂˇlnĂ­ nĂˇhrada meziobratlovĂˇ klec ALIF titanovĂˇ fusion cage 25 x 30 x 13,5 mm 100301000</t>
  </si>
  <si>
    <t>KJ060</t>
  </si>
  <si>
    <t>implantĂˇt  spinĂˇlnĂ­ nĂˇhrada meziobratlovĂˇ klec ALIF titanovĂˇ fusion cage 25 x 30 x 15 mm 100302000</t>
  </si>
  <si>
    <t>KJ061</t>
  </si>
  <si>
    <t>implantĂˇt  spinĂˇlnĂ­ nĂˇhrada meziobratlovĂˇ klec ALIF titanovĂˇ fusion cage 25 x 30 x 17 mm 100303000</t>
  </si>
  <si>
    <t>KJ062</t>
  </si>
  <si>
    <t>implantĂˇt  spinĂˇlnĂ­ nĂˇhrada meziobratlovĂˇ klec ALIF titanovĂˇ fusion cage 25 x 30 x 19 mm 100304000</t>
  </si>
  <si>
    <t>KJ049</t>
  </si>
  <si>
    <t>implantĂˇt  spinĂˇlnĂ­ nĂˇhrada meziobratlovĂˇ klec krÄŤnĂ­ fusion cage klĂ­novĂˇ 12,5 x 15 x 4 mm 100101000</t>
  </si>
  <si>
    <t>KJ050</t>
  </si>
  <si>
    <t>implantĂˇt  spinĂˇlnĂ­ nĂˇhrada meziobratlovĂˇ klec krÄŤnĂ­ fusion cage klĂ­novĂˇ 12,5 x 15 x 5 mm 100103000</t>
  </si>
  <si>
    <t>KJ051</t>
  </si>
  <si>
    <t>implantĂˇt  spinĂˇlnĂ­ nĂˇhrada meziobratlovĂˇ klec krÄŤnĂ­ fusion cage klĂ­novĂˇ 12,5 x 15 x 6 mm 100105000</t>
  </si>
  <si>
    <t>KL401</t>
  </si>
  <si>
    <t>implantĂˇt  spinĂˇlnĂ­ nĂˇhrada meziobratlovĂˇ klec krÄŤnĂ­ fusion cage klĂ­novĂˇ 12,5 x 15 x 6,5 mm 100106000</t>
  </si>
  <si>
    <t>KJ052</t>
  </si>
  <si>
    <t>implantĂˇt  spinĂˇlnĂ­ nĂˇhrada meziobratlovĂˇ klec krÄŤnĂ­ fusion cage klĂ­novĂˇ 12,5 x 15 x 7 mm 100117000</t>
  </si>
  <si>
    <t>KJ053</t>
  </si>
  <si>
    <t>implantĂˇt  spinĂˇlnĂ­ nĂˇhrada meziobratlovĂˇ klec krÄŤnĂ­ fusion cage klĂ­novĂˇ 12,5 x 15 x 8,5 mm 100118000</t>
  </si>
  <si>
    <t>KJ054</t>
  </si>
  <si>
    <t>implantĂˇt  spinĂˇlnĂ­ nĂˇhrada meziobratlovĂˇ klec krÄŤnĂ­ fusion cage obloukovĂˇ 12,5 x 15 x 4 mm 100201000</t>
  </si>
  <si>
    <t>KJ055</t>
  </si>
  <si>
    <t>implantĂˇt  spinĂˇlnĂ­ nĂˇhrada meziobratlovĂˇ klec krÄŤnĂ­ fusion cage obloukovĂˇ 12,5 x 15 x 5 mm 100203000</t>
  </si>
  <si>
    <t>KJ056</t>
  </si>
  <si>
    <t>implantĂˇt  spinĂˇlnĂ­ nĂˇhrada meziobratlovĂˇ klec krÄŤnĂ­ fusion cage obloukovĂˇ 12,5 x 15 x 6 mm 100205000</t>
  </si>
  <si>
    <t>KJ057</t>
  </si>
  <si>
    <t>implantĂˇt  spinĂˇlnĂ­ nĂˇhrada meziobratlovĂˇ klec krÄŤnĂ­ fusion cage obloukovĂˇ 12,5 x 15 x 7 mm 100207000</t>
  </si>
  <si>
    <t>KJ064</t>
  </si>
  <si>
    <t>implantĂˇt  spinĂˇlnĂ­ nĂˇhrada meziobratlovĂˇ klec PLIF fusion cage, expandibilnĂ­ 23 x 11 x 11 mm 100902000</t>
  </si>
  <si>
    <t>KJ063</t>
  </si>
  <si>
    <t>implantĂˇt  spinĂˇlnĂ­ nĂˇhrada meziobratlovĂˇ klec PLIF fusion cage, expandibilnĂ­ 23 x 11 x 9 mm 100901000</t>
  </si>
  <si>
    <t>ZQ465</t>
  </si>
  <si>
    <t>ImplantĂˇt maxillofaciĂˇlnĂ­ CMF dlaha rovnĂˇ 16 otvorĹŻ, pr. otvoru 1,5 mm 01-7066</t>
  </si>
  <si>
    <t>ZQ466</t>
  </si>
  <si>
    <t>ImplantĂˇt maxillofaciĂˇlnĂ­ CMF Ĺˇroub samoĹ™eznĂ˝ 1,5 mm x 4,0 mm 95-6104</t>
  </si>
  <si>
    <t>ZQ777</t>
  </si>
  <si>
    <t>ImplantĂˇt maxillofaciĂˇlnĂ­ CMF Ĺˇroub samoĹ™eznĂ˝ 1,65 mm x 5,0 mm bal. Ăˇ 5 ks 95-6105</t>
  </si>
  <si>
    <t>KL747</t>
  </si>
  <si>
    <t>implantĂˇt spinĂˇln Synapse Ĺˇroub spongiĂłznĂ­  Ă 3,5 mm, dĂ©lka 18 mm Titan 04.614.018</t>
  </si>
  <si>
    <t>KL748</t>
  </si>
  <si>
    <t>implantĂˇt spinĂˇln Synapse Ĺˇroub spongiĂłznĂ­  Ă 4,0 mm, dĂ©lka 22 mm Titan 04.614.122</t>
  </si>
  <si>
    <t>KL749</t>
  </si>
  <si>
    <t>implantĂˇt spinĂˇln Synapse Ĺˇroub spongiĂłznĂ­  Ă 4,0 mm, dĂ©lka 24 mm Titan 04.614.124</t>
  </si>
  <si>
    <t>KL750</t>
  </si>
  <si>
    <t>implantĂˇt spinĂˇln Synapse Ĺˇroub spongiĂłznĂ­  Ă 4,0 mm, dĂ©lka 28 mm Titan 04.614.128</t>
  </si>
  <si>
    <t>KL751</t>
  </si>
  <si>
    <t>implantĂˇt spinĂˇln Synapse Ĺˇroub spongiĂłznĂ­  Ă 4,0 mm, dĂ©lka 30 mm Titan 04.614.130</t>
  </si>
  <si>
    <t>KA139</t>
  </si>
  <si>
    <t>implantĂˇt spinĂˇlnĂ­ Axon Ĺˇroub zajiĹˇĹĄovacĂ­ 406.104</t>
  </si>
  <si>
    <t>KL176</t>
  </si>
  <si>
    <t>implantĂˇt spinĂˇlnĂ­ CASPAR dlaha krÄŤnĂ­ 34 mm FG434T</t>
  </si>
  <si>
    <t>KL584</t>
  </si>
  <si>
    <t>implantĂˇt spinĂˇlnĂ­ CASPAR dlaha krÄŤnĂ­ 50 mm, fy. B/Braun FG450T</t>
  </si>
  <si>
    <t>KL036</t>
  </si>
  <si>
    <t>implantĂˇt spinĂˇlnĂ­ CASPAR dlaha krÄŤnĂ­ HVS 48 mm FG448T</t>
  </si>
  <si>
    <t>KG826</t>
  </si>
  <si>
    <t>implantĂˇt spinĂˇlnĂ­ CASPAR Dlaha krÄŤnĂ­ HWS 24 mm FG424T</t>
  </si>
  <si>
    <t>KG642</t>
  </si>
  <si>
    <t>implantĂˇt spinĂˇlnĂ­ CASPAR Dlaha krÄŤnĂ­ HWS 26 mm FG426T</t>
  </si>
  <si>
    <t>KG643</t>
  </si>
  <si>
    <t>implantĂˇt spinĂˇlnĂ­ CASPAR Dlaha krÄŤnĂ­ HWS 28 mm FG428T</t>
  </si>
  <si>
    <t>KK485</t>
  </si>
  <si>
    <t>implantĂˇt spinĂˇlnĂ­ CASPAR dlaha krÄŤnĂ­ HWS 30 mm FG430T</t>
  </si>
  <si>
    <t>KG644</t>
  </si>
  <si>
    <t>implantĂˇt spinĂˇlnĂ­ CASPAR dlaha krÄŤnĂ­ HWS 36 mm FG436T</t>
  </si>
  <si>
    <t>KG645</t>
  </si>
  <si>
    <t>implantĂˇt spinĂˇlnĂ­ CASPAR Dlaha krÄŤnĂ­ HWS 42 mm FG442T</t>
  </si>
  <si>
    <t>KG646</t>
  </si>
  <si>
    <t>implantĂˇt spinĂˇlnĂ­ CASPAR dlaha krÄŤnĂ­ HWS 44 mm FG444T</t>
  </si>
  <si>
    <t>KL389</t>
  </si>
  <si>
    <t>implantĂˇt spinĂˇlnĂ­ CASPAR dlaha krÄŤnĂ­ HWS 57 mm  FG457T</t>
  </si>
  <si>
    <t>KL689</t>
  </si>
  <si>
    <t>implantĂˇt spinĂˇlnĂ­ CASPAR dlaha krÄŤnĂ­ HWS 72 mm FG472T</t>
  </si>
  <si>
    <t>KJ217</t>
  </si>
  <si>
    <t>implantĂˇt spinĂˇlnĂ­ CASPAR Ĺˇroub bikortikĂˇlnĂ­ 3,5 x 16mm LB456T</t>
  </si>
  <si>
    <t>KM107</t>
  </si>
  <si>
    <t>implantĂˇt spinĂˇlnĂ­ CDH SOLERA Ĺˇroub COCR TI multiaxiĂˇlnĂ­ dvouzĂˇvitovĂ˝ 6,5 x 50 mm 55840006550</t>
  </si>
  <si>
    <t>KM105</t>
  </si>
  <si>
    <t>implantĂˇt spinĂˇlnĂ­ CDH SOLERA Ĺˇroub zamykacĂ­ samoodlamovacĂ­ dvouzĂˇvitovĂ˝ 5,5 mm TI 5540030</t>
  </si>
  <si>
    <t>KM106</t>
  </si>
  <si>
    <t>implantĂˇt spinĂˇlnĂ­ CDH SOLERA tyÄŤ pĹ™edohnutĂˇ 5,5 mm x 40 mm 1553201040</t>
  </si>
  <si>
    <t>KM108</t>
  </si>
  <si>
    <t>implantĂˇt spinĂˇlnĂ­ CDH x 10 CROSSLINK Ĺˇroub zamykacĂ­ odlamovacĂ­ 8110855</t>
  </si>
  <si>
    <t>KE771</t>
  </si>
  <si>
    <t>implantĂˇt spinĂˇlnĂ­ CDH x 10 CROSSLINK svorka fixaÄŤnĂ­ pĹ™Ă­ÄŤnĂˇ stavitelnĂˇ 45 - 58 mm x 10 multi 8115545</t>
  </si>
  <si>
    <t>KJ036</t>
  </si>
  <si>
    <t>implantĂˇt spinĂˇlnĂ­ fixaÄŤnĂ­ systĂ©m FJR Ĺˇroub schanzĹŻv frakturnĂ­ dvojzĂˇvitovĂ˝  5,0 x 35 040207000</t>
  </si>
  <si>
    <t>KJ037</t>
  </si>
  <si>
    <t>implantĂˇt spinĂˇlnĂ­ fixaÄŤnĂ­ systĂ©m FJR Ĺˇroub schanzĹŻv frakturnĂ­ dvojzĂˇvitovĂ˝  6,0 x 40 040208000</t>
  </si>
  <si>
    <t>KJ038</t>
  </si>
  <si>
    <t>implantĂˇt spinĂˇlnĂ­ fixaÄŤnĂ­ systĂ©m FJR Ĺˇroub schanzĹŻv frakturnĂ­ dvojzĂˇvitovĂ˝  6,5 x 50 040212000</t>
  </si>
  <si>
    <t>KJ039</t>
  </si>
  <si>
    <t>implantĂˇt spinĂˇlnĂ­ fixaÄŤnĂ­ systĂ©m FJR svorka frakturnĂ­ 040301000</t>
  </si>
  <si>
    <t>KJ043</t>
  </si>
  <si>
    <t>implantĂˇt spinĂˇlnĂ­ fixaÄŤnĂ­ systĂ©m FJR tyÄŤ 6,0 x 100 011906100</t>
  </si>
  <si>
    <t>KJ041</t>
  </si>
  <si>
    <t>implantĂˇt spinĂˇlnĂ­ fixaÄŤnĂ­ systĂ©m FJR tyÄŤ 6,0 x 50 011901100</t>
  </si>
  <si>
    <t>KJ042</t>
  </si>
  <si>
    <t>implantĂˇt spinĂˇlnĂ­ fixaÄŤnĂ­ systĂ©m FJR tyÄŤ 6,0 x 80 011904100</t>
  </si>
  <si>
    <t>KJ975</t>
  </si>
  <si>
    <t>implantĂˇt spinĂˇlnĂ­ fixaÄŤnĂ­ systĂ©m FJR tyÄŤ ohnutĂˇ 5,5 x 45 mm 020652100</t>
  </si>
  <si>
    <t>KK234</t>
  </si>
  <si>
    <t>implantĂˇt spinĂˇlnĂ­ fixaÄŤnĂ­ systĂ©m FJR tyÄŤ ohnutĂˇ 5,5 x 60 mm 020611100</t>
  </si>
  <si>
    <t>KK348</t>
  </si>
  <si>
    <t>implantĂˇt spinĂˇlnĂ­ fixaÄŤnĂ­ systĂ©m FJS tyÄŤ ohnutĂˇ 5,5 x 100 mm 020613100</t>
  </si>
  <si>
    <t>KK354</t>
  </si>
  <si>
    <t>implantĂˇt spinĂˇlnĂ­ fixaÄŤnĂ­ systĂ©m FJS tyÄŤ ohnutĂˇ 5,5 x 40 mm 020653100</t>
  </si>
  <si>
    <t>KK505</t>
  </si>
  <si>
    <t>implantĂˇt spinĂˇlnĂ­ fixaÄŤnĂ­ systĂ©m FJS tyÄŤ ohnutĂˇ 5,5 x 50 mm 020632100</t>
  </si>
  <si>
    <t>KK504</t>
  </si>
  <si>
    <t>implantĂˇt spinĂˇlnĂ­ fixaÄŤnĂ­ systĂ©m FJS tyÄŤ ohnutĂˇ 5,5 x 70 mm 020628100</t>
  </si>
  <si>
    <t>KK511</t>
  </si>
  <si>
    <t>implantĂˇt spinĂˇlnĂ­ fixaÄŤnĂ­ systĂ©m FJS tyÄŤ ohnutĂˇ 5,5 x 80 mm 020612100</t>
  </si>
  <si>
    <t>KK349</t>
  </si>
  <si>
    <t>implantĂˇt spinĂˇlnĂ­ fixaÄŤnĂ­ systĂ©m FJS tyÄŤ ohnutĂˇ 5,5 x 90 mm 020626100</t>
  </si>
  <si>
    <t>KK246</t>
  </si>
  <si>
    <t>implantĂˇt spinĂˇlnĂ­ fixaÄŤnĂ­ systĂ©m FJS tyÄŤ rovnĂˇ 5,5  x 120 mm 020614100</t>
  </si>
  <si>
    <t>KK245</t>
  </si>
  <si>
    <t>implantĂˇt spinĂˇlnĂ­ fixaÄŤnĂ­ systĂ©m FJS tyÄŤ rovnĂˇ 5,5  x 150 mm 020615100</t>
  </si>
  <si>
    <t>KK263</t>
  </si>
  <si>
    <t>implantĂˇt spinĂˇlnĂ­ fixaÄŤnĂ­ systĂ©m FJS tyÄŤ rovnĂˇ 5,5  x 200 mm 020618100</t>
  </si>
  <si>
    <t>KK225</t>
  </si>
  <si>
    <t>implantĂˇt spinĂˇlnĂ­ fixaÄŤnĂ­ systĂ©m Venus Ĺˇroub 2T pedikulĂˇrnĂ­ perforovanĂ˝ 5,5 x 40 mm 4000045540</t>
  </si>
  <si>
    <t>KK226</t>
  </si>
  <si>
    <t>implantĂˇt spinĂˇlnĂ­ fixaÄŤnĂ­ systĂ©m Venus Ĺˇroub 2T pedikulĂˇrnĂ­ perforovanĂ˝ 5,5 x 45 mm 4000045545</t>
  </si>
  <si>
    <t>KK227</t>
  </si>
  <si>
    <t>implantĂˇt spinĂˇlnĂ­ fixaÄŤnĂ­ systĂ©m Venus Ĺˇroub 2T pedikulĂˇrnĂ­ perforovanĂ˝ 5,5 x 50 mm 4000045550</t>
  </si>
  <si>
    <t>KK228</t>
  </si>
  <si>
    <t>implantĂˇt spinĂˇlnĂ­ fixaÄŤnĂ­ systĂ©m Venus Ĺˇroub 2T pedikulĂˇrnĂ­ perforovanĂ˝ 6,5 x 40 mm 4000046540</t>
  </si>
  <si>
    <t>KK229</t>
  </si>
  <si>
    <t>implantĂˇt spinĂˇlnĂ­ fixaÄŤnĂ­ systĂ©m Venus Ĺˇroub 2T pedikulĂˇrnĂ­ perforovanĂ˝ 6,5 x 45 mm 4000046545</t>
  </si>
  <si>
    <t>KK230</t>
  </si>
  <si>
    <t>implantĂˇt spinĂˇlnĂ­ fixaÄŤnĂ­ systĂ©m Venus Ĺˇroub 2T pedikulĂˇrnĂ­ perforovanĂ˝ 6,5 x 50 mm 4000046550</t>
  </si>
  <si>
    <t>KL771</t>
  </si>
  <si>
    <t>implantĂˇt spinĂˇlnĂ­ fixaÄŤnĂ­ systĂ©m Venus Ĺˇroub 2T pedikulĂˇrnĂ­ perforovanĂ˝ 7,2 x 45 mm 4000047245</t>
  </si>
  <si>
    <t>KL772</t>
  </si>
  <si>
    <t>implantĂˇt spinĂˇlnĂ­ fixaÄŤnĂ­ systĂ©m Venus Ĺˇroub 2T pedikulĂˇrnĂ­ perforovanĂ˝ 7,2 x 50 mm 4000047250</t>
  </si>
  <si>
    <t>KK224</t>
  </si>
  <si>
    <t>implantĂˇt spinĂˇlnĂ­ fixaÄŤnĂ­ systĂ©m Venus Ĺˇroub zajiĹˇĹĄovacĂ­ pro konektor pĹ™Ă­ÄŤnĂ˝ VL-PMS</t>
  </si>
  <si>
    <t>KM249</t>
  </si>
  <si>
    <t>implantĂˇt spinĂˇlnĂ­ FJQ-b dlaha krÄŤnĂ­ pĹ™ednĂ­ pĹ™Ă­stup 25 mm 081002002</t>
  </si>
  <si>
    <t>KM260</t>
  </si>
  <si>
    <t>implantĂˇt spinĂˇlnĂ­ FJQ-b dlaha krÄŤnĂ­ pĹ™ednĂ­ pĹ™Ă­stup 45 mm 081010002</t>
  </si>
  <si>
    <t>KM250</t>
  </si>
  <si>
    <t>implantĂˇt spinĂˇlnĂ­ FJQ-b Ĺˇroub samoĹ™eznĂ˝ prĹŻm. 4,00 x 18 mm 081106000</t>
  </si>
  <si>
    <t>KM251</t>
  </si>
  <si>
    <t>implantĂˇt spinĂˇlnĂ­ FJQ-b Ĺˇroub samoĹ™eznĂ˝ prĹŻm. 4,00 x 20 mm 081107000</t>
  </si>
  <si>
    <t>KM252</t>
  </si>
  <si>
    <t>implantĂˇt spinĂˇlnĂ­ FJQ-b Ĺˇroub samoĹ™eznĂ˝ prĹŻm. 4,00 x 22 mm 081108000</t>
  </si>
  <si>
    <t>KM253</t>
  </si>
  <si>
    <t>implantĂˇt spinĂˇlnĂ­ FJQ-b Ĺˇroub samoĹ™eznĂ˝ prĹŻm. 4,00 x 24 mm 081109000</t>
  </si>
  <si>
    <t>KF141</t>
  </si>
  <si>
    <t>implantĂˇt spinĂˇlnĂ­ fusion tyÄŤ okcipitalnĂ­ pĹ™edohnutĂˇ pr.     dĂ©lka     Titan 04.161.032</t>
  </si>
  <si>
    <t>KG649</t>
  </si>
  <si>
    <t>implantĂˇt spinĂˇlnĂ­ Ĺˇroub bikortikĂˇlnĂ­ 3,5 x 14 mm systĂ©m Caspar krÄŤnĂ­ pĹ™ednĂ­ pĹ™Ă­stup LB454T</t>
  </si>
  <si>
    <t>KG648</t>
  </si>
  <si>
    <t>implantĂˇt spinĂˇlnĂ­ Ĺˇroub bikortikĂˇlnĂ­ 3,5 x 18 mm systĂ©m Caspar krÄŤnĂ­ pĹ™ednĂ­ pĹ™Ă­stup LB458T</t>
  </si>
  <si>
    <t>KG650</t>
  </si>
  <si>
    <t>implantĂˇt spinĂˇlnĂ­ Ĺˇroub bikortikĂˇlnĂ­ 3,5 x 19 mm systĂ©m Caspar krÄŤnĂ­ pĹ™ednĂ­ pĹ™Ă­stup LB459T</t>
  </si>
  <si>
    <t>KG651</t>
  </si>
  <si>
    <t>implantĂˇt spinĂˇlnĂ­ Ĺˇroub bikortikĂˇlnĂ­ 3,5 x 20 mm systĂ©m Caspar krÄŤnĂ­ pĹ™ednĂ­ pĹ™Ă­stup LB460T</t>
  </si>
  <si>
    <t>KJ242</t>
  </si>
  <si>
    <t>implantĂˇt spinĂˇlnĂ­ Ĺˇroub bikortikĂˇlnĂ­ 3,5 x 21 mm systĂ©m Caspar krÄŤnĂ­ pĹ™ednĂ­ pĹ™Ă­stup LB461T</t>
  </si>
  <si>
    <t>KH260</t>
  </si>
  <si>
    <t>implantĂˇt spinĂˇlnĂ­ Ĺˇroub bikortikĂˇlnĂ­ 3,5 x 22 mm systĂ©m Caspar krÄŤnĂ­ pĹ™ednĂ­ pĹ™Ă­stup LB462T</t>
  </si>
  <si>
    <t>KG652</t>
  </si>
  <si>
    <t>implantĂˇt spinĂˇlnĂ­ Ĺˇroub bikortikĂˇlnĂ­ 3,5 x 23 mm systĂ©m Caspar krÄŤnĂ­ pĹ™ednĂ­ pĹ™Ă­stup LB463T</t>
  </si>
  <si>
    <t>KJ147</t>
  </si>
  <si>
    <t>implantĂˇt spinĂˇlnĂ­ Ĺˇroub bikortikĂˇlnĂ­ 3,5 x 24 mm systĂ©m Caspar krÄŤnĂ­ pĹ™ednĂ­ pĹ™Ă­stup  LB464T</t>
  </si>
  <si>
    <t>KL030</t>
  </si>
  <si>
    <t>implantĂˇt spinĂˇlnĂ­ Ĺˇroub bikortikĂˇlnĂ­ 3,5 x 25 mm systĂ©m Caspar krÄŤnĂ­ pĹ™ednĂ­ pĹ™Ă­stup LB465T</t>
  </si>
  <si>
    <t>KL031</t>
  </si>
  <si>
    <t>implantĂˇt spinĂˇlnĂ­ Ĺˇroub bikortikĂˇlnĂ­ 3,5 x 26 mm systĂ©m Caspar krÄŤnĂ­ pĹ™ednĂ­ pĹ™Ă­stup LB466T</t>
  </si>
  <si>
    <t>KL593</t>
  </si>
  <si>
    <t>implantĂˇt spinĂˇlnĂ­ Ĺˇroub bikortikĂˇlnĂ­ 3,5 x 27 mm systĂ©m Caspar krÄŤnĂ­ pĹ™ednĂ­ pĹ™Ă­stup  LB467T</t>
  </si>
  <si>
    <t>KL263</t>
  </si>
  <si>
    <t>implantĂˇt spinĂˇlnĂ­ Ĺˇroub bikortikĂˇlnĂ­ 4,5 x 17 mm systĂ©m Caspar krÄŤnĂ­ pĹ™ednĂ­ pĹ™Ă­stup LA017T</t>
  </si>
  <si>
    <t>KL135</t>
  </si>
  <si>
    <t>implantĂˇt spinĂˇlnĂ­ Ĺˇroub krÄŤnĂ­ reviznĂ­ 4,5 x 24 mm systĂ©m CASPAR krÄŤnĂ­ pĹ™ednĂ­ pĹ™Ă­stup LA024T</t>
  </si>
  <si>
    <t>KG654</t>
  </si>
  <si>
    <t>implantĂˇt spinĂˇlnĂ­ Ĺˇroub reviznĂ­ 4,5 x 18 mm systĂ©m Caspar krÄŤnĂ­ pĹ™ednĂ­ pĹ™Ă­stup  LA018T</t>
  </si>
  <si>
    <t>KK585</t>
  </si>
  <si>
    <t>implantĂˇt spinĂˇlnĂ­ Ĺˇroub reviznĂ­ 4,5 x 19 mm systĂ©m Caspar krÄŤnĂ­ pĹ™ednĂ­ pĹ™Ă­stup LA019T</t>
  </si>
  <si>
    <t>KK584</t>
  </si>
  <si>
    <t>implantĂˇt spinĂˇlnĂ­ Ĺˇroub reviznĂ­ 4,5 x 20 mm systĂ©m Caspar krÄŤnĂ­ pĹ™ednĂ­ pĹ™Ă­stup LA020T</t>
  </si>
  <si>
    <t>KK780</t>
  </si>
  <si>
    <t>implantĂˇt spinĂˇlnĂ­ Ĺˇroub reviznĂ­ 4,5 x 21 mm systĂ©m Caspar krÄŤnĂ­ pĹ™ednĂ­ pĹ™Ă­stup LA021T</t>
  </si>
  <si>
    <t>KL186</t>
  </si>
  <si>
    <t>implantĂˇt spinĂˇlnĂ­ Ĺˇroub reviznĂ­ 4,5 x 22 mm systĂ©m CASPAR krÄŤnĂ­ pĹ™ednĂ­ pĹ™Ă­stup LA022T</t>
  </si>
  <si>
    <t>KL037</t>
  </si>
  <si>
    <t>implantĂˇt spinĂˇlnĂ­ Ĺˇroub reviznĂ­ 4,5 x 23 mm systĂ©m CASPAR krÄŤnĂ­ pĹ™ednĂ­ pĹ™Ă­stup LA023T</t>
  </si>
  <si>
    <t>KL390</t>
  </si>
  <si>
    <t>implantĂˇt spinĂˇlnĂ­ Ĺˇroub unikortikĂˇlnĂ­ 4,0 x 28 mm systĂ©m CASPAR krÄŤnĂ­ pĹ™ednĂ­ pĹ™Ă­stup LB468T</t>
  </si>
  <si>
    <t>KJ877</t>
  </si>
  <si>
    <t>implantĂˇt spinĂˇlnĂ­ nĂˇhrada meziobratlovĂˇ klec krÄŤnĂ­ fusion cage obloukovĂˇ 12,5 x 15 x 10 mm 100209000</t>
  </si>
  <si>
    <t>KJ241</t>
  </si>
  <si>
    <t>implantĂˇt spinĂˇlnĂ­ nĂˇhrada meziobratlovĂˇ klec PLIF fusion cage, expandibilnĂ­ 23 x 11 x 7 mm 100901700</t>
  </si>
  <si>
    <t>KK615</t>
  </si>
  <si>
    <t>implantĂˇt spinĂˇlnĂ­ nĂˇhrada meziobratlovĂˇ LUMIR boÄŤnĂ­ lumbĂˇlnĂ­ expandibilnĂ­ klec s dlahou 40 x 20 mm, 10 - 14 mm 100902002</t>
  </si>
  <si>
    <t>KK766</t>
  </si>
  <si>
    <t>implantĂˇt spinĂˇlnĂ­ nĂˇhrada meziobratlovĂˇ LUMIR boÄŤnĂ­ lumbĂˇlnĂ­ expandibilnĂ­ klec s dlahou 45 x 20 mm 12-16 mm 100906002</t>
  </si>
  <si>
    <t>KK618</t>
  </si>
  <si>
    <t>implantĂˇt spinĂˇlnĂ­ nĂˇhrada meziobratlovĂˇ LUMIR boÄŤnĂ­ lumbĂˇlnĂ­ expandibilnĂ­ klec s dlahou 45 x 20 mm, 10 - 14 mm 100905002</t>
  </si>
  <si>
    <t>KK952</t>
  </si>
  <si>
    <t>implantĂˇt spinĂˇlnĂ­ nĂˇhrada meziobratlovĂˇ LUMIR boÄŤnĂ­ lumbĂˇlnĂ­ expandibilnĂ­ klec s dlahou 50 x 20 mm 10-14 mm 100908002</t>
  </si>
  <si>
    <t>KK614</t>
  </si>
  <si>
    <t>implantĂˇt spinĂˇlnĂ­ nĂˇhrada meziobratlovĂˇ LUMIR kostnĂ­ Ĺˇroub 35 mm 100914002</t>
  </si>
  <si>
    <t>KD177</t>
  </si>
  <si>
    <t>implantĂˇt spinĂˇlnĂ­ nĂˇhrada meziobratlovĂˇ pyramesh TI krk/hruÄŹ/bedra pĹ™edoboÄŤnĂ­ 905-133</t>
  </si>
  <si>
    <t>KA376</t>
  </si>
  <si>
    <t>implantĂˇt spinĂˇlnĂ­ nĂˇhrada meziobratlovĂˇ pyramesh TI krk/hruÄŹ/bedra pĹ™edoboÄŤnĂ­ 905-299</t>
  </si>
  <si>
    <t>KJ389</t>
  </si>
  <si>
    <t>implantĂˇt spinĂˇlnĂ­ nĂˇhrada tÄ›la obratle BIOLIGN VBR  tÄ›lo expandibilnĂ­ SMALL 30 - 45 mm VT03045</t>
  </si>
  <si>
    <t>KK331</t>
  </si>
  <si>
    <t>implantĂˇt spinĂˇlnĂ­ nĂˇhrada tÄ›la obratle BIOLIGN VBR destiÄŤka koncovĂˇ 24 mm OÂ° EP2400</t>
  </si>
  <si>
    <t>KJ871</t>
  </si>
  <si>
    <t>implantĂˇt spinĂˇlnĂ­ nĂˇhrada tÄ›la obratle BIOLIGN VBR expandibilnĂ­ edplate 20 mm X0Â°,22-29 mm VT01825</t>
  </si>
  <si>
    <t>KJ256</t>
  </si>
  <si>
    <t>implantĂˇt spinĂˇlnĂ­ nĂˇhrada tÄ›la obratle BIOLIGN VBR expandibilnĂ­ endplate 20 mm X0Â°, 20-33 mm VT02033</t>
  </si>
  <si>
    <t>KJ527</t>
  </si>
  <si>
    <t>implantĂˇt spinĂˇlnĂ­ nĂˇhrada tÄ›la obratle BIOLIGN VBR tÄ›lo expandibilnĂ­ krÄŤnĂ­ 15 - 22 mm VC01522</t>
  </si>
  <si>
    <t>KK782</t>
  </si>
  <si>
    <t>implantĂˇt spinĂˇlnĂ­ nĂˇhrada tÄ›la obratle BIOLIGN VBR tÄ›lo expandibilnĂ­ krÄŤnĂ­ 22 - 33 mm VC02233</t>
  </si>
  <si>
    <t>ZN649</t>
  </si>
  <si>
    <t>ImplantĂˇt spinĂˇlnĂ­ sakroiliakĂˇlnĂ­ IFUSE MIS boÄŤnĂ­ pĹ™Ă­stup 7 x 30 mm 7030</t>
  </si>
  <si>
    <t>ZM857</t>
  </si>
  <si>
    <t>ImplantĂˇt spinĂˇlnĂ­ sakroiliakĂˇlnĂ­ IFUSE MIS boÄŤnĂ­ pĹ™Ă­stup 7 x 35 mm 7035</t>
  </si>
  <si>
    <t>ZN997</t>
  </si>
  <si>
    <t>ImplantĂˇt spinĂˇlnĂ­ sakroiliakĂˇlnĂ­ IFUSE MIS boÄŤnĂ­ pĹ™Ă­stup 7 x 40 mm 7040</t>
  </si>
  <si>
    <t>ZN650</t>
  </si>
  <si>
    <t>ImplantĂˇt spinĂˇlnĂ­ sakroiliakĂˇlnĂ­ IFUSE MIS boÄŤnĂ­ pĹ™Ă­stup 7 x 45 mm 7045</t>
  </si>
  <si>
    <t>ZR781</t>
  </si>
  <si>
    <t>ImplantĂˇt spinĂˇlnĂ­ sakroiliakĂˇlnĂ­ IFUSE MIS boÄŤnĂ­ pĹ™Ă­stup 7,0 x 35 mm 7035M</t>
  </si>
  <si>
    <t>ZR708</t>
  </si>
  <si>
    <t>ImplantĂˇt spinĂˇlnĂ­ sakroiliakĂˇlnĂ­ IFUSE MIS boÄŤnĂ­ pĹ™Ă­stup 7,0 x 40 mm 7040M</t>
  </si>
  <si>
    <t>KM247</t>
  </si>
  <si>
    <t>implantĂˇt spinĂˇlnĂ­ Synapsa Ĺˇroub spongiĂłznĂ­ pr. 4.0 mm dĂ©lka 14 mm Titan 04.614.114</t>
  </si>
  <si>
    <t>KL153</t>
  </si>
  <si>
    <t>implantĂˇt spinĂˇlnĂ­ Synapse fixaÄŤnĂ­ systĂ©m tyÄŤ prĹŻmÄ›r 3.5 mm dĂ©lka 120 mm titan vĂ­ceĂşÄŤelovĂ˝, krcÄŤnĂ­ zadnĂ­ pĹ™Ă­stup - vzorek 498.125-VZ</t>
  </si>
  <si>
    <t>KL830</t>
  </si>
  <si>
    <t>implantĂˇt spinĂˇlnĂ­ Synapse Ĺˇroub spongiĂłznĂ­ Ă 4,5 mm  dĂ©lka 28 mm Titan Synapse 04.614.228</t>
  </si>
  <si>
    <t>KL187</t>
  </si>
  <si>
    <t>implantĂˇt spinĂˇlnĂ­ Synapse Ĺˇroub spongiĂłznĂ­ Ă 4,5 mm dĂ©lka 26 mm TITAN 04.614.226</t>
  </si>
  <si>
    <t>KL140</t>
  </si>
  <si>
    <t>implantĂˇt spinĂˇlnĂ­ Synapse Ĺˇroub spongiĂłznĂ­ pr. 3,5 mm dĂ©lka 12 mm Titan 04.614.012</t>
  </si>
  <si>
    <t>KL141</t>
  </si>
  <si>
    <t>implantĂˇt spinĂˇlnĂ­ Synapse Ĺˇroub spongiĂłznĂ­ pr. 3,5 mm dĂ©lka 14 mm Titan 04.614.014</t>
  </si>
  <si>
    <t>KL052</t>
  </si>
  <si>
    <t>implantĂˇt spinĂˇlnĂ­ Synapse Ĺˇroub spongiĂłznĂ­ pr. 3,5 mm dĂ©lka 16 mm Titan 04.614.016</t>
  </si>
  <si>
    <t>KL142</t>
  </si>
  <si>
    <t>implantĂˇt spinĂˇlnĂ­ Synapse Ĺˇroub spongiĂłznĂ­ pr. 3,5 mm dĂ©lka 24 mm Titan 04.614.024</t>
  </si>
  <si>
    <t>KL143</t>
  </si>
  <si>
    <t>implantĂˇt spinĂˇlnĂ­ Synapse Ĺˇroub spongiĂłznĂ­ pr. 3,5 mm dĂ©lka 26 mm Titan 04.614.026</t>
  </si>
  <si>
    <t>KL144</t>
  </si>
  <si>
    <t>implantĂˇt spinĂˇlnĂ­ Synapse Ĺˇroub spongiĂłznĂ­ pr. 3,5 mm dĂ©lka 28 mm Titan 04.614.028</t>
  </si>
  <si>
    <t>KL054</t>
  </si>
  <si>
    <t>implantĂˇt spinĂˇlnĂ­ Synapse Ĺˇroub spongiĂłznĂ­ pr. 3,5 mm dĂ©lka 30 mm Titan 04.614.030</t>
  </si>
  <si>
    <t>KL206</t>
  </si>
  <si>
    <t>implantĂˇt spinĂˇlnĂ­ Synapse Ĺˇroub spongiĂłznĂ­ pr. 4,0 mm dĂ©lka 16 mm Titan 04.614.116</t>
  </si>
  <si>
    <t>KL207</t>
  </si>
  <si>
    <t>implantĂˇt spinĂˇlnĂ­ Synapse Ĺˇroub spongiĂłznĂ­ pr. 4,0 mm dĂ©lka 18 mm Titan 04.614.118</t>
  </si>
  <si>
    <t>KL191</t>
  </si>
  <si>
    <t>implantĂˇt spinĂˇlnĂ­ Synapse Ĺˇroub spongiĂłznĂ­ pr. 4,0 mm dĂ©lka 20 mm Titan 04.614.120</t>
  </si>
  <si>
    <t>KL174</t>
  </si>
  <si>
    <t>implantĂˇt spinĂˇlnĂ­ Synapse Ĺˇroub spongiĂłznĂ­ pr. 4,0 mm dĂ©lka 26 mm Titan 04.614.126</t>
  </si>
  <si>
    <t>KL146</t>
  </si>
  <si>
    <t>implantĂˇt spinĂˇlnĂ­ Synapse Ĺˇroub spongiĂłznĂ­ pr. 4,5 mm dĂ©lka 24 mm Titan 04.614.224</t>
  </si>
  <si>
    <t>KL055</t>
  </si>
  <si>
    <t>implantĂˇt spinĂˇlnĂ­ Synapse Ĺˇroub zajiĹˇĹĄovacĂ­ Titan 04.614.508</t>
  </si>
  <si>
    <t>KL209</t>
  </si>
  <si>
    <t>implantĂˇt spinĂˇlnĂ­ Synapse spojka pĹ™Ă­ÄŤnĂˇ dĂ©lka 75 mm pro tyÄŤe pr. 3,5 mm Titan 04.614.514</t>
  </si>
  <si>
    <t>KK264</t>
  </si>
  <si>
    <t>implantĂˇt spinĂˇlnĂ­ Usmart konektor pĹ™Ă­ÄŤnĂ˝ 5,5 mm 013801000</t>
  </si>
  <si>
    <t>KK233</t>
  </si>
  <si>
    <t>implantĂˇt spinĂˇlnĂ­ USMART Ĺˇroub pedikulĂˇrnĂ­ 6,5 x 35 mm 023010010</t>
  </si>
  <si>
    <t>KL088</t>
  </si>
  <si>
    <t>implantĂˇt spinĂˇlnĂ­ Usmart Ĺˇroub pedikulĂˇrnĂ­ polyaxiĂˇlnĂ­ 4,5 x 30 mm 023022010</t>
  </si>
  <si>
    <t>KL661</t>
  </si>
  <si>
    <t>implantĂˇt spinĂˇlnĂ­ Usmart Ĺˇroub pedikulĂˇrnĂ­ polyaxiĂˇlnĂ­ 4.5 x 45 mm 023025010</t>
  </si>
  <si>
    <t>KK595</t>
  </si>
  <si>
    <t>implantĂˇt spinĂˇlnĂ­ Usmart Ĺˇroub pedikulĂˇrnĂ­ polyaxiĂˇlnĂ­ 5,5 x 35 mm 023004010</t>
  </si>
  <si>
    <t>KK586</t>
  </si>
  <si>
    <t>implantĂˇt spinĂˇlnĂ­ Usmart Ĺˇroub pedikulĂˇrnĂ­ polyaxiĂˇlnĂ­ 5,5 x 50 mm 023031010</t>
  </si>
  <si>
    <t>KK721</t>
  </si>
  <si>
    <t>implantĂˇt spinĂˇlnĂ­ Usmart Ĺˇroub pedikulĂˇrnĂ­ polyaxiĂˇlnĂ­ 6,5 x 55 mm 023039010</t>
  </si>
  <si>
    <t>KK232</t>
  </si>
  <si>
    <t>implantĂˇt spinĂˇlnĂ­ Usmart Ĺˇroub pedikulĂˇrnĂ­ polyaxiĂˇlnĂ­ redukÄŤnĂ­ 5,5 x 45 mm 022705010</t>
  </si>
  <si>
    <t>KK736</t>
  </si>
  <si>
    <t>implantĂˇt spinĂˇlnĂ­ Usmart Ĺˇroub pedikulĂˇrnĂ­ polyaxiĂˇlnĂ­ redukÄŤnĂ­ 5,5 x 50 mm 022715010</t>
  </si>
  <si>
    <t>KK506</t>
  </si>
  <si>
    <t>implantĂˇt spinĂˇlnĂ­ USMART Ĺˇroub pedikulĂˇrnĂ­ polyaxiĂˇlnĂ­ redukÄŤnĂ­ 6,0 x 45 mm 022711010</t>
  </si>
  <si>
    <t>KK567</t>
  </si>
  <si>
    <t>implantĂˇt spinĂˇlnĂ­ Usmart Ĺˇroub pedikulĂˇrnĂ­ polyaxiĂˇlnĂ­ redukÄŤnĂ­ 6,5 x 50 mm 022712010</t>
  </si>
  <si>
    <t>KK835</t>
  </si>
  <si>
    <t>implantĂˇt spinĂˇlnĂ­ Usmart Ĺˇroub pedikulĂˇrnĂ­ polyaxiĂˇlnĂ­ redukÄŤnĂ­ 6,5 x 55 mm  022741010</t>
  </si>
  <si>
    <t>KK273</t>
  </si>
  <si>
    <t>implantĂˇt spinĂˇlnĂ­ USMART Ĺˇroub polyaxiĂˇlnĂ­ 4,5 x 35 mm 023023010</t>
  </si>
  <si>
    <t>KK274</t>
  </si>
  <si>
    <t>implantĂˇt spinĂˇlnĂ­ USMART Ĺˇroub polyaxiĂˇlnĂ­ 4,5 x 40 mm 023024010</t>
  </si>
  <si>
    <t>KK346</t>
  </si>
  <si>
    <t>implantĂˇt spinĂˇlnĂ­ USMART Ĺˇroub polyaxiĂˇlnĂ­ 5,5 x 40 mm 023005010</t>
  </si>
  <si>
    <t>KK525</t>
  </si>
  <si>
    <t>implantĂˇt spinĂˇlnĂ­ Usmart Ĺˇroub polyaxiĂˇlnĂ­ 5.5 x 45 mm 023006010</t>
  </si>
  <si>
    <t>KK347</t>
  </si>
  <si>
    <t>implantĂˇt spinĂˇlnĂ­ USMART Ĺˇroub polyaxiĂˇlnĂ­ 6,5 x 40 mm 023011010</t>
  </si>
  <si>
    <t>KJ973</t>
  </si>
  <si>
    <t>implantĂˇt spinĂˇlnĂ­ USMART Ĺˇroub polyaxiĂˇlnĂ­ 6,5 x 45 mm 023012010</t>
  </si>
  <si>
    <t>KJ974</t>
  </si>
  <si>
    <t>implantĂˇt spinĂˇlnĂ­ USMART Ĺˇroub polyaxiĂˇlnĂ­ 6,5 x 50 mm 023013010</t>
  </si>
  <si>
    <t>KJ972</t>
  </si>
  <si>
    <t>implantĂˇt spinĂˇlnĂ­ USMART Ĺˇroub uzamykacĂ­ 021801010</t>
  </si>
  <si>
    <t>KK560</t>
  </si>
  <si>
    <t>implantĂˇt spinĂˇlnĂ­ Usmart tyÄŤ pro konektor pĹ™Ă­ÄŤnĂ˝ 4,0 x 70 mm 022407000</t>
  </si>
  <si>
    <t>KK265</t>
  </si>
  <si>
    <t>implantĂˇt spinĂˇlnĂ­ Usmart tyÄŤ pro konektor pĹ™Ă­ÄŤnĂ˝ 4,00 x 50 mm 022403000</t>
  </si>
  <si>
    <t>implantĂˇt spinĂˇlnĂ­ Usmart X pĹ™Ă­ÄŤnĂ˝ konektor 5,5 mm 013801000</t>
  </si>
  <si>
    <t>KK561</t>
  </si>
  <si>
    <t>implantĂˇt spinĂˇlnĂ­ Usmart X pĹ™Ă­ÄŤnĂ˝ konektor 5,5 mm 022301010</t>
  </si>
  <si>
    <t>KE792</t>
  </si>
  <si>
    <t>ImplantĂˇt spinĂˇlnĂ­ VECTRA krÄŤnĂ­ pĹ™ednĂ­ pĹ™Ă­stup Ĺˇroub, dynamickĂ˝, samovrtnĂ˝, variab. Ăşhel, slitina titanu (TAN); 04.613.714</t>
  </si>
  <si>
    <t>KE793</t>
  </si>
  <si>
    <t>ImplantĂˇt spinĂˇlnĂ­ VECTRA krÄŤnĂ­ pĹ™ednĂ­ pĹ™Ă­stup Ĺˇroub, dynamickĂ˝, samovrtnĂ˝, variab. Ăşhel, slitina titanu (TAN); 04.613.716</t>
  </si>
  <si>
    <t>KE819</t>
  </si>
  <si>
    <t>ImplantĂˇt spinĂˇlnĂ­ VECTRA krÄŤnĂ­ pĹ™ednĂ­ pĹ™Ă­stup Ĺˇroub, dynamickĂ˝, samovrtnĂ˝, variab. Ăşhel, slitina titanu (TAN); 04.613.718</t>
  </si>
  <si>
    <t>KE820</t>
  </si>
  <si>
    <t>ImplantĂˇt spinĂˇlnĂ­ VECTRA krÄŤnĂ­ pĹ™ednĂ­ pĹ™Ă­stup Ĺˇroub, dynamickĂ˝, samovrtnĂ˝, variab. Ăşhel, slitina titanu (TAN);04.613.768</t>
  </si>
  <si>
    <t>implantát  spinální náhrada meziobratlová klec ALIF titanová fusion cage 25 x 30 x 13,5 mm 100301000</t>
  </si>
  <si>
    <t>implantát  spinální náhrada meziobratlová klec ALIF titanová fusion cage 25 x 30 x 15 mm 100302000</t>
  </si>
  <si>
    <t>implantát  spinální náhrada meziobratlová klec ALIF titanová fusion cage 25 x 30 x 17 mm 100303000</t>
  </si>
  <si>
    <t>implantát  spinální náhrada meziobratlová klec krční fusion cage klínová 12,5 x 15 x 4 mm 100101000</t>
  </si>
  <si>
    <t>implantát  spinální náhrada meziobratlová klec krční fusion cage klínová 12,5 x 15 x 5 mm 100103000</t>
  </si>
  <si>
    <t>implantát  spinální náhrada meziobratlová klec krční fusion cage klínová 12,5 x 15 x 6 mm 100105000</t>
  </si>
  <si>
    <t>implantát  spinální náhrada meziobratlová klec krční fusion cage klínová 12,5 x 15 x 6,5 mm 100106000</t>
  </si>
  <si>
    <t>implantát  spinální náhrada meziobratlová klec krční fusion cage klínová 12,5 x 15 x 7 mm 100117000</t>
  </si>
  <si>
    <t>implantát  spinální náhrada meziobratlová klec krční fusion cage klínová 12,5 x 15 x 8,5 mm 100118000</t>
  </si>
  <si>
    <t>implantát  spinální náhrada meziobratlová klec krční fusion cage oblouková 12,5 x 15 x 5 mm 100203000</t>
  </si>
  <si>
    <t>implantát  spinální náhrada meziobratlová klec krční fusion cage oblouková 12,5 x 15 x 6 mm 100205000</t>
  </si>
  <si>
    <t>implantát  spinální náhrada meziobratlová klec PLIF fusion cage, expandibilní 23 x 11 x 9 mm 100901000</t>
  </si>
  <si>
    <t>Implantát maxillofaciální CMF dlaha rovná 16 otvorů, pr. otvoru 1,5 mm 01-7066</t>
  </si>
  <si>
    <t>Implantát maxillofaciální CMF šroub samořezný 1,5 mm x 4,0 mm 95-6104</t>
  </si>
  <si>
    <t>Implantát maxillofaciální CMF šroub samořezný 1,65 mm x 5,0 mm 95-6105</t>
  </si>
  <si>
    <t>implantát spinální CASPAR dlaha krční 50 mm, fy. B/Braun FG450T</t>
  </si>
  <si>
    <t>implantát spinální CASPAR Dlaha krční HWS 24 mm FG424T</t>
  </si>
  <si>
    <t>implantát spinální CASPAR Dlaha krční HWS 26 mm FG426T</t>
  </si>
  <si>
    <t>implantát spinální CASPAR Dlaha krční HWS 28 mm FG428T</t>
  </si>
  <si>
    <t>implantát spinální CASPAR dlaha krční HWS 36 mm FG436T</t>
  </si>
  <si>
    <t>implantát spinální CASPAR Dlaha krční HWS 42 mm FG442T</t>
  </si>
  <si>
    <t>implantát spinální CASPAR dlaha krční HWS 44 mm FG444T</t>
  </si>
  <si>
    <t>implantát spinální CASPAR dlaha krční HWS 57 mm  FG457T</t>
  </si>
  <si>
    <t>KL062</t>
  </si>
  <si>
    <t>Implantát spinální CASPAR dlaha krční HWS 66 mm FG466T</t>
  </si>
  <si>
    <t>implantát spinální fixační systém FJR svorka frakturní 040301000</t>
  </si>
  <si>
    <t>implantát spinální fixační systém FJR šroub schanzův frakturní dvojzávitový  5,0 x 35 040207000</t>
  </si>
  <si>
    <t>implantát spinální fixační systém FJR šroub schanzův frakturní dvojzávitový  6,0 x 40 040208000</t>
  </si>
  <si>
    <t>implantát spinální fixační systém FJR šroub schanzův frakturní dvojzávitový  6,5 x 50 040212000</t>
  </si>
  <si>
    <t>implantát spinální fixační systém FJR tyč 6,0 x 100 011906100</t>
  </si>
  <si>
    <t>implantát spinální fixační systém FJR tyč 6,0 x 80 011904100</t>
  </si>
  <si>
    <t>implantát spinální fixační systém FJR tyč ohnutá 5,5 x 45 mm 020652100</t>
  </si>
  <si>
    <t>implantát spinální fixační systém FJR tyč ohnutá 5,5 x 60 mm 020611100</t>
  </si>
  <si>
    <t>implantát spinální fixační systém FJS tyč ohnutá 5,5 x 100 mm 020613100</t>
  </si>
  <si>
    <t>implantát spinální fixační systém FJS tyč ohnutá 5,5 x 40 mm 020653100</t>
  </si>
  <si>
    <t>implantát spinální fixační systém FJS tyč ohnutá 5,5 x 50 mm 020632100</t>
  </si>
  <si>
    <t>implantát spinální fixační systém FJS tyč ohnutá 5,5 x 70 mm 020628100</t>
  </si>
  <si>
    <t>implantát spinální fixační systém FJS tyč ohnutá 5,5 x 80 mm 020612100</t>
  </si>
  <si>
    <t>implantát spinální fixační systém FJS tyč ohnutá 5,5 x 90 mm 020626100</t>
  </si>
  <si>
    <t>KL662</t>
  </si>
  <si>
    <t>implantát spinální fixační systém FJS tyč rovná 400 mm 020624100</t>
  </si>
  <si>
    <t>implantát spinální fixační systém FJS tyč rovná 5,5  x 150 mm 020615100</t>
  </si>
  <si>
    <t>implantát spinální fixační systém Venus šroub 2T pedikulární perforovaný 5,5 x 40 mm 4000045540</t>
  </si>
  <si>
    <t>implantát spinální fixační systém Venus šroub 2T pedikulární perforovaný 5,5 x 45 mm 4000045545</t>
  </si>
  <si>
    <t>implantát spinální fixační systém Venus šroub 2T pedikulární perforovaný 5,5 x 50 mm 4000045550</t>
  </si>
  <si>
    <t>implantát spinální fixační systém Venus šroub 2T pedikulární perforovaný 6,5 x 40 mm 4000046540</t>
  </si>
  <si>
    <t>implantát spinální fixační systém Venus šroub 2T pedikulární perforovaný 6,5 x 45 mm 4000046545</t>
  </si>
  <si>
    <t>implantát spinální fixační systém Venus šroub 2T pedikulární perforovaný 6,5 x 50 mm 4000046550</t>
  </si>
  <si>
    <t>implantát spinální fixační systém Venus šroub zajišťovací pro konektor příčný VL-PMS</t>
  </si>
  <si>
    <t>KL402</t>
  </si>
  <si>
    <t>implantát spinální HERO dlaha krční přední přístup dva segmenty CP 41 mm 1101050141</t>
  </si>
  <si>
    <t>KL494</t>
  </si>
  <si>
    <t>implantát spinální HERO dlaha krční přední přístup jeden segment CP 31 mm 1101040131</t>
  </si>
  <si>
    <t>KL391</t>
  </si>
  <si>
    <t>implantát spinální HERO dlaha krční přední přístup tři segmenty CP 63 mm 1101060163</t>
  </si>
  <si>
    <t>KL216</t>
  </si>
  <si>
    <t>implantát spinální HERO šroub expanzní samozamykací přední přístup pr. 4 mm délka 16 mm 1101220216</t>
  </si>
  <si>
    <t>KL162</t>
  </si>
  <si>
    <t>implantát spinální HERO šroub expanzní samozamykací přední přístup pr. 4 mm délka 18 mm 1101220218</t>
  </si>
  <si>
    <t>KL170</t>
  </si>
  <si>
    <t>implantát spinální HERO šroub samozamykací přední přístup pr. 4 mm délka 18 mm 1101210218</t>
  </si>
  <si>
    <t>KL175</t>
  </si>
  <si>
    <t>implantát spinální HERO šroub samozamykací přední přístup pr. 4 mm délka 20 mm 1101210220</t>
  </si>
  <si>
    <t>KL171</t>
  </si>
  <si>
    <t>implantát spinální HERO šroub samozamykací přední přístup pr. 4 mm délka 22 mm 1101210222</t>
  </si>
  <si>
    <t>implantát spinální náhrada meziobratlová klec PLIF fusion cage, expandibilní 23 x 11 x 7 mm 100901700</t>
  </si>
  <si>
    <t>implantát spinální náhrada meziobratlová LUMIR boční lumbální expandibilní klec s dlahou 40 x 20 mm, 10 - 14 mm 100902002</t>
  </si>
  <si>
    <t>KK616</t>
  </si>
  <si>
    <t>implantát spinální náhrada meziobratlová LUMIR boční lumbální expandibilní klec s dlahou 40 x 20 mm, 12 - 16 mm 100903002</t>
  </si>
  <si>
    <t>implantát spinální náhrada meziobratlová LUMIR boční lumbální expandibilní klec s dlahou 45 x 20 mm 12-16 mm 100906002</t>
  </si>
  <si>
    <t>implantát spinální náhrada meziobratlová LUMIR boční lumbální expandibilní klec s dlahou 45 x 20 mm, 10 - 14 mm 100905002</t>
  </si>
  <si>
    <t>KK617</t>
  </si>
  <si>
    <t>implantát spinální náhrada meziobratlová LUMIR boční lumbální expandibilní klec s dlahou 45 x 20 mm, 8 - 12 mm 100904002</t>
  </si>
  <si>
    <t>implantát spinální náhrada meziobratlová LUMIR boční lumbální expandibilní klec s dlahou 50 x 20 mm 10-14 mm 100908002</t>
  </si>
  <si>
    <t>KL686</t>
  </si>
  <si>
    <t>implantát spinální náhrada meziobratlová LUMIR boční lumbální expandibilní klec s dlahou 50 x 20 mm 12 - 16 mm 100909002</t>
  </si>
  <si>
    <t>KK613</t>
  </si>
  <si>
    <t>implantát spinální náhrada meziobratlová LUMIR kostní šroub 30 mm 100913002</t>
  </si>
  <si>
    <t>implantát spinální náhrada meziobratlová LUMIR kostní šroub 35 mm 100914002</t>
  </si>
  <si>
    <t>implantát spinální náhrada těla obratle BIOLIGN VBR  tělo expandibilní SMALL 30 - 45 mm VT03045</t>
  </si>
  <si>
    <t>implantát spinální náhrada těla obratle BIOLIGN VBR destička koncová 24 mm O° EP2400</t>
  </si>
  <si>
    <t>implantát spinální náhrada těla obratle BIOLIGN VBR tělo expandibilní krční 15 - 22 mm VC01522</t>
  </si>
  <si>
    <t>Implantát spinální sakroiliakální IFUSE MIS boční přístup 7 x 30 mm 7030</t>
  </si>
  <si>
    <t>Implantát spinální sakroiliakální IFUSE MIS boční přístup 7 x 35 mm 7035</t>
  </si>
  <si>
    <t>Implantát spinální sakroiliakální IFUSE MIS boční přístup 7 x 40 mm 7040</t>
  </si>
  <si>
    <t>Implantát spinální sakroiliakální IFUSE MIS boční přístup 7 x 45 mm 7045</t>
  </si>
  <si>
    <t>ZN718</t>
  </si>
  <si>
    <t>Implantát spinální sakroiliakální IFUSE MIS boční přístup 7 x 50 mm 7050</t>
  </si>
  <si>
    <t>implantát spinální šroub bikortikální 3,5 x 18 mm systém Caspar krční přední přístup LB458T</t>
  </si>
  <si>
    <t>implantát spinální šroub bikortikální 3,5 x 19 mm systém Caspar krční přední přístup LB459T</t>
  </si>
  <si>
    <t>implantát spinální šroub bikortikální 3,5 x 20 mm systém Caspar krční přední přístup LB460T</t>
  </si>
  <si>
    <t>implantát spinální šroub bikortikální 3,5 x 22 mm systém Caspar krční přední přístup LB462T</t>
  </si>
  <si>
    <t>implantát spinální šroub bikortikální 3,5 x 23 mm systém Caspar krční přední přístup LB463T</t>
  </si>
  <si>
    <t>implantát spinální šroub bikortikální 3,5 x 25 mm systém Caspar krční přední přístup LB465T</t>
  </si>
  <si>
    <t>implantát spinální šroub bikortikální 3,5 x 26 mm systém Caspar krční přední přístup LB466T</t>
  </si>
  <si>
    <t>implantát spinální šroub bikortikální 3,5 x 27 mm systém Caspar krční přední přístup  LB467T</t>
  </si>
  <si>
    <t>KL269</t>
  </si>
  <si>
    <t>implantát spinální šroub bikortikální 4,5 x 26 mm systém Caspar krční přední přístup LA026T</t>
  </si>
  <si>
    <t>implantát spinální šroub krční revizní 4,5 x 24 mm systém CASPAR krční přední přístup LA024T</t>
  </si>
  <si>
    <t>implantát spinální šroub revizní 4,5 x 18 mm systém Caspar krční přední přístup  LA018T</t>
  </si>
  <si>
    <t>implantát spinální šroub revizní 4,5 x 20 mm systém Caspar krční přední přístup LA020T</t>
  </si>
  <si>
    <t>implantát spinální šroub revizní 4,5 x 22 mm systém CASPAR krční přední přístup LA022T</t>
  </si>
  <si>
    <t>implantát spinální šroub revizní 4,5 x 23 mm systém CASPAR krční přední přístup LA023T</t>
  </si>
  <si>
    <t>implantát spinální šroub unikortikální 4,0 x 28 mm systém CASPAR krční přední přístup LB468T</t>
  </si>
  <si>
    <t>implantát spinální Usmart konektor příčný 5,5 mm 013801000</t>
  </si>
  <si>
    <t>implantát spinální USMART šroub pedikulární 6,5 x 35 mm 023010010</t>
  </si>
  <si>
    <t>KL041</t>
  </si>
  <si>
    <t>implantát spinální Usmart šroub pedikulární polyaxiální 4,0 x 25 mm 023016010</t>
  </si>
  <si>
    <t>KL042</t>
  </si>
  <si>
    <t>implantát spinální Usmart šroub pedikulární polyaxiální 4,0 x 30 mm 023017010</t>
  </si>
  <si>
    <t>implantát spinální Usmart šroub pedikulární polyaxiální 4,5 x 30 mm 023022010</t>
  </si>
  <si>
    <t>implantát spinální Usmart šroub pedikulární polyaxiální 4.5 x 45 mm 023025010</t>
  </si>
  <si>
    <t>implantát spinální Usmart šroub pedikulární polyaxiální 5,5 x 35 mm 023004010</t>
  </si>
  <si>
    <t>implantát spinální Usmart šroub pedikulární polyaxiální 6,5 x 55 mm 023039010</t>
  </si>
  <si>
    <t>implantát spinální USMART šroub pedikulární polyaxiální redukční 6,0 x 45 mm 022711010</t>
  </si>
  <si>
    <t>implantát spinální Usmart šroub pedikulární polyaxiální redukční 6,5 x 50 mm 022712010</t>
  </si>
  <si>
    <t>implantát spinální USMART šroub polyaxiální 4,5 x 35 mm 023023010</t>
  </si>
  <si>
    <t>implantát spinální USMART šroub polyaxiální 4,5 x 40 mm 023024010</t>
  </si>
  <si>
    <t>implantát spinální USMART šroub polyaxiální 5,5 x 40 mm 023005010</t>
  </si>
  <si>
    <t>implantát spinální Usmart šroub polyaxiální 5.5 x 45 mm 023006010</t>
  </si>
  <si>
    <t>implantát spinální USMART šroub polyaxiální 6,5 x 40 mm 023011010</t>
  </si>
  <si>
    <t>implantát spinální USMART šroub polyaxiální 6,5 x 45 mm 023012010</t>
  </si>
  <si>
    <t>implantát spinální USMART šroub polyaxiální 6,5 x 50 mm 023013010</t>
  </si>
  <si>
    <t>implantát spinální USMART šroub uzamykací 021801010</t>
  </si>
  <si>
    <t>implantát spinální Usmart tyč pro konektor příčný 4,0 x 70 mm 022407000</t>
  </si>
  <si>
    <t>implantát spinální Usmart tyč pro konektor příčný 4,00 x 50 mm 022403000</t>
  </si>
  <si>
    <t>implantát spinální Usmart X příčný konektor 5,5 mm 022301010</t>
  </si>
  <si>
    <t>KL657</t>
  </si>
  <si>
    <t>implantát spinální VECTRA krční přední přístup šroub O 4,0 mm x 20 mm, dynamický, samovrtný, variab. úhel, slitina titanu (TAN) 04.614.620</t>
  </si>
  <si>
    <t>Implantát spinální VECTRA krční přední přístup šroub, dynamický, samovrtný, variab. úhel, slitina titanu (TAN); 04.613.718</t>
  </si>
  <si>
    <t>Implantát spinální VECTRA krční přední přístup šroub, dynamický, samovrtný, variab. úhel, slitina titanu (TAN);04.613.768</t>
  </si>
  <si>
    <t>KH634</t>
  </si>
  <si>
    <t>jehla pro vertebroplastiku 10G s boÄŤnĂ˝m otevĹ™enĂ­m  sada 2ks 03.702.218S</t>
  </si>
  <si>
    <t>jehla pro vertebroplastiku 10G s bočným otevřením  sada 2ks 03.702.218S</t>
  </si>
  <si>
    <t>KG636</t>
  </si>
  <si>
    <t>klip na aneurysma FE680K</t>
  </si>
  <si>
    <t>KB846</t>
  </si>
  <si>
    <t>klip na aneurysma FE681K</t>
  </si>
  <si>
    <t>KF155</t>
  </si>
  <si>
    <t>klip na aneurysma FE720K</t>
  </si>
  <si>
    <t>KD957</t>
  </si>
  <si>
    <t>Klip na aneurysma FE722K</t>
  </si>
  <si>
    <t>KG821</t>
  </si>
  <si>
    <t>klip na aneurysma FE726K</t>
  </si>
  <si>
    <t>KF147</t>
  </si>
  <si>
    <t>Klip na aneurysma FE740K</t>
  </si>
  <si>
    <t>KF146</t>
  </si>
  <si>
    <t>klip na aneurysma FE750K</t>
  </si>
  <si>
    <t>KF164</t>
  </si>
  <si>
    <t>klip na aneurysma FE760K</t>
  </si>
  <si>
    <t>KF827</t>
  </si>
  <si>
    <t>klip na aneurysma FE780K</t>
  </si>
  <si>
    <t>KI773</t>
  </si>
  <si>
    <t>klip na aneurysma rovnĂ˝ mini s Ăşzkou ĹˇpiÄŤkou 5,0 mm FE690K</t>
  </si>
  <si>
    <t>KI179</t>
  </si>
  <si>
    <t>klip na aneurysma Yasargil Aneurysm Clip STD, TRV  10,2 mm  B/Braun FE762K</t>
  </si>
  <si>
    <t>KH180</t>
  </si>
  <si>
    <t>konektor pĹ™Ă­ÄŤnĂ˝ Expedium 26 - 30 mm A2 189401302</t>
  </si>
  <si>
    <t>KI558</t>
  </si>
  <si>
    <t>konektor titanovĂ˝ tvar Y k drenĂˇĹľnĂ­mu hydrocephĂˇlnĂ­mu FV015T</t>
  </si>
  <si>
    <t>ZD213</t>
  </si>
  <si>
    <t>Ĺ roub distrakÄŤnĂ­ 14 mm ,bal Ăˇ 10 ks, FF904SB</t>
  </si>
  <si>
    <t>ZD847</t>
  </si>
  <si>
    <t>Ĺ roub Mini Cortical, Self Tapping, Blue, OD=2.0, L=10 k fixaci kostnĂ­ zĂˇklopky po kraniotomiĂ­ch241.012010</t>
  </si>
  <si>
    <t>ZS003</t>
  </si>
  <si>
    <t>Ĺ roub Mini Cortical, Self Tapping, Blue, OD=2.0, L=5 k fixaci kostnĂ­ zĂˇklopky po kraniotomiĂ­ch 241.012005</t>
  </si>
  <si>
    <t>KE896</t>
  </si>
  <si>
    <t>Ĺˇroub axon 405.448</t>
  </si>
  <si>
    <t>KE301</t>
  </si>
  <si>
    <t>Ĺˇroub dens 405.436</t>
  </si>
  <si>
    <t>KA153</t>
  </si>
  <si>
    <t>Ĺˇroub dens stratec 405.438</t>
  </si>
  <si>
    <t>KA152</t>
  </si>
  <si>
    <t>Ĺˇroub dens stratec 405.440</t>
  </si>
  <si>
    <t>KG911</t>
  </si>
  <si>
    <t>Ĺˇroub matrix midface 3 mm 04.503.223.01C</t>
  </si>
  <si>
    <t>KG912</t>
  </si>
  <si>
    <t>Ĺˇroub matrix midface 4 mm 04.503.224.01C</t>
  </si>
  <si>
    <t>KE347</t>
  </si>
  <si>
    <t>Ĺˇroub na C2 405.442</t>
  </si>
  <si>
    <t>Ĺˇroub na krÄŤnĂ­ pĂˇteĹ™ 3,5 x 24 mm LB464T</t>
  </si>
  <si>
    <t>KH590</t>
  </si>
  <si>
    <t>Ĺˇroub occipitĂˇlnĂ­ 4,5 x 6 mm 04.601.106</t>
  </si>
  <si>
    <t>KE684</t>
  </si>
  <si>
    <t>Ĺˇroub okcipitalnĂ­ 4,5 x  8 mm 04.601.108</t>
  </si>
  <si>
    <t>KG896</t>
  </si>
  <si>
    <t>Ĺˇroub RapidSorb kortikĂˇlnĂ­ 805.604.02S</t>
  </si>
  <si>
    <t>KK682</t>
  </si>
  <si>
    <t>mplantĂˇt spinĂˇlnĂ­ nĂˇhrada meziobratlovĂˇ LUMIR boÄŤnĂ­ lumbĂˇlnĂ­ expandibilnĂ­ klec s dlahou 40 x 20 mm, 8-12 mm 100901002</t>
  </si>
  <si>
    <t>KK709</t>
  </si>
  <si>
    <t>mplantĂˇt spinĂˇlnĂ­ nĂˇhrada meziobratlovĂˇ LUMIR kostnĂ­ Ĺˇroub 40 mm 100915002</t>
  </si>
  <si>
    <t>mplantát spinální náhrada meziobratlová LUMIR boční lumbální expandibilní klec s dlahou 40 x 20 mm, 8-12 mm 100901002</t>
  </si>
  <si>
    <t>mplantát spinální náhrada meziobratlová LUMIR kostní šroub 40 mm 100915002</t>
  </si>
  <si>
    <t>KI278</t>
  </si>
  <si>
    <t>sada jehel pro vertebroplastiku s boÄŤnĂ­m otvorem 03.702.216S</t>
  </si>
  <si>
    <t>sada jehel pro vertebroplastiku s bočním otvorem 03.702.216S</t>
  </si>
  <si>
    <t>KI810</t>
  </si>
  <si>
    <t>systĂ©m HydrocephĂˇlnĂ­ drenĂˇĹľnĂ­ Shunt PRO-GAV SA 20 S PĂ‰R. REZ dÄ›tskĂ˝ FX427T</t>
  </si>
  <si>
    <t>systém Hydrocephální drenážní Shunt PRO-GAV SA 20 S PÉR. REZ dětský FX427T</t>
  </si>
  <si>
    <t>šroub dens 405.436</t>
  </si>
  <si>
    <t>šroub dens stratec 405.440</t>
  </si>
  <si>
    <t>Šroub distrakční 14 mm ,bal á 10 ks, FF904SB</t>
  </si>
  <si>
    <t>šroub matrix midface 4 mm 04.503.224.01C</t>
  </si>
  <si>
    <t>ZA081</t>
  </si>
  <si>
    <t>Šroub mini 2 L6-ti 520100</t>
  </si>
  <si>
    <t>KD186</t>
  </si>
  <si>
    <t>šroub na C2 405.446</t>
  </si>
  <si>
    <t>šroub na krční páteř 3,5 x 24 mm LB464T</t>
  </si>
  <si>
    <t>šroub RapidSorb kortikální 805.604.02S</t>
  </si>
  <si>
    <t>50115005</t>
  </si>
  <si>
    <t>IUTN - neurostimulace (Z511)</t>
  </si>
  <si>
    <t>ZN048</t>
  </si>
  <si>
    <t>Adaptor kapesnĂ­ SCS single k Prime advanced 74001</t>
  </si>
  <si>
    <t>KJ102</t>
  </si>
  <si>
    <t>antĂ©na k ovladaÄŤi pacientskĂ©mu MyStim k Prome advenced 37092</t>
  </si>
  <si>
    <t>ZL936</t>
  </si>
  <si>
    <t>Antena 37092</t>
  </si>
  <si>
    <t>KJ099</t>
  </si>
  <si>
    <t>aplikĂˇtor s dvoukĹ™Ă­dlovou kotviÄŤkou k Prime advenced 97792</t>
  </si>
  <si>
    <t>KJ092</t>
  </si>
  <si>
    <t>elektroda neurostimulaÄŤnĂ­ MRI VECTRIS k Prime advenced 977A290</t>
  </si>
  <si>
    <t>KL893</t>
  </si>
  <si>
    <t>Elektroda VECTRIS COMPACT 60 cm 977A260</t>
  </si>
  <si>
    <t>KJ095</t>
  </si>
  <si>
    <t>kabel prodluĹľovacĂ­ k elektrodÄ› neurostimulaÄŤnĂ­ osmipĂłlovĂ© k Prime advenced dĂ©lka 40 cm 37081-40</t>
  </si>
  <si>
    <t>ZM009</t>
  </si>
  <si>
    <t>Kabel spojovací RC, PC 37081-40</t>
  </si>
  <si>
    <t>KJ101</t>
  </si>
  <si>
    <t>kabel testovacĂ­ multi k Prime advenced 355531</t>
  </si>
  <si>
    <t>ZF698</t>
  </si>
  <si>
    <t>Kabel testovací Snap-lid conector cable 355531</t>
  </si>
  <si>
    <t>ZL934</t>
  </si>
  <si>
    <t>Kotvička dvoukřídlá Injex 97792</t>
  </si>
  <si>
    <t>KL801</t>
  </si>
  <si>
    <t>programĂˇtor pacientskĂ˝ L633 97740</t>
  </si>
  <si>
    <t>ZL698</t>
  </si>
  <si>
    <t>Programátor pacientský L633 97740</t>
  </si>
  <si>
    <t>KM086</t>
  </si>
  <si>
    <t>Sada zavĂˇdÄ›cĂ­ plnĂ­cĂ­ synchromed 8540</t>
  </si>
  <si>
    <t>KL927</t>
  </si>
  <si>
    <t>systĂ©m neurostimulaÄŤnĂ­ INS INTELLIS MRI, dobĂ­jitelnĂ˝ 97715</t>
  </si>
  <si>
    <t>KL811</t>
  </si>
  <si>
    <t>systĂ©m neurostimulaÄŤnĂ­ SCS elektroda mĂ­ĹˇnĂ­ 90 cm 5-6-5 kontaktĹŻ 977C190</t>
  </si>
  <si>
    <t>KL552</t>
  </si>
  <si>
    <t>systĂ©m neurostimulaÄŤnĂ­ SCS INTELLIS MRI dobĂ­jitelnĂ˝ Controller 97745</t>
  </si>
  <si>
    <t>KL553</t>
  </si>
  <si>
    <t>systĂ©m neurostimulaÄŤnĂ­ SCS INTELLIS MRI dobĂ­jitelnĂ˝ Recharger 97755</t>
  </si>
  <si>
    <t>KM085</t>
  </si>
  <si>
    <t>systĂ©m neurostimulaÄŤnĂ­ SCS Pocket adaptor dual 74002</t>
  </si>
  <si>
    <t>ZL932</t>
  </si>
  <si>
    <t>SystĂ©m neurostimulaÄŤnĂ­ SCS Prime Advanced SureScan 1x 97702, programĂˇtor 1x 97740</t>
  </si>
  <si>
    <t>KL800</t>
  </si>
  <si>
    <t>systĂ©m neurostimulaÄŤnĂ­ SCS Prime Advanced SureScan 1x 97702, programĂˇtor 1x 97740</t>
  </si>
  <si>
    <t>KM087</t>
  </si>
  <si>
    <t>SystĂ©m pumpovĂ˝ programovatelnĂ˝ SYNCHROMED II 40 ml 8637-40</t>
  </si>
  <si>
    <t>ZP541</t>
  </si>
  <si>
    <t>Systém neurostimulační SCS elektroda míšní 90 cm 5-6-5 kontaktů 977C190</t>
  </si>
  <si>
    <t>KL551</t>
  </si>
  <si>
    <t>systém neurostimulační SCS INTELLIS MRI dobíjitelný 97716</t>
  </si>
  <si>
    <t>systém neurostimulační SCS INTELLIS MRI dobíjitelný Controller 97745</t>
  </si>
  <si>
    <t>systém neurostimulační SCS INTELLIS MRI dobíjitelný Recharger 97755</t>
  </si>
  <si>
    <t>ZM061</t>
  </si>
  <si>
    <t>Systém neurostimulační SCS Itrel 4 míšní 37703</t>
  </si>
  <si>
    <t>Systém neurostimulační SCS Prime Advanced SureScan 1x 97702, programátor 1x 97740</t>
  </si>
  <si>
    <t>KJ093</t>
  </si>
  <si>
    <t>tunelizĂˇtor k neurostimulaÄŤnĂ­m elektrodĂˇm k Prime advenced 38/60 cm 3655-38</t>
  </si>
  <si>
    <t>ZL935</t>
  </si>
  <si>
    <t>TunelizĂˇtor podkoĹľĂ­ Tunneling tool 3755-40</t>
  </si>
  <si>
    <t>Tunelizátor podkoží Tunneling tool 3755-40</t>
  </si>
  <si>
    <t>KL810</t>
  </si>
  <si>
    <t>zĂˇslepka k neurostimulaÄŤnĂ­mu systĂ©mu 3550-29</t>
  </si>
  <si>
    <t>50115006</t>
  </si>
  <si>
    <t>IUTN - neuromodulace-DBS (Z508)</t>
  </si>
  <si>
    <t>KL838</t>
  </si>
  <si>
    <t>elektroda neurostimulaÄŤnĂ­ ÄŤtyĹ™pĂłlovĂˇ pro DBS model 3389-40</t>
  </si>
  <si>
    <t>ZD700</t>
  </si>
  <si>
    <t>Elektroda neurostimulaÄŤnĂ­ ÄŤtyĹ™pĂłlovĂˇ pro DBS model 3389-40</t>
  </si>
  <si>
    <t>Elektroda neurostimulační čtyřpólová pro DBS model 3389-40</t>
  </si>
  <si>
    <t>ZN134</t>
  </si>
  <si>
    <t>Kabel pro mikroelektrody bal. á 1 ks FC102066</t>
  </si>
  <si>
    <t>KL842</t>
  </si>
  <si>
    <t>kabel pro mikroelektrody bal. Ăˇ 1 ks FC102066</t>
  </si>
  <si>
    <t>Kabel pro mikroelektrody bal. Ăˇ 1 ks FC102066</t>
  </si>
  <si>
    <t>ZE753</t>
  </si>
  <si>
    <t>Kabel spojovacĂ­ PC, RC 40 cm BN3708640D</t>
  </si>
  <si>
    <t>KL819</t>
  </si>
  <si>
    <t>kabel spojovacĂ­ PC, RC 40 cm BN3708640D</t>
  </si>
  <si>
    <t>KL820</t>
  </si>
  <si>
    <t>kabel spojovacĂ­ PC, RC 95 cm BN3708695D</t>
  </si>
  <si>
    <t>Kabel spojovací PC, RC 40 cm BN3708640D</t>
  </si>
  <si>
    <t>ZF977</t>
  </si>
  <si>
    <t>Kabel spojovací PC, RC 95 cm BN3708695D</t>
  </si>
  <si>
    <t>ZE754</t>
  </si>
  <si>
    <t>ProgramĂˇtor pacientskĂ˝ k PC, RC,SC 37642</t>
  </si>
  <si>
    <t>KL840</t>
  </si>
  <si>
    <t>Programátor pacientský k PC, RC,SC 37642</t>
  </si>
  <si>
    <t>ZF697</t>
  </si>
  <si>
    <t>Screw SR-10 mm / Nexframe global AIMD SR-10</t>
  </si>
  <si>
    <t>KL905</t>
  </si>
  <si>
    <t>KL837</t>
  </si>
  <si>
    <t>set NEXFRAME - jednorĂˇzovĂ˝ materiĂˇl k operaci NL NEXFRAME</t>
  </si>
  <si>
    <t>ZM005</t>
  </si>
  <si>
    <t>Set NEXFRAME - jednorĂˇzovĂ˝ materiĂˇl k operaci NL NEXFRAME</t>
  </si>
  <si>
    <t>Set NEXFRAME - jednorázový materiál k operaci NL NEXFRAME</t>
  </si>
  <si>
    <t>KL841</t>
  </si>
  <si>
    <t>stimloc M924256A003</t>
  </si>
  <si>
    <t>ZE466</t>
  </si>
  <si>
    <t>Stimloc M924256A003</t>
  </si>
  <si>
    <t>ZE752</t>
  </si>
  <si>
    <t>SystĂ©m neurostimulaÄŤnĂ­ DBS ACTIVA PC obÄ› hemisfĂ©ry 37601</t>
  </si>
  <si>
    <t>KL828</t>
  </si>
  <si>
    <t>systĂ©m neurostimulaÄŤnĂ­ DBS ACTIVA PC obÄ› hemisfĂ©ry 37601</t>
  </si>
  <si>
    <t>ZH730</t>
  </si>
  <si>
    <t>SystĂ©m neurostimulaÄŤnĂ­ DBS ACTIVA RC obÄ› hemisfĂ©ry, dobĂ­jitelnĂ˝ 37612</t>
  </si>
  <si>
    <t>ZH731</t>
  </si>
  <si>
    <t>SystĂ©m neurostimulaÄŤnĂ­ DBS modul nabĂ­jecĂ­ k Activa RC 37651</t>
  </si>
  <si>
    <t>ZR696</t>
  </si>
  <si>
    <t>SystĂ©m neurostimulaÄŤnĂ­ SCS PROCLAIM- GenerĂˇtor Proclaimâ„˘ Elite 5 IPG Model 3660</t>
  </si>
  <si>
    <t>Systém neurostimulační DBS ACTIVA PC obě hemisféry 37601</t>
  </si>
  <si>
    <t>Systém neurostimulační DBS ACTIVA RC obě hemisféry, dobíjitelný 37612</t>
  </si>
  <si>
    <t>Systém neurostimulační DBS modul nabíjecí k Activa RC 37651</t>
  </si>
  <si>
    <t>ZE991</t>
  </si>
  <si>
    <t>50115011</t>
  </si>
  <si>
    <t>IUTN - ostat.nákl.PZT (Z515)</t>
  </si>
  <si>
    <t>KA086</t>
  </si>
  <si>
    <t>granule chron stratec 710.025S</t>
  </si>
  <si>
    <t>KI276</t>
  </si>
  <si>
    <t>implantĂˇt kostnĂ­ pro vertebroplastiku perkutĂˇnnĂ­, sada 07.702.016S</t>
  </si>
  <si>
    <t>ZM626</t>
  </si>
  <si>
    <t>ImplantĂˇt kostnĂ­ umÄ›lĂˇ nĂˇhrada tkĂˇnÄ› Actifuse ABX Putty 1,5 ml s aplikĂˇtorem 506005078059</t>
  </si>
  <si>
    <t>ZM627</t>
  </si>
  <si>
    <t>ImplantĂˇt kostnĂ­ umÄ›lĂˇ nĂˇhrada tkĂˇnÄ› Actifuse ABX Putty 2,5 ml s aplikĂˇtorem 506005078047</t>
  </si>
  <si>
    <t>implantát kostní pro vertebroplastiku perkutánní, sada 07.702.016S</t>
  </si>
  <si>
    <t>Implantát kostní umělá náhrada tkáně Actifuse ABX Putty 1,5 ml s aplikátorem 506005078059</t>
  </si>
  <si>
    <t>Implantát kostní umělá náhrada tkáně Actifuse ABX Putty 2,5 ml s aplikátorem 506005078047</t>
  </si>
  <si>
    <t>KH226</t>
  </si>
  <si>
    <t>katetr 10F antimikrobiĂˇlnĂ­ ventrikulĂˇrnĂ­ EVD30.030.02</t>
  </si>
  <si>
    <t>katetr 10F antimikrobiální ventrikulární EVD30.030.02</t>
  </si>
  <si>
    <t>KH224</t>
  </si>
  <si>
    <t>katetr antibakteriĂˇlnĂ­ perit. a komorovĂ˝ (kompl. set) IVD30.401.02</t>
  </si>
  <si>
    <t>katetr antibakteriální perit. a komorový (kompl. set) IVD30.401.02</t>
  </si>
  <si>
    <t>ZE191</t>
  </si>
  <si>
    <t>NĂˇhrada dury 5 x 5 cm 61100</t>
  </si>
  <si>
    <t>Náhrada dury 5 x 5 cm 61100</t>
  </si>
  <si>
    <t>ZA100</t>
  </si>
  <si>
    <t>Neuro-patch 12 x 14 cm 1064002</t>
  </si>
  <si>
    <t>ZA276</t>
  </si>
  <si>
    <t>Neuro-patch 4 x 5 cm á 2 ks 1064045</t>
  </si>
  <si>
    <t>Neuro-patch 4 x 5 cm Ăˇ 2 ks 1064045</t>
  </si>
  <si>
    <t>ZF905</t>
  </si>
  <si>
    <t>Neuro-patch 6 x 14 cm 1064010</t>
  </si>
  <si>
    <t>ZA275</t>
  </si>
  <si>
    <t>Neuro-patch 6 x 8 cm 1064029</t>
  </si>
  <si>
    <t>KI277</t>
  </si>
  <si>
    <t>Sada viscosafe pro injekÄŤnĂ­ aplikaci 03.702.215S</t>
  </si>
  <si>
    <t>Sada viscosafe pro injekční aplikaci 03.702.215S</t>
  </si>
  <si>
    <t>KF770</t>
  </si>
  <si>
    <t>set boreholeport FV042T</t>
  </si>
  <si>
    <t>KJ961</t>
  </si>
  <si>
    <t>systĂ©m hydrocephĂˇlnĂ­ drenĂˇĹľnĂ­ - senzor rezervoĂˇr s ÄŤidlem a distĂˇlnĂ­m katetrem  FV912X</t>
  </si>
  <si>
    <t>KJ987</t>
  </si>
  <si>
    <t>systĂ©m hydrocephĂˇlnĂ­ drenĂˇĹľnĂ­ komĹŻrka nĂˇvrtovĂˇ s ventilem - sprung reservoir FV043T</t>
  </si>
  <si>
    <t>KG859</t>
  </si>
  <si>
    <t>systĂ©m HydrocephĂˇlnĂ­ drenĂˇĹľnĂ­ Shunt katetr ventrikulĂˇrnĂ­ se zavadÄ›ÄŤem a deflektorem VP 250 mm FV078P</t>
  </si>
  <si>
    <t>KF220</t>
  </si>
  <si>
    <t>systĂ©m HydrocephĂˇlnĂ­ drenĂˇĹľnĂ­ Shunt komora ÄŤerpacĂ­ VP FV033T</t>
  </si>
  <si>
    <t>KF242</t>
  </si>
  <si>
    <t>systĂ©m HydrocephĂˇlnĂ­ drenĂˇĹľnĂ­ Shunt PRO-GAV pediatrickĂ˝ VP FX441T  ( FV441T)</t>
  </si>
  <si>
    <t>KI608</t>
  </si>
  <si>
    <t>systĂ©m HydrocephĂˇlnĂ­ drenĂˇĹľnĂ­ Shunt PRO-GAV SA 20 dÄ›tskĂ˝  FX413T (FV413T)</t>
  </si>
  <si>
    <t>KF843</t>
  </si>
  <si>
    <t>systĂ©m HydrocephĂˇlnĂ­ drenĂˇĹľnĂ­ Shunt PRO-GAV se shunt asistentem SA 25 FX414T  (FV414T)</t>
  </si>
  <si>
    <t>KF148</t>
  </si>
  <si>
    <t>systĂ©m HydrocephĂˇlnĂ­ drenĂˇĹľnĂ­ Shunt VP FX428T ( FV428T)</t>
  </si>
  <si>
    <t>systĂ©m HydrocephĂˇlnĂ­ drenĂˇĹľnĂ­ Shunt VP FX577T ( FV428T, FX428T)</t>
  </si>
  <si>
    <t>systém hydrocephální drenážní komůrka návrtová s ventilem - sprung reservoir FV043T</t>
  </si>
  <si>
    <t>systém Hydrocephální drenážní Shunt katetr ventrikulární se zavaděčem a deflektorem VP 250 mm FV078P</t>
  </si>
  <si>
    <t>systém Hydrocephální drenážní Shunt PRO-GAV pediatrický VP FX441T  ( FV441T)</t>
  </si>
  <si>
    <t>systém Hydrocephální drenážní Shunt PRO-GAV se shunt asistentem SA 25 FX414T  (FV414T)</t>
  </si>
  <si>
    <t>systém Hydrocephální drenážní Shunt VP FX428T ( FV428T)</t>
  </si>
  <si>
    <t>KH906</t>
  </si>
  <si>
    <t>vak k zevnĂ­ komorovĂ© drenĂˇĹľi EVD30.004.01</t>
  </si>
  <si>
    <t>KH820</t>
  </si>
  <si>
    <t>ventil programovatelnĂ˝ GAV FV311T</t>
  </si>
  <si>
    <t>ZB153</t>
  </si>
  <si>
    <t>Vosk kostnĂ­ Knochenwasch 2,5 g bal. Ăˇ 24 ks 1029754</t>
  </si>
  <si>
    <t>Vosk kostní Knochenwasch 2,5 g bal. á 24 ks 1029754</t>
  </si>
  <si>
    <t>ZA243</t>
  </si>
  <si>
    <t>Záplata kardiovaskulární gore-tex 0,5 mm N-1CVX101</t>
  </si>
  <si>
    <t>ZD452</t>
  </si>
  <si>
    <t>FĂłlie inciznĂ­ oper film 16 x 30 cm bal. Ăˇ 20 ks 31 067</t>
  </si>
  <si>
    <t>ZA541</t>
  </si>
  <si>
    <t>FĂłlie inciznĂ­ rucodrape ( opraflex ) 40 x 35 cm 25444</t>
  </si>
  <si>
    <t>Fólie incizní oper film 16 x 30 cm bal. á 20 ks 31 067</t>
  </si>
  <si>
    <t>Fólie incizní rucodrape ( opraflex ) 40 x 35 cm 25444</t>
  </si>
  <si>
    <t>ZA596</t>
  </si>
  <si>
    <t>GĂˇza sklĂˇdanĂˇ 10 cm x 35 cm karton Ăˇ 1000 ks 11003+</t>
  </si>
  <si>
    <t>ZD094</t>
  </si>
  <si>
    <t>GĂˇza sklĂˇdanĂˇ 8 cm x 17 cm / 5 ks karton Ăˇ 1000 ks 37017</t>
  </si>
  <si>
    <t>Gáza skládaná 10 cm x 35 cm karton á 1000 ks 11003+</t>
  </si>
  <si>
    <t>Gáza skládaná 8 cm x 17 cm / 5 ks karton á 1000 ks 37017</t>
  </si>
  <si>
    <t>ZA539</t>
  </si>
  <si>
    <t>Kompresa NT 10 x 10 cm nesterilnĂ­ 06103</t>
  </si>
  <si>
    <t>Kompresa NT 10 x 10 cm nesterilní 06103</t>
  </si>
  <si>
    <t>ZK405</t>
  </si>
  <si>
    <t>KrytĂ­ hemostatickĂ© gelitaspon standard 80 x 50 mm x 10 mm bal. Ăˇ 10 ks A2107861</t>
  </si>
  <si>
    <t>ZM326</t>
  </si>
  <si>
    <t>KrytĂ­ hemostatickĂ© nevstĹ™ebatelnĂ© textilnĂ­ hemopatch kit. box medium 4,5 x 4,5 cm bal. Ăˇ 3 ks 1506256</t>
  </si>
  <si>
    <t>ZM327</t>
  </si>
  <si>
    <t>KrytĂ­ hemostatickĂ© nevstĹ™ebatelnĂ© textilnĂ­ hemopatch kit. box small 2,7 x 2,7 cm bal. Ăˇ 5 ks  1506257</t>
  </si>
  <si>
    <t>ZB085</t>
  </si>
  <si>
    <t>KrytĂ­ hemostatickĂ© standard 5 x 7,50 cm bal. Ăˇ 12 ks 1903GB</t>
  </si>
  <si>
    <t>ZR363</t>
  </si>
  <si>
    <t>KrytĂ­ hemostatickĂ© Surgiflo NG Plus Thrombin, Sterile mix, 8 ml MS0012</t>
  </si>
  <si>
    <t>ZN200</t>
  </si>
  <si>
    <t>KrytĂ­ hemostatickĂ© traumacel new dent kostky bal. Ăˇ 50 ks 10115</t>
  </si>
  <si>
    <t>ZL662</t>
  </si>
  <si>
    <t>KrytĂ­ mastnĂ˝ tyl pharmatull   5 x   5 cm bal. Ăˇ 10 ks P-Tull5050</t>
  </si>
  <si>
    <t>Krytí hemostatické gelitaspon standard 80 x 50 mm x 10 mm bal. á 10 ks A2107861</t>
  </si>
  <si>
    <t>Krytí hemostatické nevstřebatelné textilní hemopatch kit. box medium 4,5 x 4,5 cm bal. á 3 ks 1506256</t>
  </si>
  <si>
    <t>ZM332</t>
  </si>
  <si>
    <t>Krytí hemostatické nevstřebatelné textilní hemopatch kit. box medium 4,5 x 9 cm bal. á 3 ks 1506253</t>
  </si>
  <si>
    <t>Krytí hemostatické nevstřebatelné textilní hemopatch kit. box small 2,7 x 2,7 cm bal. á 5 ks  1506257</t>
  </si>
  <si>
    <t>Krytí hemostatické standard 5 x 7,50 cm bal. á 12 ks 1903GB</t>
  </si>
  <si>
    <t>ZJ616</t>
  </si>
  <si>
    <t>Krytí hemostatické traumacel biodress comfort 10 x 10 cm bal. á 5 ks V0082085</t>
  </si>
  <si>
    <t>Krytí hemostatické traumacel new dent kostky bal. á 50 ks 10115</t>
  </si>
  <si>
    <t>ZA540</t>
  </si>
  <si>
    <t>NĂˇplast omnifix E 15 cm x 10 m 9006513</t>
  </si>
  <si>
    <t>Náplast omnifix E 15 cm x 10 m 9006513</t>
  </si>
  <si>
    <t>Náplast omniplast 10,0 cm x 10,0 m 9004472 (900535)</t>
  </si>
  <si>
    <t>ZA427</t>
  </si>
  <si>
    <t>Obinadlo hydrofilnĂ­ 14 cm x   5 m 13009</t>
  </si>
  <si>
    <t>Obinadlo hydrofilní 14 cm x   5 m 13009</t>
  </si>
  <si>
    <t>ZF080</t>
  </si>
  <si>
    <t>RouĹˇka bĹ™iĹˇnĂ­ 17 nitĂ­ s krouĹľkem na tkanici 12 x 47 cm bal. Ăˇ 50 ks 1230100311</t>
  </si>
  <si>
    <t>Rouška břišní 17 nití s kroužkem na tkanici 12 x 47 cm bal. á 50 ks 1230100311</t>
  </si>
  <si>
    <t>ZD802</t>
  </si>
  <si>
    <t>Tampon nesterilnĂ­ ĹˇpiÄŤatĂ˝ s vlĂˇknem 6 cm Ăˇ 250 ks 50170</t>
  </si>
  <si>
    <t>ZA502</t>
  </si>
  <si>
    <t>Tampon nesterilnĂ­ stĂˇÄŤenĂ˝ 30 x 60 cm 1320300406</t>
  </si>
  <si>
    <t>Tampon nesterilní stáčený 30 x 60 cm 1320300406</t>
  </si>
  <si>
    <t>Tampon nesterilní špičatý s vláknem 6 cm á 250 ks 50170</t>
  </si>
  <si>
    <t>ZE314</t>
  </si>
  <si>
    <t>Tampon sterilnĂ­ stĂˇÄŤenĂ˝ 19 x 20 cm / 10 ks 0446</t>
  </si>
  <si>
    <t>Tampon sterilní stáčený 19 x 20 cm / 10 ks 0446</t>
  </si>
  <si>
    <t>ZC751</t>
  </si>
  <si>
    <t>ÄŚepelka skalpelovĂˇ 11 BB511</t>
  </si>
  <si>
    <t>ZC752</t>
  </si>
  <si>
    <t>ÄŚepelka skalpelovĂˇ 15 BB515</t>
  </si>
  <si>
    <t>ZC753</t>
  </si>
  <si>
    <t>ÄŚepelka skalpelovĂˇ 20 BB520</t>
  </si>
  <si>
    <t>ZC345</t>
  </si>
  <si>
    <t>ÄŚepelka skalpelovĂˇ typ 367 BB367R</t>
  </si>
  <si>
    <t>ZA675</t>
  </si>
  <si>
    <t>CĂ©vka pupeÄŤnĂ­ CP-01 GAM646958</t>
  </si>
  <si>
    <t>ZA095</t>
  </si>
  <si>
    <t>Cement kostnĂ­ palacos R s ATB Gentamicin 2 x 40 g Ăˇ 2 ks 66017569</t>
  </si>
  <si>
    <t>Cévka pupeční CP-01 GAM646958</t>
  </si>
  <si>
    <t>Čepelka skalpelová 11 BB511</t>
  </si>
  <si>
    <t>Čepelka skalpelová 15 BB515</t>
  </si>
  <si>
    <t>Čepelka skalpelová 20 BB520</t>
  </si>
  <si>
    <t>Čepelka skalpelová typ 367 BB367R</t>
  </si>
  <si>
    <t>ZL062</t>
  </si>
  <si>
    <t>Diamant 30 mm 9BA30D</t>
  </si>
  <si>
    <t>ZL063</t>
  </si>
  <si>
    <t>Diamant 40 mm 9BA40D</t>
  </si>
  <si>
    <t>ZL064</t>
  </si>
  <si>
    <t>Diamant 50 mm 9BA50D</t>
  </si>
  <si>
    <t>ZL065</t>
  </si>
  <si>
    <t>Diamant 60 mm 9BA60D</t>
  </si>
  <si>
    <t>ZQ821</t>
  </si>
  <si>
    <t>Disektor ostrý, kruhová zakončení 45°, velikost 3 mm, délka 25 cm 28164DB</t>
  </si>
  <si>
    <t>ZJ587</t>
  </si>
  <si>
    <t>Disposable Inserts box 25 ks 912464</t>
  </si>
  <si>
    <t>ZA759</t>
  </si>
  <si>
    <t>DrĂ©n redon CH10 50 cm U2111000</t>
  </si>
  <si>
    <t>ZA761</t>
  </si>
  <si>
    <t>DrĂ©n redon CH12 50 cm U2111200</t>
  </si>
  <si>
    <t>ZA760</t>
  </si>
  <si>
    <t>DrĂ©n redon CH8 50 cm U2110800</t>
  </si>
  <si>
    <t>Drén redon CH10 50 cm U2111000</t>
  </si>
  <si>
    <t>Drén redon CH12 50 cm U2111200</t>
  </si>
  <si>
    <t>ZM730</t>
  </si>
  <si>
    <t>Držátko NOIR modulár lehké FD811B</t>
  </si>
  <si>
    <t>ZR686</t>
  </si>
  <si>
    <t>Elektroda bipolĂˇrnĂ­ TipControl RF, k systĂ©mu RIWOSpine, pro spinĂˇlnĂ­ operace, pr. 2,5 mm, NL  280 mm, sterilnĂ­, jednorĂˇzovĂˇ 4993691</t>
  </si>
  <si>
    <t>ZC913</t>
  </si>
  <si>
    <t>Elektroda defibrilaÄŤnĂ­ pro dÄ›ti EDGE s konektorem QUIK-COMBO k defibrilĂˇtorĹŻm LIFEPAK 0-15 kg pro zevnĂ­ pouĹľitĂ­ 11996-000093</t>
  </si>
  <si>
    <t>Elektroda defibrilační pro děti 0-33/BS/ 0-15 kg quick combo 11996-000093</t>
  </si>
  <si>
    <t>ZM269</t>
  </si>
  <si>
    <t>Elektroda EEG subdermal Technomed, k monitoru CASCADE ELITE, jehlovĂˇ, 13x0,40mm, kabel 150cm, jednorĂˇzovĂˇ, barvy 4x6, bal. Ăˇ 24 ks S50716-002</t>
  </si>
  <si>
    <t>ZM267</t>
  </si>
  <si>
    <t>Elektroda jehlová EEG subdermal 1 bal. á 20 ks S44-637</t>
  </si>
  <si>
    <t>Elektroda jehlovĂˇ EEG subdermal 1 bal. Ăˇ 20 ks S44-637</t>
  </si>
  <si>
    <t>Elektroda jehlovĂˇ EEG subdermal jednorĂˇzovĂˇ 1 bal. Ăˇ 20 ks S44-637</t>
  </si>
  <si>
    <t>ZI211</t>
  </si>
  <si>
    <t>Elektroda jehlovĂˇ koagulaÄŤnĂ­ rovĂˇ krĂˇtkĂ˝ dĹ™Ă­k dĂ©lka hrotu 18 mm prĹŻmÄ›r hrotu 1 mm  D4 mm GK114R</t>
  </si>
  <si>
    <t>ZQ818</t>
  </si>
  <si>
    <t>Elektroda koagulační kuličková pr. 2 mm, boční zahnutí, délka 13 cm 28164ED</t>
  </si>
  <si>
    <t>ZQ819</t>
  </si>
  <si>
    <t>Elektroda koagulační kuličková pr. 4 mm, boční zahnutí, délka 13 cm 28164EF</t>
  </si>
  <si>
    <t>ZI782</t>
  </si>
  <si>
    <t>Elektroda neutrĂˇlnĂ­ monopolĂˇrnĂ­ pro dÄ›ti 2600 (dĹ™Ă­v.k.ÄŤ.2225)</t>
  </si>
  <si>
    <t>ZI781</t>
  </si>
  <si>
    <t>Elektroda neutrĂˇlnĂ­ monopolĂˇrnĂ­ pro dospÄ›lĂ© Ăˇ 100 ks 2125</t>
  </si>
  <si>
    <t>Elektroda neutrální monopolární pro dospělé á 100 ks 2125</t>
  </si>
  <si>
    <t>ZA891</t>
  </si>
  <si>
    <t>Elektroda neutrální nessy ke koagulaci á 50 ks 20193-070</t>
  </si>
  <si>
    <t>ZH396</t>
  </si>
  <si>
    <t>Elektroda NIM á 5 ks 8227304</t>
  </si>
  <si>
    <t>Elektroda NIM Ăˇ 5 ks 8227304</t>
  </si>
  <si>
    <t>ZF910</t>
  </si>
  <si>
    <t>Elektroda noĹľovĂˇ unipolĂˇrnĂ­ GK110R</t>
  </si>
  <si>
    <t>ZO986</t>
  </si>
  <si>
    <t>Elektroda pro stimulaci resp. registraci s vĂ˝vrtkovou jehlou pouĹľitĂ­ hlava 1,2 m /24ks/bal./ DME1001</t>
  </si>
  <si>
    <t>Elektroda pro stimulaci resp. registraci s vývrtkovou jehlou použití hlava 1,2 m /24ks/bal./ DME1001</t>
  </si>
  <si>
    <t>ZP495</t>
  </si>
  <si>
    <t>Elektroda stimulaÄŤnĂ­ bipolĂˇrnĂ­ intraoperaÄŤnĂ­ 100 mm bal. Ăˇ 10 ks BNP2001</t>
  </si>
  <si>
    <t>ZP494</t>
  </si>
  <si>
    <t>Elektroda stimulaÄŤnĂ­ monopolĂˇrnĂ­ intraoperaÄŤnĂ­ 175 mm ĹˇestihrannĂ˝ Ĺˇroub bal. Ăˇ 10 ks PSP1001</t>
  </si>
  <si>
    <t>ZH397</t>
  </si>
  <si>
    <t>Elektroda stimulaÄŤnĂ­ NIM Ăˇ 5 ks 8225101</t>
  </si>
  <si>
    <t>ZH831</t>
  </si>
  <si>
    <t>Elektroda unipolĂˇrnĂ­ jednorĂˇzovĂˇ MB-100</t>
  </si>
  <si>
    <t>Elektroda unipolární jednorázová MB-100</t>
  </si>
  <si>
    <t>ZQ807</t>
  </si>
  <si>
    <t>Elevátor FREER, oboustranný, poloostrý a tupý,délka 20 cm 474000</t>
  </si>
  <si>
    <t>ZQ808</t>
  </si>
  <si>
    <t>Elevátor MASING oboustranný, odstupňovaný, ostrý a tupý, délka 22,5 cm 479000</t>
  </si>
  <si>
    <t>ZF834</t>
  </si>
  <si>
    <t>Filtr do cusa excel bal. Ăˇ 2 ks C0005</t>
  </si>
  <si>
    <t>ZL058</t>
  </si>
  <si>
    <t>FrĂ©za 30 mm 9BA30</t>
  </si>
  <si>
    <t>ZL059</t>
  </si>
  <si>
    <t>FrĂ©za 40 mm 9BA40</t>
  </si>
  <si>
    <t>ZL060</t>
  </si>
  <si>
    <t>FrĂ©za 50 mm 9BA50</t>
  </si>
  <si>
    <t>ZL061</t>
  </si>
  <si>
    <t>FrĂ©za 60 mm 9BA60</t>
  </si>
  <si>
    <t>ZF272</t>
  </si>
  <si>
    <t>FrĂ©za 7BA30</t>
  </si>
  <si>
    <t>ZS051</t>
  </si>
  <si>
    <t>FrĂ©za k shaveru Power Diwe typu oval burr s diamantovĂ˝m povrchem, se stranovĂ˝m chrĂˇniÄŤem, rovnĂˇ 899751504</t>
  </si>
  <si>
    <t>ZS050</t>
  </si>
  <si>
    <t>FrĂ©za k shaveru Power Diwe typu round burr s diamantovĂ˝m povrchem, rovnĂˇ 899751404</t>
  </si>
  <si>
    <t>Fréza 40 mm 9BA40</t>
  </si>
  <si>
    <t>Fréza 50 mm 9BA50</t>
  </si>
  <si>
    <t>Fréza 60 mm 9BA60</t>
  </si>
  <si>
    <t>Fréza 7BA30</t>
  </si>
  <si>
    <t>ZQ820</t>
  </si>
  <si>
    <t>Háček CASTELNUOVO Hook, 90°, tupý, délka 25 cm 28164H</t>
  </si>
  <si>
    <t>ZR092</t>
  </si>
  <si>
    <t>Háček NOIR tupý 45° 200 mm FD808B</t>
  </si>
  <si>
    <t>ZD208</t>
  </si>
  <si>
    <t>Hadice spojovacĂ­ k odsĂˇvacĂ­m soupravĂˇm sterilnĂ­, trychtĂ˝Ĺ™- volnĂ˝ konec, 2 m CH bal. Ăˇ 50 ks 07.068.25.220</t>
  </si>
  <si>
    <t>Hadice spojovací k odsávacím soupravám 07.068.25.220</t>
  </si>
  <si>
    <t>Hadička spojovací HS 1,8 x 1800 mm LL DEPH free 2200 180 ND</t>
  </si>
  <si>
    <t>ZQ419</t>
  </si>
  <si>
    <t>Hrot aspirĂˇtoru Precision krĂˇtkĂ˝ TIP 1,1 mm k ultrazvukovĂ©mu disektoru SonaStar MXA-D216</t>
  </si>
  <si>
    <t>ZQ418</t>
  </si>
  <si>
    <t>Hrot aspirĂˇtoru Standard krĂˇtkĂ˝ TIP 1,9 mm k ultrazvukovĂ©mu disektoru SonaStar MXA-D212</t>
  </si>
  <si>
    <t>Hrot aspirátoru Precision krátký TIP 1,1 mm k ultrazvukovému disektoru SonaStar MXA-D216</t>
  </si>
  <si>
    <t>ZQ780</t>
  </si>
  <si>
    <t>Hrot šroubováku ke šroubům CMF 15-1196</t>
  </si>
  <si>
    <t>ZN909</t>
  </si>
  <si>
    <t>Kabel bipolĂˇrnĂ­ k pĹ™Ă­stroji Aesculap GN160 dĂ©lka 4 m AAG 28,6 mm plochĂ˝ GN133 (GK281)</t>
  </si>
  <si>
    <t>ZK139</t>
  </si>
  <si>
    <t>Kabel bipolární 4 m, prům 5/2 mm  Aesculap, ACMI, Berchtold, Martin, Wolf /Aesculap  GN130</t>
  </si>
  <si>
    <t>ZQ473</t>
  </si>
  <si>
    <t>Kabel bipolární délka 5 m 2- Pin-Plug (konektor pro Martin, Aesculap, Berchtold) 5015.08</t>
  </si>
  <si>
    <t>ZQ201</t>
  </si>
  <si>
    <t>Kanyla odsávací FERGUSSON prům. 3 mm délka 130 mm GF363R</t>
  </si>
  <si>
    <t>ZJ106</t>
  </si>
  <si>
    <t>Kanyla sací EICKEN Antrum LUER-Lock, dlouhé zakřivení vnější pr. 3 mm délka 15 cm 586330</t>
  </si>
  <si>
    <t>ZG884</t>
  </si>
  <si>
    <t>Kanyla sací fujita / fukushima Fr5 GF393R</t>
  </si>
  <si>
    <t>ZH618</t>
  </si>
  <si>
    <t>Kanyla sací fujita / fukushima prac. délka 115 mm, celková délka 180 mm, vnější  prům. 2,7 mm GF396R</t>
  </si>
  <si>
    <t>ZI389</t>
  </si>
  <si>
    <t>Kanyla sací pr. 3,5 mm RU6424-22</t>
  </si>
  <si>
    <t>ZK842</t>
  </si>
  <si>
    <t>Kit k navigaÄŤnĂ­ resekci tumoru u dÄ›tĂ­ 9733607</t>
  </si>
  <si>
    <t>ZA246</t>
  </si>
  <si>
    <t>Klip kovovĂ˝ pro otevĹ™enĂ© operace-pro malĂ© klipy bal. Ăˇ 36 ks LT100</t>
  </si>
  <si>
    <t>ZJ682</t>
  </si>
  <si>
    <t>Klip kovovĂ˝ pro otevĹ™enĂ© operace-pro stĹ™ednĂ­ klipy bal. Ăˇ 36 ks LT200</t>
  </si>
  <si>
    <t>ZG535</t>
  </si>
  <si>
    <t>Klip titanovĂ˝ pro otevĹ™enĂ© operace M bal. 18 zĂˇsobnĂ­kĹŻ Ăˇ 6 ks LT300</t>
  </si>
  <si>
    <t>ZG276</t>
  </si>
  <si>
    <t>KuliÄŤky navigaÄŤnĂ­ bal. Ăˇ 12 ks 8801075</t>
  </si>
  <si>
    <t>Kuličky navigační bal. á 12 ks 8801075</t>
  </si>
  <si>
    <t>ZR089</t>
  </si>
  <si>
    <t>Kyreta  NOIR 45° krček 200 mm FD827B</t>
  </si>
  <si>
    <t>ZQ826</t>
  </si>
  <si>
    <t>Kyreta De DIVITIIS-CAPPABIANCA, ID 3 mm, distálně zahnutá 45°, délka 25 cm 28164RN</t>
  </si>
  <si>
    <t>ZQ827</t>
  </si>
  <si>
    <t>Kyreta De DIVITIIS-CAPPABIANCA, ID 3 mm, distálně zahnutá 45°, tvarovací délka 25 cm 28164RE</t>
  </si>
  <si>
    <t>ZQ822</t>
  </si>
  <si>
    <t>Kyreta De DIVITIIS-CAPPABIANCA, ID 3 mm, distálně zahnutá, délka 25 cm 28164RB</t>
  </si>
  <si>
    <t>ZQ823</t>
  </si>
  <si>
    <t>Kyreta De DIVITIIS-CAPPABIANCA, ID 5 mm, distálně zahnutá 45°, délka 25 cm 28164RO</t>
  </si>
  <si>
    <t>ZQ825</t>
  </si>
  <si>
    <t>Kyreta De DIVITIIS-CAPPABIANCA, ID 5 mm, distálně zahnutá 90°, délka 25 cm 28164RD</t>
  </si>
  <si>
    <t>ZQ828</t>
  </si>
  <si>
    <t>Kyreta De DIVITIIS-CAPPABIANCA, ID 5 mm, distálně zahnutá 90°, délka 25 cm 28164RG</t>
  </si>
  <si>
    <t>ZQ824</t>
  </si>
  <si>
    <t>Kyreta sací De DIVITIIS-CAPPABIANCA, ID 5 mm, distálně zahnutá 45°, délka 25 cm 28164RSB</t>
  </si>
  <si>
    <t>ZM116</t>
  </si>
  <si>
    <t>Ĺ roubovĂˇk - tÄ›lo -  Screwdriver Handle k fixaci kostnĂ­ zĂˇklopky po kraniotomiĂ­ch 111-010</t>
  </si>
  <si>
    <t>ZO821</t>
  </si>
  <si>
    <t>Ĺ roubovĂˇk k hlubokĂ© mozkovĂ© stimulaci Medtronic 9733701</t>
  </si>
  <si>
    <t>ZS001</t>
  </si>
  <si>
    <t>Ĺ roubovĂˇk Mini Screwdriver Shaft 113-MX-101</t>
  </si>
  <si>
    <t>ZG702</t>
  </si>
  <si>
    <t>Ĺ roubovĂˇk pro Ĺˇrouby 3,5 hex 4,5 mm 314.270</t>
  </si>
  <si>
    <t>Láhev redon hi-vac 400 ml-kompletní 05.000.22.803</t>
  </si>
  <si>
    <t>ZM565</t>
  </si>
  <si>
    <t>Lepidlo tkĂˇĹovĂ© 5 ml floseal 1503353</t>
  </si>
  <si>
    <t>Lepidlo tkáňové 5 ml floseal 1503353</t>
  </si>
  <si>
    <t>ZR086</t>
  </si>
  <si>
    <t>Lžička NOIR 45° krček 200 mm FD816B</t>
  </si>
  <si>
    <t>ZC291</t>
  </si>
  <si>
    <t>ManĹľeta pĹ™etlakovĂˇ 1000 ml 100 ZIT-1000 (051-018-804)</t>
  </si>
  <si>
    <t>ZK304</t>
  </si>
  <si>
    <t>Miska kruhová 0,06 l výška 30 mm JG521R</t>
  </si>
  <si>
    <t>ZK305</t>
  </si>
  <si>
    <t>Miska kruhová 0,16 l výška 41 mm JG522R</t>
  </si>
  <si>
    <t>ZO930</t>
  </si>
  <si>
    <t>NĂˇdoba 100 ml PP 72/62 mm s pĹ™iloĹľenĂ˝m uzĂˇvÄ›rem bĂ­lĂ© vĂ­ÄŤko sterilnĂ­ na tekutĂ˝ materiĂˇl 75.562.105</t>
  </si>
  <si>
    <t>ZH808</t>
  </si>
  <si>
    <t>NĂˇdoba na histologickĂ˝ mat. s pufrovanĂ˝m formalĂ­nem HISTOFOR 20 ml bal. Ăˇ 100 ks BFS-20</t>
  </si>
  <si>
    <t>ZH809</t>
  </si>
  <si>
    <t>NĂˇdoba na histologickĂ˝ mat. s pufrovanĂ˝m formalĂ­nem HISTOFOR 40 ml bal. Ăˇ 100 ks BFS-40</t>
  </si>
  <si>
    <t>ZE310</t>
  </si>
  <si>
    <t>NĂˇdoba na kontaminovanĂ˝ odpad CS 6 l pĹŻv. 077802300</t>
  </si>
  <si>
    <t>ZL193</t>
  </si>
  <si>
    <t>NĂˇstavec k vrtaÄŤce MIDAS rovnĂ˝ 10 cm small bore AVS10</t>
  </si>
  <si>
    <t>ZM822</t>
  </si>
  <si>
    <t>NĂˇstavec k vrtaÄŤce MIDAS rovnĂ˝ krĂˇtkĂ˝ spinĂˇlnĂ­ 9 cm AS09</t>
  </si>
  <si>
    <t>ZH545</t>
  </si>
  <si>
    <t>NĂˇstavec ke kraniotomu 2.4 mm AF02</t>
  </si>
  <si>
    <t>ZR687</t>
  </si>
  <si>
    <t>NĂˇstroj RF bipolĂˇrnĂ­ k systĂ©mu RIWOSpine, pro spinĂˇlnĂ­ operace, prĹŻmÄ›r 2,5 mm, prac. dĂ©lka 350 mm, 2-PIN mezinĂˇrodnĂ­ zĂˇstrÄŤka, dĂ©lka kabelu 3 m, jednorĂˇzovĂ˝, sterilnĂ­ 4993692</t>
  </si>
  <si>
    <t>Nádoba 100 ml PP 72/62 mm s přiloženým uzávěrem bílé víčko sterilní na tekutý materiál 75.562.105</t>
  </si>
  <si>
    <t>Nádoba na histologický mat. s pufrovaným formalínem HISTOFOR 20 ml bal. á 100 ks BFS-20</t>
  </si>
  <si>
    <t>Nádoba na kontaminovaný odpad CS 6 l pův. 077802300</t>
  </si>
  <si>
    <t>ZQ862</t>
  </si>
  <si>
    <t>Nádoba odsávací 2 l k ultrazvukovému disektoru SonaStar jednorázová CFSM5-C136</t>
  </si>
  <si>
    <t>Nástavec k vrtačce MIDAS rovný krátký spinální 9 cm AS09</t>
  </si>
  <si>
    <t>Nástavec ke kraniotomu 2.4 mm AF02</t>
  </si>
  <si>
    <t>ZR434</t>
  </si>
  <si>
    <t>NĹŻĹľky nosnĂ­ HEYMANN-KNIGHT 175 mm OK350R</t>
  </si>
  <si>
    <t>ZQ809</t>
  </si>
  <si>
    <t>Nůž srpkovitý, špičatý, délka 19 cm 628001</t>
  </si>
  <si>
    <t>ZR088</t>
  </si>
  <si>
    <t>Nůž tumor NOIR prům. 1,5 mm 200 mm FD839B</t>
  </si>
  <si>
    <t>ZG733</t>
  </si>
  <si>
    <t>Nůžky rovné tvrdokové standard O/T 145 mm RU1006-14</t>
  </si>
  <si>
    <t>ZJ807</t>
  </si>
  <si>
    <t>Nůžky zahnuté METZENBAUM DUROTIP 180 mm BC271R</t>
  </si>
  <si>
    <t>ZB475</t>
  </si>
  <si>
    <t>OdstraĹovaÄŤ koĹľnĂ­ch svorek bal. Ăˇ 20 ks</t>
  </si>
  <si>
    <t>ZI879</t>
  </si>
  <si>
    <t>Odstraňovač kožních svorek Leukosan bal. á 20 ks 72615</t>
  </si>
  <si>
    <t>ZS000</t>
  </si>
  <si>
    <t>Organizer Mini pro Ĺˇroubky k fixaci kostnĂ­ zĂˇklopky po kraniotomiĂ­ch 111-003</t>
  </si>
  <si>
    <t>ZR107</t>
  </si>
  <si>
    <t>Pás operační A 215 x 15, zapínání na suchý zip 261602</t>
  </si>
  <si>
    <t>ZR108</t>
  </si>
  <si>
    <t>Pás operační B 58 x 11, zapínání na suchý zip 261600</t>
  </si>
  <si>
    <t>ZS160</t>
  </si>
  <si>
    <t>Pin navigaÄŤnĂ­ Medtronic 125 mm, jednorĂˇzovĂ˝, bal. Ăˇ 1 ks 9733088</t>
  </si>
  <si>
    <t>ZS161</t>
  </si>
  <si>
    <t>Pin navigaÄŤnĂ­ Medtronic 75 mm, jednorĂˇzovĂ˝, bal. Ăˇ 1 ks 9733089</t>
  </si>
  <si>
    <t>ZS179</t>
  </si>
  <si>
    <t>Pinzeta bipolĂˇrnĂ­ SuperGliss non stick bajonetovĂˇ dĂ©lka 230 mm, hrot 0,2 x 8,0 mm MicroTip 780499SG</t>
  </si>
  <si>
    <t>ZN035</t>
  </si>
  <si>
    <t>Pinzeta bipolĂˇrnĂ­ SuperGliss non stick ELP bajonetovĂˇ dĂ©lka 170 mm pra. dĂ©lka 5,5 cm hrot 0,2 mm 780469SL</t>
  </si>
  <si>
    <t>ZR972</t>
  </si>
  <si>
    <t>Pinzeta bipolĂˇrnĂ­ SuperGliss non stick ELP bajonetovĂˇ dĂ©lka 200 mm pra. dĂ©lka 8,5 cm hrot 0,2 mm 782489SG</t>
  </si>
  <si>
    <t>ZM862</t>
  </si>
  <si>
    <t>Pinzeta bipolární SANO idol. AAG-FL 205 mm špička 0,7 mm GK844R</t>
  </si>
  <si>
    <t>ZN036</t>
  </si>
  <si>
    <t>Pinzeta bipolární SuperGliss non stick ELP bajonetová délka 200 mm pra. délka 8,5 cm hrot 0,2 mm 782489SLL</t>
  </si>
  <si>
    <t>ZQ813</t>
  </si>
  <si>
    <t>Pinzeta TRÖLTSCH zahnutá, 10 cm 426900</t>
  </si>
  <si>
    <t>ZI146</t>
  </si>
  <si>
    <t>Podložka antidekubitní klín 10 x 40 x 35 cm Sláva 3 3210-S3-V</t>
  </si>
  <si>
    <t>ZH422</t>
  </si>
  <si>
    <t>Podložka antidekubitní klín 25 x 30 x 60 cm Sláva 5 210-S5-V</t>
  </si>
  <si>
    <t>ZR145</t>
  </si>
  <si>
    <t>Podložka antidekubitní kvádr 100 x 51 x 4 cm Sláva 24 210-S24-V</t>
  </si>
  <si>
    <t>ZR150</t>
  </si>
  <si>
    <t>Podložka antidekubitní podsedák Sláva 21 36 x 35 x 5cm 210-S21-V</t>
  </si>
  <si>
    <t>ZH409</t>
  </si>
  <si>
    <t>Podložka antidekubitní polštář obdelník 10 x 43 x 70 cm Sláva 20A 210-S20A-V</t>
  </si>
  <si>
    <t>ZR160</t>
  </si>
  <si>
    <t>Podložka antidekubitní válec průměr 15 cm, délka 35 cm Sláva 13 210-S13-V</t>
  </si>
  <si>
    <t>ZI152</t>
  </si>
  <si>
    <t>Podložka antidekubitní váleček do dlaně délka 14 průměr 6 cm Sláva váleček 210-Svalecek-V</t>
  </si>
  <si>
    <t>ZR161</t>
  </si>
  <si>
    <t>Podložka antidekubitní váleček do dlaně délka 15, průměr 9 cm Sláva váleček A 210-SvalecekA-V</t>
  </si>
  <si>
    <t>ZQ903</t>
  </si>
  <si>
    <t>Podložka antidekubitní Z-Flo neonatal silikonová s povlakem 16 x 25 cm bal. á 12 ks 1400227</t>
  </si>
  <si>
    <t>ZQ488</t>
  </si>
  <si>
    <t>Podložka antidekubitní Z-Flo silikonová s povlakem 27 x 55 cm 1401001</t>
  </si>
  <si>
    <t>ZR119</t>
  </si>
  <si>
    <t>Podložka operační PROFI 50 x 40 x 10 290154</t>
  </si>
  <si>
    <t>ZR118</t>
  </si>
  <si>
    <t>Podložka operační PROFI 60 x  40 x 10 290155</t>
  </si>
  <si>
    <t>ZR120</t>
  </si>
  <si>
    <t>Podložka operační PROFI 70 x 44 x 10 290156</t>
  </si>
  <si>
    <t>ZR121</t>
  </si>
  <si>
    <t>Podložka operační PROFI 70 x 45 x 16 290157</t>
  </si>
  <si>
    <t>ZR122</t>
  </si>
  <si>
    <t>Podpěra hlavy PROFI mEPS vnější průměr: 30, vnitřní průměr: 16, výška: 7 291101</t>
  </si>
  <si>
    <t>ZH760</t>
  </si>
  <si>
    <t>PopisovaÄŤ na kĹŻĹľi sterilnĂ­, chirurgickĂ˝, BLAYCO RQ-01, 13 cm, s jednĂ­m hrotem, gen. violeĹĄ + PVC pravĂ­tko 15 cm TCH02</t>
  </si>
  <si>
    <t>ZQ099</t>
  </si>
  <si>
    <t>Pouzdro na stimulĂˇtor TYRX  vstĹ™ebatelnĂ© antibakteriĂˇlnĂ­ 7,4 x 8,5 cm, (Minocyclin,Rifampicin) CMRM6133INT</t>
  </si>
  <si>
    <t>Pouzdro na stimulátor TYRX  vstřebatelné antibakteriální 7,4 x 8,5 cm, (Minocyclin,Rifampicin) CMRM6133EU</t>
  </si>
  <si>
    <t>ZR087</t>
  </si>
  <si>
    <t>Raspatorium NOIR 3 mm 200 mm FD833B</t>
  </si>
  <si>
    <t>ZJ887</t>
  </si>
  <si>
    <t>Rozvěrač ostrý 3 x 3 zuby wullstein 130 mm BV076R</t>
  </si>
  <si>
    <t>ZN353</t>
  </si>
  <si>
    <t>RukojeĹĄ aktivnĂ­ elektrody se dvÄ›ma tlaÄŤĂ­tky k pĹ™Ă­stroji Aesculap dĂ©lka kabelu 4,5 m GN232</t>
  </si>
  <si>
    <t>ZB021</t>
  </si>
  <si>
    <t>SĂ­ĹĄka vstĹ™ebatelnĂˇ vicrylovĂˇ mesh 8,5 x 10,5 cm VM96</t>
  </si>
  <si>
    <t>ZQ810</t>
  </si>
  <si>
    <t>Sání úhlové, s řeznou plochou, LUER-LUCK, vnější pr. 3 mm, prac. délka 14 cm 722830</t>
  </si>
  <si>
    <t>ZR688</t>
  </si>
  <si>
    <t>Set hadicovĂ˝ k systĂ©mu RIWOSpine, pro pumpu k. ÄŤ. 2216,  20 x resterilizovatelnĂ˝ (vÄŤ. 10 ks nĂˇhr.membrĂˇn) 8171223</t>
  </si>
  <si>
    <t>ZQ417</t>
  </si>
  <si>
    <t>Set pro proplach a odsĂˇvĂˇnĂ­ k ultrazvukovĂ©mu disektoru SonaStar  jednorĂˇzovĂ˝ MXA-PA</t>
  </si>
  <si>
    <t>ZR090</t>
  </si>
  <si>
    <t>Sonda NOIR kulička 0° 200 mm FD797B</t>
  </si>
  <si>
    <t>ZR091</t>
  </si>
  <si>
    <t>Sonda NOIR kulička 45° 200 mm FD798B</t>
  </si>
  <si>
    <t>ZB303</t>
  </si>
  <si>
    <t>Spojka asymetrickĂˇ 4 x 7 mm 60.21.00 (120 420)</t>
  </si>
  <si>
    <t>ZD995</t>
  </si>
  <si>
    <t>Spojka symetrická 4-4 nest. bal. á 50 ks 881.44D (86051572)</t>
  </si>
  <si>
    <t>ZB598</t>
  </si>
  <si>
    <t>Spojka symetrická přímá 7 x 7 mm 60.23.00 (120 430)</t>
  </si>
  <si>
    <t>ZF090</t>
  </si>
  <si>
    <t>Stapler kožní 35 svorek á 6 ks 783100</t>
  </si>
  <si>
    <t>ZA746</t>
  </si>
  <si>
    <t>StĹ™Ă­kaÄŤka injekÄŤnĂ­ 3-dĂ­lnĂˇ 1 ml L tuberculin Omnifix Solo 9161406V</t>
  </si>
  <si>
    <t>ZJ840</t>
  </si>
  <si>
    <t>Svorka hemostatická HEISS tenká zahnutá 200mm BH207R</t>
  </si>
  <si>
    <t>ZA792</t>
  </si>
  <si>
    <t>Svorka ĹˇicĂ­ 16 x 3 mm michel 132 276 6016</t>
  </si>
  <si>
    <t>ZJ832</t>
  </si>
  <si>
    <t>Svorka micro - halsted zahnutá 125 mm BH109R</t>
  </si>
  <si>
    <t>Svorka šicí 16 x 3 mm michel 132 276 6016</t>
  </si>
  <si>
    <t>ZG275</t>
  </si>
  <si>
    <t>Tampon nasal Ăˇ 10 ks 450424</t>
  </si>
  <si>
    <t>ZA377</t>
  </si>
  <si>
    <t>Vak drenĂˇĹľnĂ­ EDS 3 systĂ©m bez katetru 82-1731</t>
  </si>
  <si>
    <t>ZD146</t>
  </si>
  <si>
    <t>Vak drenĂˇĹľnĂ­ sbÄ›rnĂ˝ lumbĂˇlnĂ­  EDM 27666</t>
  </si>
  <si>
    <t>Vak drenážní sběrný lumbální  EDM 27666</t>
  </si>
  <si>
    <t>ZR126</t>
  </si>
  <si>
    <t>Váleček pod patu PROFI průměr 9, délka 15 261165</t>
  </si>
  <si>
    <t>ZL138</t>
  </si>
  <si>
    <t>Vana pro mikrokontejner II,  (310 x 132 x 57) mm, solid bottom JK188</t>
  </si>
  <si>
    <t>ZF305</t>
  </si>
  <si>
    <t>VrtĂˇk 7BA20-MN</t>
  </si>
  <si>
    <t>ZF307</t>
  </si>
  <si>
    <t>VrtĂˇk 8TD116</t>
  </si>
  <si>
    <t>ZK552</t>
  </si>
  <si>
    <t>VrtĂˇk codman disposable perforator 14 mm 26-1221</t>
  </si>
  <si>
    <t>ZF302</t>
  </si>
  <si>
    <t>VrtĂˇk diamantovĂ˝ 10 cm 10 mm DIAM 10BA10D</t>
  </si>
  <si>
    <t>ZF300</t>
  </si>
  <si>
    <t>VrtĂˇk diamantovĂ˝ 10 cm 20 mm DIAM 10BA20D</t>
  </si>
  <si>
    <t>ZJ329</t>
  </si>
  <si>
    <t>VrtĂˇk diamantovĂ˝ 10 cm 30 mm DIAM 10BA30D</t>
  </si>
  <si>
    <t>ZJ331</t>
  </si>
  <si>
    <t>VrtĂˇk diamantovĂ˝ 10 cm 40 mm 10BA40DC</t>
  </si>
  <si>
    <t>ZJ330</t>
  </si>
  <si>
    <t>VrtĂˇk diamantovĂ˝ 10 cm 50 mm DIAM 10BA50D</t>
  </si>
  <si>
    <t>ZK940</t>
  </si>
  <si>
    <t>VrtĂˇk diamantovĂ˝ 10 cm 6 mm BA DIAM 10BA60D</t>
  </si>
  <si>
    <t>ZE793</t>
  </si>
  <si>
    <t>VrtĂˇk diamantovĂ˝ 15 cm 6 mm DEPTH 8TD156</t>
  </si>
  <si>
    <t>ZF269</t>
  </si>
  <si>
    <t>VrtĂˇk diamantovĂ˝ 7 cm 3 mm BA DIAM 7BA30D</t>
  </si>
  <si>
    <t>ZF270</t>
  </si>
  <si>
    <t>VrtĂˇk diamantovĂ˝ 7 cm 4 mm DIAM 7BA40D</t>
  </si>
  <si>
    <t>ZF271</t>
  </si>
  <si>
    <t>VrtĂˇk diamantovĂ˝ 7 cm 5 mm BA DIAM 7BA50D</t>
  </si>
  <si>
    <t>ZE877</t>
  </si>
  <si>
    <t>VrtĂˇk diamantovĂ˝ 7 cm 6 mm BA 7BA60</t>
  </si>
  <si>
    <t>ZF274</t>
  </si>
  <si>
    <t>VrtĂˇk diamantovĂ˝ 7 cm 6 mm BA DIAM 7BA60D</t>
  </si>
  <si>
    <t>ZE876</t>
  </si>
  <si>
    <t>VrtĂˇk do vrtaÄŤky Midas F2/8TA23S</t>
  </si>
  <si>
    <t>ZM322</t>
  </si>
  <si>
    <t>VrtĂˇk Hi-line XS spinĂˇlnĂ­ II 1,5 mm k vrtaÄŤce Aesculap Microspeed GE532R</t>
  </si>
  <si>
    <t>ZM323</t>
  </si>
  <si>
    <t>VrtĂˇk Hi-line XS spinĂˇlnĂ­ II 2,0 mm k vrtaÄŤce Aesculap Microspeed GE533R</t>
  </si>
  <si>
    <t>ZF273</t>
  </si>
  <si>
    <t>VrtĂˇk k systĂ©mu MIDAS REX Medtronic, kuliÄŤka kroucenĂˇ, prĹŻmÄ›r 4 mm, dĂ©lka 7 cm</t>
  </si>
  <si>
    <t>ZF258</t>
  </si>
  <si>
    <t>VrtĂˇk k systĂ©mu MIDAS REX Medtronic, kuliÄŤka kroucenĂˇ, prĹŻmÄ›r 5 mm, dĂ©lka 7 cm</t>
  </si>
  <si>
    <t>VrtĂˇk k systĂ©mu MIDAS REX Medtronic, kuliÄŤka kroucenĂˇ, prĹŻmÄ›r 6 mm, dĂ©lka 7 cm</t>
  </si>
  <si>
    <t>Vrták 7BA20-MN</t>
  </si>
  <si>
    <t>Vrták codman disposable perforator 14 mm 26-1221</t>
  </si>
  <si>
    <t>Vrták diamantový 10 cm 20 mm DIAM 10BA20D</t>
  </si>
  <si>
    <t>Vrták diamantový 10 cm 40 mm 10BA40DC</t>
  </si>
  <si>
    <t>Vrták diamantový 10 cm 50 mm DIAM 10BA50D</t>
  </si>
  <si>
    <t>Vrták diamantový 10 cm 6 mm BA DIAM 10BA60D</t>
  </si>
  <si>
    <t>Vrták diamantový 7 cm 5 mm BA DIAM 7BA50D</t>
  </si>
  <si>
    <t>Vrták diamantový 7 cm 6 mm BA 7BA60</t>
  </si>
  <si>
    <t>Vrták diamantový 7 cm 6 mm BA DIAM 7BA60D</t>
  </si>
  <si>
    <t>Vrták do vrtačky Midas F2/8TA23S</t>
  </si>
  <si>
    <t>ZC001</t>
  </si>
  <si>
    <t>ZavadÄ›ÄŤ ETK 5F bal. Ăˇ 25 ks 5-15102</t>
  </si>
  <si>
    <t>ZS138</t>
  </si>
  <si>
    <t>Zkumavka s mediem +  flokovanĂ˝ tampon eSwab normal -bĂ­lĂ˝ (kit 1 ml tekutĂ©ho Amies mĂ©dia) 220245</t>
  </si>
  <si>
    <t>50115064</t>
  </si>
  <si>
    <t>ZPr - šicí materiál (Z529)</t>
  </si>
  <si>
    <t>ZN501</t>
  </si>
  <si>
    <t>Ĺ Ă­tĂ­ trelon ÄŤernĂ˝ 4/0 (1,5) 8 x 45 cm HR17 bal. Ăˇ 6 ks M0790165</t>
  </si>
  <si>
    <t>ZD222</t>
  </si>
  <si>
    <t>Ĺ itĂ­ dafilon modrĂ˝ 3/0 (2) bal. Ăˇ 36 ks C0932469</t>
  </si>
  <si>
    <t>ZB033</t>
  </si>
  <si>
    <t>Ĺ itĂ­ dafilon modrĂ˝ 3/0 (2) bal. Ăˇ 36 ks C0935468</t>
  </si>
  <si>
    <t>ZG882</t>
  </si>
  <si>
    <t>Ĺ itĂ­ ethilon bk 10-0 bal. Ăˇ 12 ks W2870</t>
  </si>
  <si>
    <t>ZB201</t>
  </si>
  <si>
    <t>Ĺ itĂ­ ethilon bk 8-0 bal. Ăˇ 12 ks W2812</t>
  </si>
  <si>
    <t>ZB175</t>
  </si>
  <si>
    <t>Ĺ itĂ­ maxon zelenĂ˝ 1 bal. Ăˇ 12 ks GMM873L</t>
  </si>
  <si>
    <t>ZF429</t>
  </si>
  <si>
    <t>Ĺ itĂ­ prolene bl 5-0 bal. Ăˇ 12 ks W8710</t>
  </si>
  <si>
    <t>ZB604</t>
  </si>
  <si>
    <t>Ĺ itĂ­ prolene bl 6-0 bal. Ăˇ 12 ks W8707</t>
  </si>
  <si>
    <t>ZA866</t>
  </si>
  <si>
    <t>Ĺ itĂ­ prolene bl 6-0 bal. Ăˇ 12 ks W8802</t>
  </si>
  <si>
    <t>ZA506</t>
  </si>
  <si>
    <t>Ĺ itĂ­ silikon modrĂ˝ 1,5 bal. Ăˇ 12 ks SL17</t>
  </si>
  <si>
    <t>ZC076</t>
  </si>
  <si>
    <t>Ĺ itĂ­ silon pletenĂ˝ bĂ­lĂ˝ 3EP bal. Ăˇ 20 ks SB2057</t>
  </si>
  <si>
    <t>ZC295</t>
  </si>
  <si>
    <t>Ĺ itĂ­ silon pletenĂ˝ bĂ­lĂ˝ 4EP bal. Ăˇ 20 ks SB2059</t>
  </si>
  <si>
    <t>ZE802</t>
  </si>
  <si>
    <t>Ĺ itĂ­ vicryl plus vi 2-0 bal. Ăˇ 36 ks VCP9360H</t>
  </si>
  <si>
    <t>ZC679</t>
  </si>
  <si>
    <t>Ĺ itĂ­ vicryl plus vi 2-0 bal. Ăˇ 36 ks VCP9900H</t>
  </si>
  <si>
    <t>ZC677</t>
  </si>
  <si>
    <t>Ĺ itĂ­ vicryl plus vi 3-0 bal. Ăˇ 36 ks VCP998H</t>
  </si>
  <si>
    <t>Šití dafilon modrý 3/0 (2) bal. á 36 ks C0932469</t>
  </si>
  <si>
    <t>Šití dafilon modrý 3/0 (2) bal. á 36 ks C0935468</t>
  </si>
  <si>
    <t>ZJ120</t>
  </si>
  <si>
    <t>Šití ethilon bk 10-0 bal. á 12 ks W2860</t>
  </si>
  <si>
    <t>Šití ethilon bk 10-0 bal. á 12 ks W2870</t>
  </si>
  <si>
    <t>Šití maxon zelený 1 bal. á 12 ks GMM873L</t>
  </si>
  <si>
    <t>ZH392</t>
  </si>
  <si>
    <t>Šití novosyn quick undy 3/0 (2) bal. á 36 ks C3046030</t>
  </si>
  <si>
    <t>ZB053</t>
  </si>
  <si>
    <t>Šití premicron bal. á 36 ks C0026904</t>
  </si>
  <si>
    <t>Šití prolene bl 5-0 bal. á 12 ks W8710</t>
  </si>
  <si>
    <t>ZB593</t>
  </si>
  <si>
    <t>Šití prolene bl 6-0 bal. á 36 ks 8711H</t>
  </si>
  <si>
    <t>ZB287</t>
  </si>
  <si>
    <t>Šití prolene bl 8-0 bal. á 12 ks W2777</t>
  </si>
  <si>
    <t>Šití silon pletený bílý 3EP bal. á 20 ks SB2057</t>
  </si>
  <si>
    <t>Šití silon pletený bílý 4EP bal. á 20 ks SB2059</t>
  </si>
  <si>
    <t>Šítí trelon černý 4/0 (1,5) 8 x 45 cm HR17 bal. á 6 ks M0790165</t>
  </si>
  <si>
    <t>Šití vicryl plus vi 2-0 bal. á 36 ks VCP9360H</t>
  </si>
  <si>
    <t>Šití vicryl plus vi 2-0 bal. á 36 ks VCP9900H</t>
  </si>
  <si>
    <t>ZI747</t>
  </si>
  <si>
    <t>Jehla bioptickĂˇ navigaÄŤnĂ­ 9733068</t>
  </si>
  <si>
    <t>ZB480</t>
  </si>
  <si>
    <t>Jehla chirurgická 0,7 x 28 G10</t>
  </si>
  <si>
    <t>ZB204</t>
  </si>
  <si>
    <t>Jehla chirurgická 0,8 x 32 G11</t>
  </si>
  <si>
    <t>ZB133</t>
  </si>
  <si>
    <t>Jehla chirurgická 0,9 x 40 G9</t>
  </si>
  <si>
    <t>ZB460</t>
  </si>
  <si>
    <t>Jehla chirurgická 1,0 x 45 G8</t>
  </si>
  <si>
    <t>Jehla chirurgickĂˇ 0,7 x 28 G10</t>
  </si>
  <si>
    <t>Jehla chirurgickĂˇ 0,8 x 32 G11</t>
  </si>
  <si>
    <t>Jehla chirurgickĂˇ 0,9 x 40 G9</t>
  </si>
  <si>
    <t>Jehla chirurgickĂˇ 1,0 x 45 G8</t>
  </si>
  <si>
    <t>ZB248</t>
  </si>
  <si>
    <t>Jehla chirurgickĂˇ 1,1 x 50 G7</t>
  </si>
  <si>
    <t>ZB206</t>
  </si>
  <si>
    <t>Jehla chirurgickĂˇ 1,2 x 55 G6</t>
  </si>
  <si>
    <t>ZB260</t>
  </si>
  <si>
    <t>Jehla chirurgickĂˇ 1,2 x 60 G5</t>
  </si>
  <si>
    <t>ZK553</t>
  </si>
  <si>
    <t>Jehla spinĂˇlnĂ­ pencil extra dlouhĂˇ +20 G 25 G/115 mm bal. Ăˇ 10 ks 100/492/815</t>
  </si>
  <si>
    <t>ZK683</t>
  </si>
  <si>
    <t>Rukavice operaÄŤnĂ­ latex bez pudru chlorovanĂ© sterilnĂ­ ansell gammex PF sensitive vel. 7,0 bal. Ăˇ 50 pĂˇrĹŻ 330051070</t>
  </si>
  <si>
    <t>ZP788</t>
  </si>
  <si>
    <t>Rukavice operaÄŤnĂ­ latex s pudrem sterilnĂ­ ansell gammex vel. 8,0 bal. Ăˇ 50 pĂˇrĹŻ 330047080</t>
  </si>
  <si>
    <t>ZK476</t>
  </si>
  <si>
    <t>Rukavice operaÄŤnĂ­ latex s pudrem sterilnĂ­ ansell, vasco surgical powderet vel. 7,5 6035534</t>
  </si>
  <si>
    <t>Rukavice operační latex bez pudru chlorované sterilní ansell gammex PF sensitive vel. 7,5 bal. á 50 párů 330051075</t>
  </si>
  <si>
    <t>Rukavice operační latex s pudrem sterilní ansell gammex vel. 8,0 bal. á 50 párů 330047080</t>
  </si>
  <si>
    <t>ZE993</t>
  </si>
  <si>
    <t>Rukavice operační latex s pudrem sterilní ansell sensi - touch vel. 6,5 bal. á 40 párů 8050152</t>
  </si>
  <si>
    <t>Rukavice operační latex s pudrem sterilní ansell sensi - touch vel. 6,5 bal. á 40 párů 8050152 - firma již nedodává</t>
  </si>
  <si>
    <t>Rukavice operační latex s pudrem sterilní ansell, vasco surgical powderet vel. 7,5 6035534</t>
  </si>
  <si>
    <t>ZO467</t>
  </si>
  <si>
    <t>Rukavice vyĹˇetĹ™ovacĂ­ nitril nesterilnĂ­ SEMPERMED Safe+ Us-Hs cytostatickĂ© prodlouĹľenĂ© 30 cm vel. M bal. Ăˇ 100 ks 34437</t>
  </si>
  <si>
    <t>Rukavice vyšetřovací nitril nesterilní SEMPERMED Safe+ Us-Hs cytostatické prodloužené 30 cm vel. M bal. á 100 ks 34437</t>
  </si>
  <si>
    <t>ZG293</t>
  </si>
  <si>
    <t>Katetr bactiseal codman 82-3072</t>
  </si>
  <si>
    <t>ZD618</t>
  </si>
  <si>
    <t>Katetr drenĂˇĹľnĂ­ komorovĂ˝ se sbÄ›rnĂ˝m vakem Exakta 27581</t>
  </si>
  <si>
    <t>ZD404</t>
  </si>
  <si>
    <t>Katetr drenĂˇĹľnĂ­ lumbĂˇlnĂ­ Codman s mandrenem 82-1707</t>
  </si>
  <si>
    <t>ZA217</t>
  </si>
  <si>
    <t>Katetr drenĂˇĹľnĂ­ lumbĂˇlnĂ­ EDM 80 cm W/Tip 46419</t>
  </si>
  <si>
    <t>Katetr drenážní komorový se sběrným vakem Exakta 27581</t>
  </si>
  <si>
    <t>Katetr drenážní lumbální EDM 80 cm W/Tip 46419</t>
  </si>
  <si>
    <t>ZF906</t>
  </si>
  <si>
    <t>Katetr endoskopickĂ˝ neurobalĂłn 7CB-D10</t>
  </si>
  <si>
    <t>Katetr endoskopický neurobalón 7CB-D10</t>
  </si>
  <si>
    <t>ZG178</t>
  </si>
  <si>
    <t>Katetr fogarty arteriĂˇlnĂ­ embolektomickĂ˝ 60 cm, 2F 120602F</t>
  </si>
  <si>
    <t>Katetr fogarty arteriální embolektomický 60 cm, 2F 120602F</t>
  </si>
  <si>
    <t>ZA218</t>
  </si>
  <si>
    <t>Shunt  brenerĹŻv carotid bypass TYP 1887, T design, kĂłnickĂ˝,  vel. 14F - 8F, dĂ©lka 13cm, bal. Ăˇ 5 ks</t>
  </si>
  <si>
    <t>50115077</t>
  </si>
  <si>
    <t>ZPr - stenty lékové (Z540)</t>
  </si>
  <si>
    <t>KL999</t>
  </si>
  <si>
    <t>stent koronĂˇrnĂ­ lĂ©kovĂ˝ BIOMIME balonexpandibilnĂ­ CoCr potah SIROLIMUS 4,00 x 16 BIO40016</t>
  </si>
  <si>
    <t>ZH925</t>
  </si>
  <si>
    <t>Hadice silikon 2 x 4 mm á 25 m 34.000.00.102</t>
  </si>
  <si>
    <t>50115080</t>
  </si>
  <si>
    <t>ZPr - staplery, extraktory, endoskop.mat. (Z523)</t>
  </si>
  <si>
    <t>ZQ712</t>
  </si>
  <si>
    <t>Aplikátor klipů Yasargil SLIM rovný, pracovní délka 90 mm, celková délka 220 mm FT532B</t>
  </si>
  <si>
    <t>ZQ713</t>
  </si>
  <si>
    <t>Aplikátor klipů Yasargil SLIM zahnutý 15°, pracovní délka 90 mm, celková délka 220 mm FT533B</t>
  </si>
  <si>
    <t>ZQ850</t>
  </si>
  <si>
    <t>Aplikátor klipů Yasargill SLIM MINI, rovný, pracovní délka 90mm, celková délka 220 mm FT522B</t>
  </si>
  <si>
    <t>Klip kovový pro otevřené operace-pro malé klipy bal. á 36 ks LT100</t>
  </si>
  <si>
    <t>Klip kovový pro otevřené operace-pro střední klipy bal. á 36 ks LT200</t>
  </si>
  <si>
    <t>Klip titanový pro otevřené operace M bal. 18 zásobníků á 6 ks LT300</t>
  </si>
  <si>
    <t>ZR401</t>
  </si>
  <si>
    <t>Optika AESCULAP MINOP Endoskop Ăşhel 30Â° prĹŻmÄ›r 2,7 mm dĂ©lka 180 mm PE204A</t>
  </si>
  <si>
    <t>ZI205</t>
  </si>
  <si>
    <t>Optika AESCULAP MINOP TREND, Ăşhel pohledu 0Â°, prĹŻmÄ›r 4 mm, dĂ©lka 20 cm PE487A</t>
  </si>
  <si>
    <t>ZR705</t>
  </si>
  <si>
    <t>Optika MINOP endoscope, Ăşhel pohledu 0Â°, prĹŻmÄ›r shaftu 2,7 mm, dĂ©lka shaftu 180 mm PE184A</t>
  </si>
  <si>
    <t>Stapler koĹľnĂ­ 35 svorek Ăˇ 6 ks 783100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</si>
  <si>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</si>
  <si>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</si>
  <si>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</si>
  <si>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</si>
  <si>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</si>
  <si>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</si>
  <si>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</si>
  <si>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</si>
  <si>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</si>
  <si>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</si>
  <si>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</si>
  <si>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</si>
  <si>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</si>
  <si>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</si>
  <si>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</si>
  <si>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zdravotničtí záchranáři</t>
  </si>
  <si>
    <t>praktické sestry</t>
  </si>
  <si>
    <t>ošetřovatelé</t>
  </si>
  <si>
    <t>sanitáři</t>
  </si>
  <si>
    <t>THP</t>
  </si>
  <si>
    <t>Specializovaná ambulantní péče</t>
  </si>
  <si>
    <t>506 - Pracoviště neurochirurgie</t>
  </si>
  <si>
    <t>5T6 - Pracov. resusc. a intenz. úst. lůž. péče neurochir</t>
  </si>
  <si>
    <t>708 - Pracoviště anesteziologicko - resuscitační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</si>
  <si>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</si>
  <si>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</si>
  <si>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</si>
  <si>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</si>
  <si>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</si>
  <si>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Hrabálek Lumír</t>
  </si>
  <si>
    <t>Svačková Andrea</t>
  </si>
  <si>
    <t>Vaverka Miroslav</t>
  </si>
  <si>
    <t>Zdravotní výkony vykázané na pracovišti v rámci ambulantní péče dle lékařů *</t>
  </si>
  <si>
    <t>5T6</t>
  </si>
  <si>
    <t>V</t>
  </si>
  <si>
    <t>78890</t>
  </si>
  <si>
    <t xml:space="preserve">SIGNÁLNÍ VÝKON INDIKACE ODBĚRU ORGÁNU NEBO ORGÁNŮ </t>
  </si>
  <si>
    <t>506</t>
  </si>
  <si>
    <t>1</t>
  </si>
  <si>
    <t>0000502</t>
  </si>
  <si>
    <t>MESOCAIN 1%</t>
  </si>
  <si>
    <t>0000527</t>
  </si>
  <si>
    <t>NATRIUM SALICYLICUM BIOTIKA</t>
  </si>
  <si>
    <t>0002439</t>
  </si>
  <si>
    <t>MARCAINE 0,5%</t>
  </si>
  <si>
    <t>0040536</t>
  </si>
  <si>
    <t>0054539</t>
  </si>
  <si>
    <t>0058249</t>
  </si>
  <si>
    <t>GUAJACURAN</t>
  </si>
  <si>
    <t>0192143</t>
  </si>
  <si>
    <t>9999990</t>
  </si>
  <si>
    <t>Nespecifikovany LEK</t>
  </si>
  <si>
    <t>09237</t>
  </si>
  <si>
    <t>OŠETŘENÍ A PŘEVAZ RÁNY VČETNĚ OŠETŘENÍ KOŽNÍCH A P</t>
  </si>
  <si>
    <t>09511</t>
  </si>
  <si>
    <t>MINIMÁLNÍ KONTAKT LÉKAŘE S PACIENTEM</t>
  </si>
  <si>
    <t>09550</t>
  </si>
  <si>
    <t>INFORMACE O VYDÁNÍ ROZHODNUTÍ O DOČASNÉ PRACOVNÍ N</t>
  </si>
  <si>
    <t>09551</t>
  </si>
  <si>
    <t>INFORMACE O VYDÁNÍ ROZHODNUTÍ O UKONČENÍ DOČASNÉ P</t>
  </si>
  <si>
    <t>29510</t>
  </si>
  <si>
    <t>OBSTŘIK PERIFERNÍHO NERVU</t>
  </si>
  <si>
    <t>29520</t>
  </si>
  <si>
    <t>KOŘENOVÝ OBSTŘIK</t>
  </si>
  <si>
    <t>56023</t>
  </si>
  <si>
    <t>KONTROLNÍ VYŠETŘENÍ NEUROCHIRURGEM</t>
  </si>
  <si>
    <t>61227</t>
  </si>
  <si>
    <t>CHIRURGICKÉ OŠETŘENÍ NEUROMU</t>
  </si>
  <si>
    <t>61247</t>
  </si>
  <si>
    <t>OPERACE KARPÁLNÍHO TUNELU</t>
  </si>
  <si>
    <t>09567</t>
  </si>
  <si>
    <t>ZÁKROK NA LEVÉ STRANĚ</t>
  </si>
  <si>
    <t>09543</t>
  </si>
  <si>
    <t>Signalni kod</t>
  </si>
  <si>
    <t>56022</t>
  </si>
  <si>
    <t>CÍLENÉ VYŠETŘENÍ NEUROCHIRURGEM</t>
  </si>
  <si>
    <t>09555</t>
  </si>
  <si>
    <t>OŠETŘENÍ DÍTĚTE DO 6 LET</t>
  </si>
  <si>
    <t>09233</t>
  </si>
  <si>
    <t>INJEKČNÍ OKRSKOVÁ ANESTÉZIE</t>
  </si>
  <si>
    <t>09215</t>
  </si>
  <si>
    <t>INJEKCE I. M., S. C., I. D.</t>
  </si>
  <si>
    <t>09223</t>
  </si>
  <si>
    <t>INTRAVENÓZNÍ INFÚZE U DOSPĚLÉHO NEBO DÍTĚTE NAD 10</t>
  </si>
  <si>
    <t>09115</t>
  </si>
  <si>
    <t>ODBĚR BIOLOGICKÉHO MATERIÁLU JINÉHO NEŽ KREV NA KV</t>
  </si>
  <si>
    <t>51881</t>
  </si>
  <si>
    <t>MULTIDISCIPLINÁRNÍ INDIKAČNÍ SEMINÁŘ K URČENÍ OPTI</t>
  </si>
  <si>
    <t>51811</t>
  </si>
  <si>
    <t>INCIZE A DRENÁŽ ABSCESU NEBO HEMATOMU</t>
  </si>
  <si>
    <t>56021</t>
  </si>
  <si>
    <t>KOMPLEXNÍ VYŠETŘENÍ NEUROCHIRURGEM</t>
  </si>
  <si>
    <t>09569</t>
  </si>
  <si>
    <t>ZÁKROK NA PRAVÉ STRANĚ</t>
  </si>
  <si>
    <t>708</t>
  </si>
  <si>
    <t>9999999</t>
  </si>
  <si>
    <t>78022</t>
  </si>
  <si>
    <t>CÍLENÉ VYŠETŘENÍ ANESTEZIOLOGEM</t>
  </si>
  <si>
    <t>78023</t>
  </si>
  <si>
    <t>KONTROLNÍ VYŠETŘENÍ ANESTEZIOLOGEM</t>
  </si>
  <si>
    <t>80111</t>
  </si>
  <si>
    <t>APLIKACE ANALGETICKÝCH SMĚSÍ DO KONTINUÁLNÍCH KATÉ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</si>
  <si>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</si>
  <si>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</si>
  <si>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</si>
  <si>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</si>
  <si>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</si>
  <si>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</si>
  <si>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</si>
  <si>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</si>
  <si>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</si>
  <si>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</si>
  <si>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</si>
  <si>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</si>
  <si>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</si>
  <si>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</si>
  <si>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</si>
  <si>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</si>
  <si>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</si>
  <si>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</si>
  <si>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</si>
  <si>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</si>
  <si>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</si>
  <si>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</si>
  <si>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</si>
  <si>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</si>
  <si>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</si>
  <si>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</si>
  <si>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</si>
  <si>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</si>
  <si>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</si>
  <si>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</si>
  <si>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</si>
  <si>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</si>
  <si>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5F1</t>
  </si>
  <si>
    <t>54320</t>
  </si>
  <si>
    <t xml:space="preserve">ENDARTEREKTOMIE KAROTICKÁ A OSTATNÍCH PERIFERNÍCH </t>
  </si>
  <si>
    <t>57235</t>
  </si>
  <si>
    <t>TORAKOTOMIE PROSTÁ NEBO S BIOPSIÍ, EVAKUACÍ HEMATO</t>
  </si>
  <si>
    <t>5F6</t>
  </si>
  <si>
    <t>0004234</t>
  </si>
  <si>
    <t>DALACIN C</t>
  </si>
  <si>
    <t>0008807</t>
  </si>
  <si>
    <t>0008808</t>
  </si>
  <si>
    <t>0011592</t>
  </si>
  <si>
    <t>METRONIDAZOL B. BRAUN</t>
  </si>
  <si>
    <t>0016600</t>
  </si>
  <si>
    <t>0046475</t>
  </si>
  <si>
    <t>0062464</t>
  </si>
  <si>
    <t>0062465</t>
  </si>
  <si>
    <t>0064831</t>
  </si>
  <si>
    <t>0065989</t>
  </si>
  <si>
    <t>MYCOMAX</t>
  </si>
  <si>
    <t>0066137</t>
  </si>
  <si>
    <t>OFLOXIN</t>
  </si>
  <si>
    <t>0072972</t>
  </si>
  <si>
    <t>AMOKSIKLAV 1,2 G</t>
  </si>
  <si>
    <t>0096414</t>
  </si>
  <si>
    <t>GENTAMICIN LEK</t>
  </si>
  <si>
    <t>0097000</t>
  </si>
  <si>
    <t>METRONIDAZOLE POLPHARMA</t>
  </si>
  <si>
    <t>0112782</t>
  </si>
  <si>
    <t>GENTAMICIN B.BRAUN</t>
  </si>
  <si>
    <t>0112786</t>
  </si>
  <si>
    <t>0151458</t>
  </si>
  <si>
    <t>CEFUROXIM KABI</t>
  </si>
  <si>
    <t>0162180</t>
  </si>
  <si>
    <t>CIPROFLOXACIN KABI</t>
  </si>
  <si>
    <t>0162187</t>
  </si>
  <si>
    <t>0164401</t>
  </si>
  <si>
    <t>0166269</t>
  </si>
  <si>
    <t>0164407</t>
  </si>
  <si>
    <t>0136083</t>
  </si>
  <si>
    <t>AMPICILLIN/SULBACTAM IBI</t>
  </si>
  <si>
    <t>0201030</t>
  </si>
  <si>
    <t>0092359</t>
  </si>
  <si>
    <t>0113453</t>
  </si>
  <si>
    <t>0129834</t>
  </si>
  <si>
    <t>0129836</t>
  </si>
  <si>
    <t>0182977</t>
  </si>
  <si>
    <t>CEFTRIAXON MEDOPHARM</t>
  </si>
  <si>
    <t>0183926</t>
  </si>
  <si>
    <t>AZEPO</t>
  </si>
  <si>
    <t>0141263</t>
  </si>
  <si>
    <t>PIPERACILLIN/TAZOBACTAM MYLAN</t>
  </si>
  <si>
    <t>0203855</t>
  </si>
  <si>
    <t>0029817</t>
  </si>
  <si>
    <t>GLIOLAN</t>
  </si>
  <si>
    <t>0136961</t>
  </si>
  <si>
    <t>TIGECYCLINE SANDOZ</t>
  </si>
  <si>
    <t>0230687</t>
  </si>
  <si>
    <t>0173750</t>
  </si>
  <si>
    <t>0224407</t>
  </si>
  <si>
    <t>2</t>
  </si>
  <si>
    <t>0007917</t>
  </si>
  <si>
    <t>Erytrocyty bez buffy coatu</t>
  </si>
  <si>
    <t>0007955</t>
  </si>
  <si>
    <t>Erytrocyty deleukotizované</t>
  </si>
  <si>
    <t>0107936</t>
  </si>
  <si>
    <t>Trombocyty z buffy coatu směsné, deleukotizované</t>
  </si>
  <si>
    <t>0207921</t>
  </si>
  <si>
    <t>Plazma čerstvá zmrazená</t>
  </si>
  <si>
    <t>3</t>
  </si>
  <si>
    <t>0005606</t>
  </si>
  <si>
    <t>NÁVLEK NA OPMI, TYP 71                      306071</t>
  </si>
  <si>
    <t>0006853</t>
  </si>
  <si>
    <t>FIXÁTOR ZEVNÍ JEDNOROVINNÝ ZÁPĚSTÍ PENNIG II DLOUH</t>
  </si>
  <si>
    <t>0006854</t>
  </si>
  <si>
    <t>0012683</t>
  </si>
  <si>
    <t>IMPLANTÁT MAXILLOFACIÁLNÍ</t>
  </si>
  <si>
    <t>0012684</t>
  </si>
  <si>
    <t>0012715</t>
  </si>
  <si>
    <t>0018678</t>
  </si>
  <si>
    <t>CEMENT KOSTNÍ PALACOS R - 40 + GENTAMICINUM  2X40G</t>
  </si>
  <si>
    <t>0030617</t>
  </si>
  <si>
    <t>STAPLER KOŽNÍ ROYAL - 35W</t>
  </si>
  <si>
    <t>0048898</t>
  </si>
  <si>
    <t>EXTRAKTOR - KOŠÍČEK NITINOL</t>
  </si>
  <si>
    <t>0048989</t>
  </si>
  <si>
    <t>ELEKTRODA KOAGULAČNÍ JEDNORÁZOVÁ GN211</t>
  </si>
  <si>
    <t>0054512</t>
  </si>
  <si>
    <t>SYSTÉM ZEVNÍ DRENÁŽNÍ A MONITOROVACÍ LIKVOROVÝ DOČ</t>
  </si>
  <si>
    <t>0054514</t>
  </si>
  <si>
    <t>0054518</t>
  </si>
  <si>
    <t>SYSTÉM ZEVNÍ DRENÁŽNÍ A MONITOROVACÍ LIKVOROVÝ</t>
  </si>
  <si>
    <t>0059072</t>
  </si>
  <si>
    <t>KLIP PERM.MOZK.ANEURY.FE680K.90.700.10.20</t>
  </si>
  <si>
    <t>0059074</t>
  </si>
  <si>
    <t>KLIP PERM.MOZK.ANEURY.FE682K.92.711.12.22.42.52</t>
  </si>
  <si>
    <t>0059080</t>
  </si>
  <si>
    <t>KLIP PERM.MOZK.ANEURY.FE694K.713.14.16.17.24.26.44</t>
  </si>
  <si>
    <t>0059098</t>
  </si>
  <si>
    <t>KLIP PERM.MOZK.ANEURY.FE740K.50.60</t>
  </si>
  <si>
    <t>0067006</t>
  </si>
  <si>
    <t xml:space="preserve">IMPLANTÁT SPINÁLNÍ SYSTÉM DENS ACCESS             </t>
  </si>
  <si>
    <t>0067415</t>
  </si>
  <si>
    <t>IMPLANTÁT SPINÁLNÍ SYSTÉM CASPAR KRČNÍ  PŘEDNÍ PŘÍ</t>
  </si>
  <si>
    <t>0067416</t>
  </si>
  <si>
    <t>0067417</t>
  </si>
  <si>
    <t>0067418</t>
  </si>
  <si>
    <t>0067537</t>
  </si>
  <si>
    <t>0067884</t>
  </si>
  <si>
    <t>IMPLANTÁT KOSTNÍ UMĚLÁ NÁHRADA DURÁLNÍ TVRDÉ PLENY</t>
  </si>
  <si>
    <t>0067887</t>
  </si>
  <si>
    <t>0068197</t>
  </si>
  <si>
    <t>SYSTÉM HYDROCEPHALNÍ DRENÁŽNÍ</t>
  </si>
  <si>
    <t>0068666</t>
  </si>
  <si>
    <t>IMPLANTÁT SPINÁLNÍ SYSTÉM VECTRA                 K</t>
  </si>
  <si>
    <t>0068667</t>
  </si>
  <si>
    <t>0068670</t>
  </si>
  <si>
    <t>0069080</t>
  </si>
  <si>
    <t>VÝPLŇ DUTINY - CHRONOS - 5CC</t>
  </si>
  <si>
    <t>0069283</t>
  </si>
  <si>
    <t xml:space="preserve">IMPLANTÁT SPINÁLNÍ SYSTÉM AXON                    </t>
  </si>
  <si>
    <t>0069284</t>
  </si>
  <si>
    <t>0069596</t>
  </si>
  <si>
    <t>SYSTÉM HYDROCEPHALNÍ-SHUNT;PRO-GAV - VENTIL(TI) PR</t>
  </si>
  <si>
    <t>0069597</t>
  </si>
  <si>
    <t>SYSTÉM HYDROCEPHALNÍ-SHUNT;PRO-GAV -DOSPĚLÍ,SADA,V</t>
  </si>
  <si>
    <t>0069861</t>
  </si>
  <si>
    <t>IMPLANTÁT SPINÁL.NÁHRADA MEZIOBRAT.PYRAMESH TI KRK</t>
  </si>
  <si>
    <t>0095661</t>
  </si>
  <si>
    <t>SYSTÉM ZEVNÍ DRENÁŽNÍ LIKVOROVÝ DOČASNÝ CODMAN</t>
  </si>
  <si>
    <t>0095664</t>
  </si>
  <si>
    <t>0096269</t>
  </si>
  <si>
    <t xml:space="preserve">IMPLANTÁT SPINÁLNÍ OC-FUSION FUZE.OKCIPIT/OBRATEL </t>
  </si>
  <si>
    <t>0096271</t>
  </si>
  <si>
    <t>0096272</t>
  </si>
  <si>
    <t>0096309</t>
  </si>
  <si>
    <t xml:space="preserve">IMPLANTÁT SPINÁLNÍ SYSTÉM EXPEDIUM                </t>
  </si>
  <si>
    <t>0096317</t>
  </si>
  <si>
    <t>IMPLANTÁT KOSTNÍ UMĚLÁ NÁHRADA DURÁLNÍ S KOLAGENEM</t>
  </si>
  <si>
    <t>0096970</t>
  </si>
  <si>
    <t>IMPLANTÁT KOSTNÍ PRO VERTEBROPLASTIKU PERKUTÁNNÍ</t>
  </si>
  <si>
    <t>0162666</t>
  </si>
  <si>
    <t>SYSTÉM HYDROCEPHALNÍ DRENÁŽNÍ - SHUNT SILVERLINE</t>
  </si>
  <si>
    <t>0163075</t>
  </si>
  <si>
    <t xml:space="preserve">IMPLANTÁT MAXILLOFACIÁLNÍ STŘEDNÍ OBLIČEJOVÁ ETÁŽ </t>
  </si>
  <si>
    <t>0067419</t>
  </si>
  <si>
    <t>0193607</t>
  </si>
  <si>
    <t>SYSTÉM NEUROSTIMULAČNÍ - ELEKTRODA PRO SCS - VECTR</t>
  </si>
  <si>
    <t>0193604</t>
  </si>
  <si>
    <t>SYSTÉM NEUROSTIMULAČNÍ - SCS - PRIME ADVANCED SURE</t>
  </si>
  <si>
    <t>0048653</t>
  </si>
  <si>
    <t>PROSTŘEDEK HEMOSTATICKÝ - SURGICEL</t>
  </si>
  <si>
    <t>0062220</t>
  </si>
  <si>
    <t>SÍŤKA KÝLNÍ VICRYL VSTŘEBATELNÁ EXTRAPERITONEÁLNÍ</t>
  </si>
  <si>
    <t>0166185</t>
  </si>
  <si>
    <t>IMPLANTÁT PRO KYFOPLASTIKU PERKUTÁNNÍ VBS S/M/L 2B</t>
  </si>
  <si>
    <t>0067885</t>
  </si>
  <si>
    <t>0006849</t>
  </si>
  <si>
    <t>ŠROUB KORTIKÁLNÍ PRO PENNIG                3510X</t>
  </si>
  <si>
    <t>0069961</t>
  </si>
  <si>
    <t>IMPLANTÁT SPINÁLNÍ SYSTÉM CDH X10 CROSSLINK TI HRU</t>
  </si>
  <si>
    <t>0091648</t>
  </si>
  <si>
    <t>IMPLANTÁT KOSTNÍ UMĚLÁ NÁHRADA TKÁNĚ  ACTIFUSE  BI</t>
  </si>
  <si>
    <t>0068306</t>
  </si>
  <si>
    <t>SYSTÉM NEUROSTIMULAČNÍ - SCS - ELEKTRODA</t>
  </si>
  <si>
    <t>0056056</t>
  </si>
  <si>
    <t>PROTÉZA CÉVNÍ PTFE VASCUGRAFT 01103182-011031</t>
  </si>
  <si>
    <t>0114293</t>
  </si>
  <si>
    <t>IMPLANTÁT SPINÁL.NÁHRAD.MEZIOBRATL. FUSION CAGE BE</t>
  </si>
  <si>
    <t>0114253</t>
  </si>
  <si>
    <t>IMPLANTÁT SPINÁLNÍ FIXAČNÍ SYSTÉM PS HRUD/BED.ZADN</t>
  </si>
  <si>
    <t>0114256</t>
  </si>
  <si>
    <t>0114292</t>
  </si>
  <si>
    <t>IMPLANTÁT SPINÁL.NÁHRADA MEZIOBRATL. FUSION CAGE K</t>
  </si>
  <si>
    <t>0114255</t>
  </si>
  <si>
    <t>0114260</t>
  </si>
  <si>
    <t>IMPLANTÁT SPINÁLNÍ FIXAČNÍ SYSTÉM FJR HRUD/BED.ZAD</t>
  </si>
  <si>
    <t>0114261</t>
  </si>
  <si>
    <t>0114263</t>
  </si>
  <si>
    <t>0114295</t>
  </si>
  <si>
    <t>IMPLANTÁT SPINÁL.NÁHRADA MEZIOBRATL. FUSION CAGE B</t>
  </si>
  <si>
    <t>0069857</t>
  </si>
  <si>
    <t>0193602</t>
  </si>
  <si>
    <t>SYSTÉM PUMPOVÝ - ASCENDA KATÉTR SET 66/86 CM - VÝM</t>
  </si>
  <si>
    <t>0113876</t>
  </si>
  <si>
    <t xml:space="preserve">IMPLANTÁT SPINÁLNÍ SAKROILIAKÁLNÍ IFUSE MIS BOČNÍ </t>
  </si>
  <si>
    <t>0194326</t>
  </si>
  <si>
    <t>SYSTÉM HYDROCEFÁLNÍ DRENÁŽNÍ - SENSOR RESERVOIR</t>
  </si>
  <si>
    <t>0114661</t>
  </si>
  <si>
    <t>IMPLANTÁT SPINÁL.NÁHRADA OBRATLOVÁ BIOLIGN HRUD/BE</t>
  </si>
  <si>
    <t>0114660</t>
  </si>
  <si>
    <t>0096461</t>
  </si>
  <si>
    <t>SYSTÉM NEUROSTIMULAČNÍ - SCS - RESTORE DOBÍJITELNÝ</t>
  </si>
  <si>
    <t>0114270</t>
  </si>
  <si>
    <t>IMPLANTÁT SPINÁLNÍ FIXAČNÍ SYSTÉM FJS HRUD/BED.ZAD</t>
  </si>
  <si>
    <t>0114283</t>
  </si>
  <si>
    <t>IMPLANTÁT SPINÁLNÍ FIXAČNÍ SYSTÉM USMART HRUD/BED.</t>
  </si>
  <si>
    <t>0114286</t>
  </si>
  <si>
    <t>0142062</t>
  </si>
  <si>
    <t>0114285</t>
  </si>
  <si>
    <t>0114853</t>
  </si>
  <si>
    <t>IMPLANTÁT SPINÁLNÍ FIXAČNÍ SYSTÉM VENUS HRUD/BED.Z</t>
  </si>
  <si>
    <t>0112846</t>
  </si>
  <si>
    <t>FIXÁTOR ZEVNÍ JEDNOROVINNÝ ZÁPĚSTÍ PENNIG II RADIU</t>
  </si>
  <si>
    <t>0114288</t>
  </si>
  <si>
    <t>0114289</t>
  </si>
  <si>
    <t>0114864</t>
  </si>
  <si>
    <t>0068202</t>
  </si>
  <si>
    <t>0114858</t>
  </si>
  <si>
    <t>0114259</t>
  </si>
  <si>
    <t>0043970</t>
  </si>
  <si>
    <t>SYSTÉM MONITOROVACÍ INTRAKRANIÁLNÍ TKÁŇOVÁ O2 NERO</t>
  </si>
  <si>
    <t>0115260</t>
  </si>
  <si>
    <t>IMPLANTÁT SPINÁLNÍ NÁHR.MEZIOBR. LUMIR BEDERNÍ BOČ</t>
  </si>
  <si>
    <t>0115259</t>
  </si>
  <si>
    <t>0193603</t>
  </si>
  <si>
    <t>SYSTÉM NEUROSTIMULAČNÍ - SCS - ITREL 4</t>
  </si>
  <si>
    <t>0200021</t>
  </si>
  <si>
    <t>IMPL.SPIN.SYSTÉM DERO INSEX INTERSPINÓZNÍ MIS BEDE</t>
  </si>
  <si>
    <t>0161007</t>
  </si>
  <si>
    <t>IMPLANTÁT SPINÁL.SYSTÉM SYNAPSE FIXAČ.VÍCEÚROVŇOVÝ</t>
  </si>
  <si>
    <t>0161010</t>
  </si>
  <si>
    <t>0161012</t>
  </si>
  <si>
    <t>0200017</t>
  </si>
  <si>
    <t>IMPLANTÁT SPINÁLNÍ SYSTÉM HERO KRČNÍ PŘEDNÍ PŘÍSTU</t>
  </si>
  <si>
    <t>0200015</t>
  </si>
  <si>
    <t>0091649</t>
  </si>
  <si>
    <t>0194412</t>
  </si>
  <si>
    <t>SYSTÉM NEUROSTIMULAČNÍ - SCS - ELEKTRODA MÍŠNÍ - S</t>
  </si>
  <si>
    <t>0048658</t>
  </si>
  <si>
    <t>PROSTŘEDEK HEMOSTATICKÝ - SURGICEL FIBRILLAR</t>
  </si>
  <si>
    <t>0058605</t>
  </si>
  <si>
    <t>KARDIOSTEH PROLENE W8310,8330,8556,8710,8721,8816</t>
  </si>
  <si>
    <t>0058606</t>
  </si>
  <si>
    <t>KARDIOSTEH PROLENE W8305,8597,8802,F1832,EH7835H,8</t>
  </si>
  <si>
    <t>0114272</t>
  </si>
  <si>
    <t>0046653</t>
  </si>
  <si>
    <t>OXYGENÁTOR-KANYLA VENÓZNÍ ME V XXXX</t>
  </si>
  <si>
    <t>0114863</t>
  </si>
  <si>
    <t>0114282</t>
  </si>
  <si>
    <t>IMPLANTÁT SPINÁLNÍ SYSTÉM CFS KRČNÍ ZADNÍ PŘÍSTUP</t>
  </si>
  <si>
    <t>0107352</t>
  </si>
  <si>
    <t>IMPLANTÁT MAXILLOFACIÁLNÍ CMF 1.5</t>
  </si>
  <si>
    <t>0107402</t>
  </si>
  <si>
    <t>0194560</t>
  </si>
  <si>
    <t>SYSTÉM NEUROSTIMULAČNÍ - SCS - DOBÍJITELNÝ INTELLI</t>
  </si>
  <si>
    <t>0069205</t>
  </si>
  <si>
    <t>SYSTÉM IMPLANTABILNÍ PUMPOVÝ PROGRAMOVATELNÝ SYNCH</t>
  </si>
  <si>
    <t>0051457</t>
  </si>
  <si>
    <t>STAPLER KOŽNÍ MANIPLER AZ-35 W</t>
  </si>
  <si>
    <t>0161015</t>
  </si>
  <si>
    <t>0114296</t>
  </si>
  <si>
    <t>NÁHRADA KOLENNÍHO KLOUBU PHYSICA KR, CR, PS, CEMEN</t>
  </si>
  <si>
    <t>0048656</t>
  </si>
  <si>
    <t>PROSTŘEDEK HEMOSTATICKÝ - SURGICEL NU-KNIT</t>
  </si>
  <si>
    <t>0115826</t>
  </si>
  <si>
    <t xml:space="preserve">IMPL.SPINÁL.SAKROILIAK. SKLOUBENÍ IFUSE MIS BOČNÍ </t>
  </si>
  <si>
    <t>0142607</t>
  </si>
  <si>
    <t>0069964</t>
  </si>
  <si>
    <t>0142100</t>
  </si>
  <si>
    <t>0114532</t>
  </si>
  <si>
    <t>IMPLANTÁT SPINÁLNÍ CDH SOLERA 5.5-6.0 HRUDNÍ BEDER</t>
  </si>
  <si>
    <t>0114529</t>
  </si>
  <si>
    <t>0114527</t>
  </si>
  <si>
    <t>0058607</t>
  </si>
  <si>
    <t>KARDIOSTEH PROLENE EH8020;74XX,8021,W8304,8335,87X</t>
  </si>
  <si>
    <t>0114856</t>
  </si>
  <si>
    <t>0107405</t>
  </si>
  <si>
    <t>IMPLANTÁT MAXILLOFACIÁLNÍ CMF 2.0</t>
  </si>
  <si>
    <t>0095660</t>
  </si>
  <si>
    <t>0005609</t>
  </si>
  <si>
    <t>NÁVLEK NA OPMI, TYP 79                      306079</t>
  </si>
  <si>
    <t>29410</t>
  </si>
  <si>
    <t>ODBĚR MOZKOMÍŠNÍHO MOKU LUMBÁLNÍ NEBO SUBOKCIPITÁL</t>
  </si>
  <si>
    <t>56113</t>
  </si>
  <si>
    <t>INTRAKRANIÁLNÍ DURÁLNÍ REKONSTRUKCE</t>
  </si>
  <si>
    <t>56119</t>
  </si>
  <si>
    <t>DEKOMPRESIVNÍ KRANIEKTOMIE</t>
  </si>
  <si>
    <t>56133</t>
  </si>
  <si>
    <t>VENTRIKULOSTOMIE III. - STOOCKEY- SCARFF</t>
  </si>
  <si>
    <t>56159</t>
  </si>
  <si>
    <t>KRANIOTOMIE PRO INFRATENTORIÁLNÍ SPONTÁNNÍ INTRACE</t>
  </si>
  <si>
    <t>56163</t>
  </si>
  <si>
    <t>ZEVNÍ KOMOROVÁ DRENÁŽ NEBO ZAVEDENÍ ČIDLA NA MĚŘEN</t>
  </si>
  <si>
    <t>56169</t>
  </si>
  <si>
    <t>VENTRIKULOSKOPIE</t>
  </si>
  <si>
    <t>56239</t>
  </si>
  <si>
    <t>ODSTRANĚNÍ STIMULAČNÍ MÍŠNÍ ELEKTRODY</t>
  </si>
  <si>
    <t>56324</t>
  </si>
  <si>
    <t>DEKOMPRESE OSTATNÍCH VELKÝCH A STŘEDNÍCH NERVŮ</t>
  </si>
  <si>
    <t>56413</t>
  </si>
  <si>
    <t>MIKROCHIRURGICKÁ SUTURA NERVU PŘÍMÁ BEZ AUTOTRANSP</t>
  </si>
  <si>
    <t>56414</t>
  </si>
  <si>
    <t>MIKROCHIRURGICKÁ SUTURA NERVU S AUTOTRANSPLANTÁTEM</t>
  </si>
  <si>
    <t>56419</t>
  </si>
  <si>
    <t>POUŽITÍ OPERAČNÍHO MIKROSKOPU Á 15 MINUT</t>
  </si>
  <si>
    <t>61137</t>
  </si>
  <si>
    <t>ODBĚR FASCIÁLNÍHO ŠTĚPU Z FASCIA LATA</t>
  </si>
  <si>
    <t>65513</t>
  </si>
  <si>
    <t>PŘÍPRAVA FASCIÁLNÍHO A PERIKRANIÁLNÍHO LALOKU K RE</t>
  </si>
  <si>
    <t>66133</t>
  </si>
  <si>
    <t>UDRŽOVÁNÍ PROPLACHOVÉ LAVÁŽE ZA JEDEN DEN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</si>
  <si>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</si>
  <si>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</si>
  <si>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</si>
  <si>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</si>
  <si>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</si>
  <si>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</si>
  <si>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</si>
  <si>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</si>
  <si>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66333</t>
  </si>
  <si>
    <t>PŘÍSTUPY NA PÁTEŘ - NESTANDARDNÍ - PŘEDNÍ</t>
  </si>
  <si>
    <t>66339</t>
  </si>
  <si>
    <t>OPERAČNÍ PŘÍSTUP NA PÁTEŘ - STANDARDNÍ - ZADNÍ SKE</t>
  </si>
  <si>
    <t>66819</t>
  </si>
  <si>
    <t>APLIKACE ZEVNÍHO FIXATÉRU</t>
  </si>
  <si>
    <t>66829</t>
  </si>
  <si>
    <t>ZAVEDENÍ PROPLACHOVÉ LAVÁŽE</t>
  </si>
  <si>
    <t>80117</t>
  </si>
  <si>
    <t>IMPLANTACE PODKOŽNÍHO REZERVOÁRU - PROGRAMOVATELNÉ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</si>
  <si>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</si>
  <si>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</si>
  <si>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</si>
  <si>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</si>
  <si>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</si>
  <si>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</si>
  <si>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66335</t>
  </si>
  <si>
    <t xml:space="preserve">OPERAČNÍ PŘÍSTUP NA PÁTEŘ - STANDARDNÍ - PŘEDNÍ - </t>
  </si>
  <si>
    <t>00602</t>
  </si>
  <si>
    <t>OD TYPU 02 - PRO NEMOCNICE TYPU 3, (KATEGORIE 6)</t>
  </si>
  <si>
    <t>66315</t>
  </si>
  <si>
    <t xml:space="preserve">INSTRUMENTACE C, T, L, S PÁTEŘE - PŘEDNÍ I ZADNÍ, </t>
  </si>
  <si>
    <t>99999</t>
  </si>
  <si>
    <t>Nespecifikovany vykon</t>
  </si>
  <si>
    <t>53490</t>
  </si>
  <si>
    <t>ROZSÁHLÉ DEBRIDEMENT SLOŽITÝCH OTEVŘENÝCH ZLOMENIN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</si>
  <si>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</si>
  <si>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</si>
  <si>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</si>
  <si>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</si>
  <si>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56151</t>
  </si>
  <si>
    <t>TREPANACE PRO EXTRACEREBRÁLNÍ HEMATOM NEBO KRANIOT</t>
  </si>
  <si>
    <t>56165</t>
  </si>
  <si>
    <t>STEREOTAXE</t>
  </si>
  <si>
    <t>66341</t>
  </si>
  <si>
    <t>OPERAČNÍ PŘÍSTUP K PÁTEŘI - STANDARDNÍ - ZADNÍ TZV</t>
  </si>
  <si>
    <t>56131</t>
  </si>
  <si>
    <t xml:space="preserve">OPAKOVANÁ KRANIOTOMIE PRO POOPERAČNÍ HEMATOM NEBO </t>
  </si>
  <si>
    <t>66815</t>
  </si>
  <si>
    <t>AUTOGENNÍ ŠTĚP</t>
  </si>
  <si>
    <t>56435</t>
  </si>
  <si>
    <t>SPINÁLNÍ A KRANIÁLNÍ NAVIGACE Á 15 MIN.</t>
  </si>
  <si>
    <t>56142</t>
  </si>
  <si>
    <t>MIKROVASKULÁRNÍ DEKOMPRESE HLAVOVÝCH NERVŮ V ZADNÍ</t>
  </si>
  <si>
    <t>51855</t>
  </si>
  <si>
    <t>FIXAČNÍ SÁDROVÁ DLAHA - CELÁ HORNÍ KONČETINA</t>
  </si>
  <si>
    <t>56145</t>
  </si>
  <si>
    <t>OŠETŘENÍ JEDNODUCHÉ - VPÁČENÉ ZLOMENINY LEBKY</t>
  </si>
  <si>
    <t>61151</t>
  </si>
  <si>
    <t>UZAVŘENÍ DEFEKTU KOŽNÍM LALOKEM MÍSTNÍM NAD 20 CM^</t>
  </si>
  <si>
    <t>56177</t>
  </si>
  <si>
    <t>KRANIOTOMIE A RESEKCE, PŘÍPADNĚ LOBEKTOMIE PRO TUM</t>
  </si>
  <si>
    <t>66325</t>
  </si>
  <si>
    <t>RESEKCE OBRATLE - ZADNÍ - LAMINEKTOMIE KOMPLETNÍ J</t>
  </si>
  <si>
    <t>56325</t>
  </si>
  <si>
    <t>ODSTRANĚNÍ TUMORU VELKÝCH NERVŮ</t>
  </si>
  <si>
    <t>66331</t>
  </si>
  <si>
    <t>FŮZE PÁTEŘE - STANDARDNÍ ZADNÍ - 1 SEGMENT</t>
  </si>
  <si>
    <t>99980</t>
  </si>
  <si>
    <t>(DRG) PACIENT S DIAGNOSTIKOVANÝM POLYTRAUMATEM S I</t>
  </si>
  <si>
    <t>66327</t>
  </si>
  <si>
    <t>RESEKCE OBRATLE - ZADNÍ - LAMINEKTOMIE INKOMPLETNÍ</t>
  </si>
  <si>
    <t>56135</t>
  </si>
  <si>
    <t>KRANIOPLASTIKA AKRYLÁTOVÁ, PLEXISKLOVÁ, KOVOVÁ NEB</t>
  </si>
  <si>
    <t>56175</t>
  </si>
  <si>
    <t>ODSTRANĚNÍ TUMORU HYPOFÝZY TRANSSFENOIDÁLNÍM PŘÍST</t>
  </si>
  <si>
    <t>66317</t>
  </si>
  <si>
    <t>REVIZNÍ OPERACE PÁTEŘE - PŘEDNÍ - ZADNÍ - ODSTRANĚ</t>
  </si>
  <si>
    <t>56247</t>
  </si>
  <si>
    <t>ČÁSTEČNÉ NEBO TOTÁLNÍ ODSTRANĚNÍ EXTRADURÁLNÍHO TU</t>
  </si>
  <si>
    <t>56251</t>
  </si>
  <si>
    <t>ČÁSTEČNÉ NEBO TOTÁLNÍ ODSTRANĚNÍ INTRADURÁLNÍHO TU</t>
  </si>
  <si>
    <t>56117</t>
  </si>
  <si>
    <t>INTRAKRANIÁLNÍ REKONSTRUKČNÍ OPERACE PŘI LIKVOREI</t>
  </si>
  <si>
    <t>66321</t>
  </si>
  <si>
    <t>RESEKCE OBRATLOVÉHO TĚLA - SOMATEKTONIE - KOMPLETN</t>
  </si>
  <si>
    <t>56167</t>
  </si>
  <si>
    <t>VENTRIKULÁRNÍ PUNKCE</t>
  </si>
  <si>
    <t>61141</t>
  </si>
  <si>
    <t>ODBĚR NERVOVÉHO ŠTĚPU PRO MIKROCHIRURGICKÉ VÝKONY</t>
  </si>
  <si>
    <t>80115</t>
  </si>
  <si>
    <t>IMPLANTACE NEUROSTIMULAČNÍHO ZAŘÍZENÍ (SYSTÉMU) PR</t>
  </si>
  <si>
    <t>56157</t>
  </si>
  <si>
    <t>KRANIOTOMIE PRO SUPRATENTORIÁLNÍ SPONTÁNNÍ INTRACE</t>
  </si>
  <si>
    <t>56125</t>
  </si>
  <si>
    <t>OPERAČNÍ REVIZE NEBO ZAVEDENÍ DRENÁŽE MOZKOMÍŠNÍHO</t>
  </si>
  <si>
    <t>56147</t>
  </si>
  <si>
    <t>OŠETŘENÍ KOMPLIKOVANÉ ZLOMENINY LEBKY S (BEZ) REPA</t>
  </si>
  <si>
    <t>80113</t>
  </si>
  <si>
    <t>IMPLANTACE NEUROSTIMULAČNÍHO ZAŘÍZENÍ PRO STIMULAC</t>
  </si>
  <si>
    <t>66537</t>
  </si>
  <si>
    <t>RESEKCE KOSTRČE</t>
  </si>
  <si>
    <t>56237</t>
  </si>
  <si>
    <t>IMPLANTACE MÍŠNÍ STIMULAČNÍ ELEKTRODY</t>
  </si>
  <si>
    <t>56437</t>
  </si>
  <si>
    <t>ULTRAZVUKOVÝ ASPIRAČNÍ SYSTÉM Á 15 MIN.</t>
  </si>
  <si>
    <t>56178</t>
  </si>
  <si>
    <t>PRODLOUŽENÍ VÝKONU KRANIOTOMIE A RESEKCE, PŘÍPADNĚ</t>
  </si>
  <si>
    <t>56446</t>
  </si>
  <si>
    <t>SPINÁLNÍ NAVIGACE ZALOŽENÁ NA PEROPERAČNÍ ISOFLUOR</t>
  </si>
  <si>
    <t>56244</t>
  </si>
  <si>
    <t>DEKOMPRESE NEBO BIOPSIE INTRAMEDULÁRNÍHO TUMORU MÍ</t>
  </si>
  <si>
    <t>91981</t>
  </si>
  <si>
    <t>(DRG) DOBŘE DIFERENCOVANÝ ZHOUBNÝ NOVOTVAR</t>
  </si>
  <si>
    <t>91991</t>
  </si>
  <si>
    <t>(DRG) KLINICKÉ STADIUM ZHOUBNÉHO NOVOTVARU I</t>
  </si>
  <si>
    <t>91994</t>
  </si>
  <si>
    <t>(DRG) KLINICKÉ STADIUM ZHOUBNÉHO NOVOTVARU IV</t>
  </si>
  <si>
    <t>91985</t>
  </si>
  <si>
    <t>(DRG) ZHOUBNÝ NOVOTVAR S NEURČENÝM STUPNĚM DIFEREN</t>
  </si>
  <si>
    <t>91984</t>
  </si>
  <si>
    <t>(DRG) NEDIFERENCOVANÝ (ANAPLASTICKÝ) ZHOUBNÝ NOVOT</t>
  </si>
  <si>
    <t>91990</t>
  </si>
  <si>
    <t>(DRG) KLINICKÉ STADIUM ZHOUBNÉHO NOVOTVARU 0 (NOVO</t>
  </si>
  <si>
    <t>91711</t>
  </si>
  <si>
    <t>(DRG) ENDOSKOPICKÁ VENTRIKULOCISTERNOSTOMIE</t>
  </si>
  <si>
    <t>56115</t>
  </si>
  <si>
    <t>OPERACE MENINGOKELY NEBO MENINGOMYELOKELY NEBO LIP</t>
  </si>
  <si>
    <t>56149</t>
  </si>
  <si>
    <t>NEUROLÝZA SUBARACHNOIDÁLNÍ, LUMBÁLNÍ SUBARACHNOIDÁ</t>
  </si>
  <si>
    <t>56174</t>
  </si>
  <si>
    <t>ODSTRANĚNÍ TUMORU OČNICE Z KRANIOTOMIE NEBO DEKOMP</t>
  </si>
  <si>
    <t>0003708</t>
  </si>
  <si>
    <t>0006480</t>
  </si>
  <si>
    <t>0020605</t>
  </si>
  <si>
    <t>COLOMYCIN INJEKCE 1 000 000 MEZINÁRODNÍCH JEDNOTEK</t>
  </si>
  <si>
    <t>0083417</t>
  </si>
  <si>
    <t>MERONEM</t>
  </si>
  <si>
    <t>0094155</t>
  </si>
  <si>
    <t>ABAKTAL</t>
  </si>
  <si>
    <t>0094176</t>
  </si>
  <si>
    <t>0121238</t>
  </si>
  <si>
    <t>CEFTRIAXON KABI</t>
  </si>
  <si>
    <t>0131654</t>
  </si>
  <si>
    <t>CEFTAZIDIM KABI</t>
  </si>
  <si>
    <t>0131656</t>
  </si>
  <si>
    <t>0137499</t>
  </si>
  <si>
    <t>0156259</t>
  </si>
  <si>
    <t>VANCOMYCIN KABI</t>
  </si>
  <si>
    <t>0134595</t>
  </si>
  <si>
    <t>0156835</t>
  </si>
  <si>
    <t>MEROPENEM KABI</t>
  </si>
  <si>
    <t>0166265</t>
  </si>
  <si>
    <t>0113424</t>
  </si>
  <si>
    <t>PIPERACILLIN/TAZOBACTAM IBIGEN</t>
  </si>
  <si>
    <t>0195147</t>
  </si>
  <si>
    <t>0183817</t>
  </si>
  <si>
    <t>ARCHIFAR</t>
  </si>
  <si>
    <t>0212531</t>
  </si>
  <si>
    <t>0216704</t>
  </si>
  <si>
    <t>LINEZOLID KABI</t>
  </si>
  <si>
    <t>0230686</t>
  </si>
  <si>
    <t>0235812</t>
  </si>
  <si>
    <t>0242332</t>
  </si>
  <si>
    <t>0107959</t>
  </si>
  <si>
    <t>Trombocyty z aferézy deleukotizované</t>
  </si>
  <si>
    <t>0407942</t>
  </si>
  <si>
    <t>Příplatek za ozáření</t>
  </si>
  <si>
    <t>0026140</t>
  </si>
  <si>
    <t>KANYLA TRACHEOSTOMICKÁ S NÍZKOTLAKOU MANŽETOU</t>
  </si>
  <si>
    <t>0043984</t>
  </si>
  <si>
    <t>ČIDLO PRO MĚŘENÍ NITROLEBNÍHO TLAKU NEUROVENT</t>
  </si>
  <si>
    <t>0054513</t>
  </si>
  <si>
    <t>0054517</t>
  </si>
  <si>
    <t>0067017</t>
  </si>
  <si>
    <t xml:space="preserve">IMPLANTÁT SPINÁLNÍ SYSTÉM CERVIFIX                </t>
  </si>
  <si>
    <t>0069282</t>
  </si>
  <si>
    <t>NÁHR. KYČ.KL., VLOŽKA CHIRUL.PŘEVÝŠ.JAMKY SFÉR.</t>
  </si>
  <si>
    <t>SYSTÉM HYDROCEPHALNÍ DRENÁŽNÍ - SHUNT CSF-NEPROGRA</t>
  </si>
  <si>
    <t>0162667</t>
  </si>
  <si>
    <t>0193162</t>
  </si>
  <si>
    <t>IMPLANTÁT KRANIOFACIÁLNÍ ,  LE FORTE SYSTÉM</t>
  </si>
  <si>
    <t>0043968</t>
  </si>
  <si>
    <t>0067878</t>
  </si>
  <si>
    <t>0059128</t>
  </si>
  <si>
    <t>KLIP PERMANENTNÍ MOZKOVÝ ANEURYSMATICKÝ FE780K</t>
  </si>
  <si>
    <t>0200016</t>
  </si>
  <si>
    <t>0200014</t>
  </si>
  <si>
    <t>0068191</t>
  </si>
  <si>
    <t>0043986</t>
  </si>
  <si>
    <t>0059073</t>
  </si>
  <si>
    <t>KLIP DOČASNÝ MOZK.ANEURYSM.FE681K..691..721..51</t>
  </si>
  <si>
    <t>0049876</t>
  </si>
  <si>
    <t>0068192</t>
  </si>
  <si>
    <t>0049869</t>
  </si>
  <si>
    <t>0043202</t>
  </si>
  <si>
    <t>ŠTĚP DURÁLNÍ KOLAGENNÍ Z BOVINNÍ KUŽE DUREPAIR REG</t>
  </si>
  <si>
    <t>00651</t>
  </si>
  <si>
    <t>OD TYPU 51 - PRO NEMOCNICE TYPU 3, (KATEGORIE 6) -</t>
  </si>
  <si>
    <t>00655</t>
  </si>
  <si>
    <t>OD TYPU 55 - PRO NEMOCNICE TYPU 3, (KATEGORIE 6) -</t>
  </si>
  <si>
    <t>71717</t>
  </si>
  <si>
    <t>TRACHEOTOMIE</t>
  </si>
  <si>
    <t>75323</t>
  </si>
  <si>
    <t>PENETRUJÍCÍ A PERFORUJÍCÍ PORANĚNÍ OKA</t>
  </si>
  <si>
    <t>90901</t>
  </si>
  <si>
    <t>(DRG) DOBA TRVÁNÍ UMĚLÉ PLICNÍ VENTILACE DO 24 HOD</t>
  </si>
  <si>
    <t>90902</t>
  </si>
  <si>
    <t xml:space="preserve">(DRG) DOBA TRVÁNÍ UMĚLÉ PLICNÍ VENTILACE VÍCE NEŽ </t>
  </si>
  <si>
    <t>90906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</si>
  <si>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</si>
  <si>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</si>
  <si>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</si>
  <si>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</si>
  <si>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</si>
  <si>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</si>
  <si>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</si>
  <si>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</si>
  <si>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</si>
  <si>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</si>
  <si>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75381</t>
  </si>
  <si>
    <t>REKOSTRUKCE SPODINY OČNICE</t>
  </si>
  <si>
    <t>90905</t>
  </si>
  <si>
    <t>91993</t>
  </si>
  <si>
    <t>(DRG) KLINICKÉ STADIUM ZHOUBNÉHO NOVOTVARU III</t>
  </si>
  <si>
    <t>6F6</t>
  </si>
  <si>
    <t>66039</t>
  </si>
  <si>
    <t>SLOŽITÁ ARTROSKOPIE</t>
  </si>
  <si>
    <t>7F1</t>
  </si>
  <si>
    <t>71022</t>
  </si>
  <si>
    <t>CÍLENÉ VYŠETŘENÍ OTORINOLARYNGOLOGEM</t>
  </si>
  <si>
    <t>71213</t>
  </si>
  <si>
    <t>ENDOSKOPIE PARANASÁLNÍ DUTINY</t>
  </si>
  <si>
    <t>71313</t>
  </si>
  <si>
    <t>NEPŘÍMÁ LARYNGOSKOPIE ZVĚTŠOVACÍ ENDOSKOPICKOU OPT</t>
  </si>
  <si>
    <t>71641</t>
  </si>
  <si>
    <t>SUBMUKÓZNÍ RESEKCE NOSNÍ PŘEPÁŽKY</t>
  </si>
  <si>
    <t>71651</t>
  </si>
  <si>
    <t>SEPTOPLASTIKA</t>
  </si>
  <si>
    <t>71677</t>
  </si>
  <si>
    <t>ETMOIDEKTOMIE ENDONAZÁLNÍ</t>
  </si>
  <si>
    <t>71681</t>
  </si>
  <si>
    <t>SFENOIDOTOMIE</t>
  </si>
  <si>
    <t>76801</t>
  </si>
  <si>
    <t>POUŽITÍ TELEVIZNÍHO ŘETĚZCE PŘI ENDOSKOPICKÉM VÝKO</t>
  </si>
  <si>
    <t>71639</t>
  </si>
  <si>
    <t>ENDOSKOPICKÁ OPERACE V NOSNÍ DUTINĚ</t>
  </si>
  <si>
    <t>71635</t>
  </si>
  <si>
    <t>MUKOTOMIE NEBO KONCHEKTOMIE</t>
  </si>
  <si>
    <t>71840</t>
  </si>
  <si>
    <t>ENDONASÁLNÍ REKONSTRUKČNÍ OPERACE PŘI LIKVOREE</t>
  </si>
  <si>
    <t>809</t>
  </si>
  <si>
    <t>89311</t>
  </si>
  <si>
    <t xml:space="preserve">INTERVENČNÍ VÝKON ŘÍZENÝ RDG METODOU (SKIASKOPIE, 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</si>
  <si>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</si>
  <si>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</si>
  <si>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</si>
  <si>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</si>
  <si>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</si>
  <si>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</si>
  <si>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</si>
  <si>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</si>
  <si>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</si>
  <si>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</si>
  <si>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56423</t>
  </si>
  <si>
    <t>STEREOTAKTICKÁ IMPLANTACE HLUBOKÝCH MOZKOVÝCH ELEK</t>
  </si>
  <si>
    <t>18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</si>
  <si>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</si>
  <si>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</si>
  <si>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</si>
  <si>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</si>
  <si>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</si>
  <si>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</si>
  <si>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</si>
  <si>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</si>
  <si>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</si>
  <si>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</si>
  <si>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00041</t>
  </si>
  <si>
    <t>A</t>
  </si>
  <si>
    <t xml:space="preserve">DLOUHODOBÁ MECHANICKÁ VENTILACE &gt; 240 HODIN (11-21 DNÍ) BEZ C                                       </t>
  </si>
  <si>
    <t>00051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</si>
  <si>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</si>
  <si>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</si>
  <si>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</si>
  <si>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</si>
  <si>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</si>
  <si>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</si>
  <si>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                                       </t>
  </si>
  <si>
    <t>00123</t>
  </si>
  <si>
    <t xml:space="preserve">DLOUHODOBÁ MECHANICKÁ VENTILACE &gt; 240 HODIN (11-21 DNÍ) S EKO                                       </t>
  </si>
  <si>
    <t>00131</t>
  </si>
  <si>
    <t xml:space="preserve">DLOUHODOBÁ MECHANICKÁ VENTILACE &gt; 96 HODIN (5-10 DNÍ) S EKONO                                       </t>
  </si>
  <si>
    <t>00132</t>
  </si>
  <si>
    <t>00133</t>
  </si>
  <si>
    <t>00190</t>
  </si>
  <si>
    <t xml:space="preserve">IMPLANTACE JINÝCH NEUROSTIMULÁTORU A LÉKOVÉ PUMPY                                        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</si>
  <si>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</si>
  <si>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</si>
  <si>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</si>
  <si>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</si>
  <si>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</si>
  <si>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</si>
  <si>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01021</t>
  </si>
  <si>
    <t xml:space="preserve">SPINÁLNÍ VÝKONY BEZ CC                                                                              </t>
  </si>
  <si>
    <t>01022</t>
  </si>
  <si>
    <t xml:space="preserve">SPINÁLNÍ VÝKONY S CC 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</si>
  <si>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</si>
  <si>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</si>
  <si>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01041</t>
  </si>
  <si>
    <t xml:space="preserve">VÝKONY NA KRANIÁLNÍCH A PERIFERNÍCH NERVECH BEZ CC                                                  </t>
  </si>
  <si>
    <t>01061</t>
  </si>
  <si>
    <t xml:space="preserve">JINÉ VÝKONY PŘI ONEMOCNĚNÍCH A PORUCHÁCH NERVOVÉHO SYSTÉMU BE                                       </t>
  </si>
  <si>
    <t>01080</t>
  </si>
  <si>
    <t xml:space="preserve">ENDOVASKULÁRNÍ VÝKONY PŘI JINÝCH ONEMOCNĚNÍCH NERVOVÉHO SYSTÉ                                       </t>
  </si>
  <si>
    <t>01311</t>
  </si>
  <si>
    <t xml:space="preserve">MALIGNÍ ONEMOCNĚNÍ, NĚKTERÉ INFEKCE A DEGENERATIVNÍ PORUCHY N                                       </t>
  </si>
  <si>
    <t>01312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</si>
  <si>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</si>
  <si>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</si>
  <si>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</si>
  <si>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</si>
  <si>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01333</t>
  </si>
  <si>
    <t xml:space="preserve">NETRAUMATICKÉ INTRAKRANIÁLNÍ KRVÁCENÍ S MCC                                                         </t>
  </si>
  <si>
    <t>01351</t>
  </si>
  <si>
    <t xml:space="preserve">NESPECIFICKÁ CÉVNÍ MOZKOVÁ PŘÍHODA A PRECEREBRÁLNÍ OKLUZE BEZ                                       </t>
  </si>
  <si>
    <t>01371</t>
  </si>
  <si>
    <t xml:space="preserve">PORUCHY KRANIÁLNÍCH A PERIFERNÍCH NERVŮ BEZ CC                                                      </t>
  </si>
  <si>
    <t>01382</t>
  </si>
  <si>
    <t xml:space="preserve">BAKTERIÁLNÍ A TUBERKULÓZNÍ INFEKCE NERVOVÉHO SYSTÉMU S CC                                           </t>
  </si>
  <si>
    <t>01412</t>
  </si>
  <si>
    <t xml:space="preserve">NETRAUMATICKÁ PORUCHA VĚDOMÍ A KÓMA S CC               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</si>
  <si>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</si>
  <si>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</si>
  <si>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</si>
  <si>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</si>
  <si>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</si>
  <si>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</si>
  <si>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</si>
  <si>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</si>
  <si>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</si>
  <si>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</si>
  <si>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05141</t>
  </si>
  <si>
    <t xml:space="preserve">JINÉ VASKULÁRNÍ VÝKONY BEZ CC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</si>
  <si>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</si>
  <si>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</si>
  <si>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</si>
  <si>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</si>
  <si>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05501</t>
  </si>
  <si>
    <t xml:space="preserve">ANGIOPLASTIKA NEBO ZAVEDENÍ STENTU DO PERIFERNÍ CÉVY BEZ CC                                         </t>
  </si>
  <si>
    <t>08031</t>
  </si>
  <si>
    <t xml:space="preserve">FÚZE PÁTEŘE, NE PRO DEFORMITY BEZ CC                                                                </t>
  </si>
  <si>
    <t>08032</t>
  </si>
  <si>
    <t xml:space="preserve">FÚZE PÁTEŘE, NE PRO DEFORMITY S CC                                                                  </t>
  </si>
  <si>
    <t>08033</t>
  </si>
  <si>
    <t xml:space="preserve">FÚZE PÁTEŘE, NE PRO DEFORMITY S MCC  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</si>
  <si>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</si>
  <si>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</si>
  <si>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08092</t>
  </si>
  <si>
    <t xml:space="preserve">TRANSPLANTACE KŮŽE NEBO TKÁNĚ PRO PORUCHY MUSKULOSKELETÁLNÍHO                                       </t>
  </si>
  <si>
    <t>08101</t>
  </si>
  <si>
    <t xml:space="preserve">VÝKONY NA ZÁDECH A KRKU, KROMĚ FÚZE PÁTEŘE BEZ CC                                                   </t>
  </si>
  <si>
    <t>08102</t>
  </si>
  <si>
    <t xml:space="preserve">VÝKONY NA ZÁDECH A KRKU, KROMĚ FÚZE PÁTEŘE S CC                                                     </t>
  </si>
  <si>
    <t>08103</t>
  </si>
  <si>
    <t xml:space="preserve">VÝKONY NA ZÁDECH A KRKU, KROMĚ FÚZE PÁTEŘE S MCC                                                    </t>
  </si>
  <si>
    <t>08171</t>
  </si>
  <si>
    <t xml:space="preserve">JINÉ VÝKONY PŘI PORUCHÁCH A ONEMOCNĚNÍCH MUSKULOSKELETÁLNÍHO                                        </t>
  </si>
  <si>
    <t>08172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</si>
  <si>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</si>
  <si>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</si>
  <si>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</si>
  <si>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</si>
  <si>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09333</t>
  </si>
  <si>
    <t xml:space="preserve">PORANĚNÍ KŮŽE, PODKOŽNÍ TKÁNĚ A PRSU S MCC                                                          </t>
  </si>
  <si>
    <t>10011</t>
  </si>
  <si>
    <t xml:space="preserve">VÝKONY NA NADLEDVINKÁCH A PODVĚSKU MOZKOVÉM BEZ CC                                                  </t>
  </si>
  <si>
    <t>10012</t>
  </si>
  <si>
    <t xml:space="preserve">VÝKONY NA NADLEDVINKÁCH A PODVĚSKU MOZKOVÉM S CC                                                    </t>
  </si>
  <si>
    <t>10013</t>
  </si>
  <si>
    <t xml:space="preserve">VÝKONY NA NADLEDVINKÁCH A PODVĚSKU MOZKOVÉM S MCC                                                   </t>
  </si>
  <si>
    <t>10331</t>
  </si>
  <si>
    <t xml:space="preserve">JINÉ ENDOKRINNÍ PORUCHY BEZ CC                                                                      </t>
  </si>
  <si>
    <t>17043</t>
  </si>
  <si>
    <t xml:space="preserve">MYELOPROLIFERATIVNÍ PORUCHY A ŠPATNĚ DIFERENCOVANÉ NÁDORY S J                                       </t>
  </si>
  <si>
    <t>18021</t>
  </si>
  <si>
    <t xml:space="preserve">VÝKONY PRO POOPERAČNÍ A POÚRAZOVÉ INFEKCE BEZ CC                                                    </t>
  </si>
  <si>
    <t>19011</t>
  </si>
  <si>
    <t xml:space="preserve">OPERAČNÍ VÝKONY S HLAVNÍ DIAGNÓZOU DUŠEVNÍ NEMOCI BEZ CC                                            </t>
  </si>
  <si>
    <t>21021</t>
  </si>
  <si>
    <t xml:space="preserve">JINÉ VÝKONY PŘI ÚRAZECH A KOMPLIKACÍCH BEZ CC                                                       </t>
  </si>
  <si>
    <t>21302</t>
  </si>
  <si>
    <t xml:space="preserve">PORANĚNÍ NA NESPECIFIKOVANÉM MÍSTĚ NEBO NA VÍCE MÍSTECH S CC                                        </t>
  </si>
  <si>
    <t>23011</t>
  </si>
  <si>
    <t xml:space="preserve">OPERAČNÍ VÝKON S DIAGNÓZOU JINÉHO KONTAKTU SE ZDRAVOTNICKÝMI                                        </t>
  </si>
  <si>
    <t>23012</t>
  </si>
  <si>
    <t>23311</t>
  </si>
  <si>
    <t xml:space="preserve">SYMPTOMY A ABNORMÁLNÍ NÁLEZY BEZ CC                                                                 </t>
  </si>
  <si>
    <t>25012</t>
  </si>
  <si>
    <t xml:space="preserve">KRANIOTOMIE, VELKÝ VÝKON NA PÁTEŘI, KYČLI A KONČ. PŘI MNOHOČE                                       </t>
  </si>
  <si>
    <t>25013</t>
  </si>
  <si>
    <t>25072</t>
  </si>
  <si>
    <t xml:space="preserve">DLOUHODOBÁ MECHANICKÁ VENTILACE PŘI POLYTRAUMATU &gt; 96 HODIN (                                       </t>
  </si>
  <si>
    <t>25073</t>
  </si>
  <si>
    <t>25302</t>
  </si>
  <si>
    <t xml:space="preserve">DIAGNÓZY TÝKAJÍCÍ SE HLAVY, HRUDNÍKU A DOLNÍCH KONČETIN PŘI M                                       </t>
  </si>
  <si>
    <t>25303</t>
  </si>
  <si>
    <t>88891</t>
  </si>
  <si>
    <t xml:space="preserve">VÝKONY OMEZENÉHO ROZSAHU, KTERÉ SE NETÝKAJÍ HLAVNÍ DIAGNÓZY B                                       </t>
  </si>
  <si>
    <t>Porovnání jednotlivých IR DRG skupin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</si>
  <si>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</si>
  <si>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</si>
  <si>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</si>
  <si>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</si>
  <si>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</si>
  <si>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</si>
  <si>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44 - LEM: LEM</t>
  </si>
  <si>
    <t>407</t>
  </si>
  <si>
    <t>0093626</t>
  </si>
  <si>
    <t>ULTRAVIST 370</t>
  </si>
  <si>
    <t>0002087</t>
  </si>
  <si>
    <t>18F-FDG</t>
  </si>
  <si>
    <t>47355</t>
  </si>
  <si>
    <t>HYBRIDNÍ VÝPOČETNÍ A POZITRONOVÁ EMISNÍ TOMOGRAFIE</t>
  </si>
  <si>
    <t>816</t>
  </si>
  <si>
    <t>94201</t>
  </si>
  <si>
    <t>(VZP) FLUORESCENČNÍ IN SITU HYBRIDIZACE LIDSKÉ DNA</t>
  </si>
  <si>
    <t>94115</t>
  </si>
  <si>
    <t>IN SITU HYBRIDIZACE LIDSKÉ DNA SE ZNAČENOU SONDOU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</si>
  <si>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</si>
  <si>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</si>
  <si>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</si>
  <si>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</si>
  <si>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</si>
  <si>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</si>
  <si>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</si>
  <si>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</si>
  <si>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</si>
  <si>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</si>
  <si>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</si>
  <si>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</si>
  <si>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</si>
  <si>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</si>
  <si>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</si>
  <si>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</si>
  <si>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</si>
  <si>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</si>
  <si>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</si>
  <si>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</si>
  <si>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</si>
  <si>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</si>
  <si>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</si>
  <si>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</si>
  <si>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</si>
  <si>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</si>
  <si>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</si>
  <si>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</si>
  <si>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</si>
  <si>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</si>
  <si>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</si>
  <si>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</si>
  <si>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</si>
  <si>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</si>
  <si>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</si>
  <si>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</si>
  <si>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</si>
  <si>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</si>
  <si>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</si>
  <si>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</si>
  <si>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</si>
  <si>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</si>
  <si>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</si>
  <si>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</si>
  <si>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</si>
  <si>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</si>
  <si>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</si>
  <si>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96239</t>
  </si>
  <si>
    <t>DESTIČKOVÝ NEUTRALIZAČNÍ TEST (PNP)</t>
  </si>
  <si>
    <t>96215</t>
  </si>
  <si>
    <t>APC REZISTENCE</t>
  </si>
  <si>
    <t>96879</t>
  </si>
  <si>
    <t>DRVVT - SCREENING LA</t>
  </si>
  <si>
    <t>96249</t>
  </si>
  <si>
    <t>AGREGACE TROMBOCYTŮ INDUKOVANÁ OSTATNÍMI INDUKTORY</t>
  </si>
  <si>
    <t>96155</t>
  </si>
  <si>
    <t>VON WILLEBRANDŮV  FAKTOR KVANTITATIVNĚ</t>
  </si>
  <si>
    <t>96629</t>
  </si>
  <si>
    <t xml:space="preserve">VON WILLEBRANDOVŮV FAKTOR - RISTOCETIN KOFAKTOR - </t>
  </si>
  <si>
    <t>96885</t>
  </si>
  <si>
    <t>MOLEKULÁRNÍ MARKERY AKTIVACE HEMOSTÁZY</t>
  </si>
  <si>
    <t>96875</t>
  </si>
  <si>
    <t>DRVVT - KONFIRMACE</t>
  </si>
  <si>
    <t>96891</t>
  </si>
  <si>
    <t>TROMBELASTOGRAM</t>
  </si>
  <si>
    <t>96877</t>
  </si>
  <si>
    <t>DRVVT - KOREKCE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</si>
  <si>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</si>
  <si>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</si>
  <si>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</si>
  <si>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</si>
  <si>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</si>
  <si>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</si>
  <si>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</si>
  <si>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</si>
  <si>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</si>
  <si>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</si>
  <si>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</si>
  <si>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</si>
  <si>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</si>
  <si>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</si>
  <si>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</si>
  <si>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</si>
  <si>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</si>
  <si>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</si>
  <si>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</si>
  <si>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</si>
  <si>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</si>
  <si>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</si>
  <si>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</si>
  <si>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</si>
  <si>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</si>
  <si>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</si>
  <si>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</si>
  <si>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</si>
  <si>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</si>
  <si>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</si>
  <si>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</si>
  <si>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</si>
  <si>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</si>
  <si>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</si>
  <si>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81521</t>
  </si>
  <si>
    <t>LAKTÁT (KYSELINA MLÉČNÁ)</t>
  </si>
  <si>
    <t>81527</t>
  </si>
  <si>
    <t>CHOLESTEROL LDL</t>
  </si>
  <si>
    <t>81641</t>
  </si>
  <si>
    <t>ŽELEZO CELKOVÉ</t>
  </si>
  <si>
    <t>81707</t>
  </si>
  <si>
    <t>CHORIOGONADOTROPIN V SÉRU - VOLNÁ \BETA - PODJEDNO</t>
  </si>
  <si>
    <t>81717</t>
  </si>
  <si>
    <t>STANOVENÍ KONCENTRACE PROTEINU S-100B (S-100BB, S-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</si>
  <si>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</si>
  <si>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</si>
  <si>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</si>
  <si>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</si>
  <si>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</si>
  <si>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</si>
  <si>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</si>
  <si>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</si>
  <si>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91167</t>
  </si>
  <si>
    <t>STANOVENÍ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</si>
  <si>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</si>
  <si>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</si>
  <si>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</si>
  <si>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</si>
  <si>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</si>
  <si>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</si>
  <si>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</si>
  <si>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</si>
  <si>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</si>
  <si>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</si>
  <si>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</si>
  <si>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</si>
  <si>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93177</t>
  </si>
  <si>
    <t>PROLAKTIN</t>
  </si>
  <si>
    <t>93181</t>
  </si>
  <si>
    <t>SOMATOTROPIN (STH, HGH)</t>
  </si>
  <si>
    <t>93187</t>
  </si>
  <si>
    <t>TYROXIN CELKOVÝ (TT4)</t>
  </si>
  <si>
    <t>93191</t>
  </si>
  <si>
    <t>TESTOSTERON</t>
  </si>
  <si>
    <t>93217</t>
  </si>
  <si>
    <t>AUTOPROTILÁTKY PROTI MIKROSOMÁLNÍMU ANTIGENU</t>
  </si>
  <si>
    <t>93231</t>
  </si>
  <si>
    <t>TYREOGLOBULIN AUTOPROTILÁTKY</t>
  </si>
  <si>
    <t>93267</t>
  </si>
  <si>
    <t>VOLNÝ TESTOSTERON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</si>
  <si>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</si>
  <si>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</si>
  <si>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</si>
  <si>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</si>
  <si>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</si>
  <si>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</si>
  <si>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</si>
  <si>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</si>
  <si>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</si>
  <si>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</si>
  <si>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</si>
  <si>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</si>
  <si>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</si>
  <si>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</si>
  <si>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</si>
  <si>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</si>
  <si>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</si>
  <si>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</si>
  <si>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</si>
  <si>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</si>
  <si>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</si>
  <si>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</si>
  <si>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</si>
  <si>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</si>
  <si>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</si>
  <si>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</si>
  <si>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</si>
  <si>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</si>
  <si>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</si>
  <si>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</si>
  <si>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</si>
  <si>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</si>
  <si>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</si>
  <si>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</si>
  <si>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</si>
  <si>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</si>
  <si>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</si>
  <si>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</si>
  <si>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</si>
  <si>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</si>
  <si>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</si>
  <si>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</si>
  <si>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</si>
  <si>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</si>
  <si>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</si>
  <si>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</si>
  <si>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</si>
  <si>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</si>
  <si>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</si>
  <si>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</si>
  <si>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81729</t>
  </si>
  <si>
    <t>PAPP - A (TĚHOTENSKÝ PLASMATICKÝ PROTEIN - A)</t>
  </si>
  <si>
    <t>91129</t>
  </si>
  <si>
    <t>STANOVENÍ IgG</t>
  </si>
  <si>
    <t>93235</t>
  </si>
  <si>
    <t>AUTOPROTILÁTKY PROTI RECEPTORŮM (hTSH)</t>
  </si>
  <si>
    <t>91173</t>
  </si>
  <si>
    <t>STANOVENÍ IgA ELISA</t>
  </si>
  <si>
    <t>81139</t>
  </si>
  <si>
    <t>VÁPNÍK CELKOVÝ STATIM</t>
  </si>
  <si>
    <t>91143</t>
  </si>
  <si>
    <t>STANOVENÍ PREALBUMINU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</si>
  <si>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</si>
  <si>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</si>
  <si>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</si>
  <si>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</si>
  <si>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</si>
  <si>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</si>
  <si>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</si>
  <si>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</si>
  <si>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</si>
  <si>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</si>
  <si>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</si>
  <si>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</si>
  <si>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</si>
  <si>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</si>
  <si>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</si>
  <si>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</si>
  <si>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</si>
  <si>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</si>
  <si>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</si>
  <si>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</si>
  <si>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</si>
  <si>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</si>
  <si>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91145</t>
  </si>
  <si>
    <t>STANOVENÍ HAPTOGLOBINU</t>
  </si>
  <si>
    <t>81123</t>
  </si>
  <si>
    <t>BILIRUBIN KONJUGOVANÝ STATIM</t>
  </si>
  <si>
    <t>81475</t>
  </si>
  <si>
    <t>CHOLINESTERÁZA</t>
  </si>
  <si>
    <t>93185</t>
  </si>
  <si>
    <t>TRIJODTYRONIN CELKOVÝ (TT3)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</si>
  <si>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</si>
  <si>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</si>
  <si>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</si>
  <si>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</si>
  <si>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</si>
  <si>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</si>
  <si>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</si>
  <si>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</si>
  <si>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81129</t>
  </si>
  <si>
    <t>BÍLKOVINA KVANTITATIVNĚ (MOČ, VÝPOTEK, CSF) STATIM</t>
  </si>
  <si>
    <t>81159</t>
  </si>
  <si>
    <t>CHOLINESTERÁZA STATIM</t>
  </si>
  <si>
    <t>93139</t>
  </si>
  <si>
    <t>ADRENOKORTIKOTROPIN (ACTH)</t>
  </si>
  <si>
    <t>91151</t>
  </si>
  <si>
    <t>STANOVENÍ OROSOMUKOIDU</t>
  </si>
  <si>
    <t>81773</t>
  </si>
  <si>
    <t>KREATINKINÁZA IZOENZYMY CK-MB MASS</t>
  </si>
  <si>
    <t>81775</t>
  </si>
  <si>
    <t>KVANTITATIVNÍ ANALÝZA MOCE</t>
  </si>
  <si>
    <t>81753</t>
  </si>
  <si>
    <t>VYŠETŘENÍ AKTIVITY BIOTINIDÁZY V RÁMCI NOVOROZENEC</t>
  </si>
  <si>
    <t>81757</t>
  </si>
  <si>
    <t>SEMIKVANTITATIVNÍ FLUORIMETRICKÉ STANOVENÍ BIOTINI</t>
  </si>
  <si>
    <t>34</t>
  </si>
  <si>
    <t>0003132</t>
  </si>
  <si>
    <t>GADOVIST</t>
  </si>
  <si>
    <t>0003134</t>
  </si>
  <si>
    <t>0017039</t>
  </si>
  <si>
    <t>VISIPAQUE</t>
  </si>
  <si>
    <t>0022075</t>
  </si>
  <si>
    <t>IOMERON</t>
  </si>
  <si>
    <t>0042433</t>
  </si>
  <si>
    <t>0065978</t>
  </si>
  <si>
    <t>DOTAREM</t>
  </si>
  <si>
    <t>0077018</t>
  </si>
  <si>
    <t>0077019</t>
  </si>
  <si>
    <t>0095609</t>
  </si>
  <si>
    <t>MICROPAQUE CT</t>
  </si>
  <si>
    <t>0151208</t>
  </si>
  <si>
    <t>0224707</t>
  </si>
  <si>
    <t>0224716</t>
  </si>
  <si>
    <t>0224709</t>
  </si>
  <si>
    <t>0207733</t>
  </si>
  <si>
    <t>0207745</t>
  </si>
  <si>
    <t>0224696</t>
  </si>
  <si>
    <t>ULTRAVIST 300</t>
  </si>
  <si>
    <t>0224708</t>
  </si>
  <si>
    <t>0065980</t>
  </si>
  <si>
    <t>0038462</t>
  </si>
  <si>
    <t>DRÁT VODÍCÍ GUIDE WIRE M</t>
  </si>
  <si>
    <t>0038471</t>
  </si>
  <si>
    <t>0038482</t>
  </si>
  <si>
    <t>0038483</t>
  </si>
  <si>
    <t>0038503</t>
  </si>
  <si>
    <t>SOUPRAVA ZAVÁDĚCÍ INTRODUCER</t>
  </si>
  <si>
    <t>0038505</t>
  </si>
  <si>
    <t>0046543</t>
  </si>
  <si>
    <t>MIKROKAT PERIF. KORON. NEURO: EXCELSIOR SL-10; NEU</t>
  </si>
  <si>
    <t>0048264</t>
  </si>
  <si>
    <t>DRÁT NEUROINTERVENČNÍ</t>
  </si>
  <si>
    <t>0048668</t>
  </si>
  <si>
    <t>DRÁT VODÍCÍ NITINOL</t>
  </si>
  <si>
    <t>0052143</t>
  </si>
  <si>
    <t>EXTRAKTOR - AMPLATZ GOOSE NECK GNXXXX - PERIFERNÍ,</t>
  </si>
  <si>
    <t>0053563</t>
  </si>
  <si>
    <t>KATETR DIAGNOSTICKÝ TEMPO4F,5F</t>
  </si>
  <si>
    <t>0056361</t>
  </si>
  <si>
    <t>ZAVADĚČ FLEXOR BALKIN RADIOOPÁKNÍ ZNAČKA</t>
  </si>
  <si>
    <t>0057823</t>
  </si>
  <si>
    <t>KATETR ANGIOGRAFICKÝ TORCON,PRŮMĚR 4.1 AŽ 7 FRENCH</t>
  </si>
  <si>
    <t>0057999</t>
  </si>
  <si>
    <t>SPIRÁLA GDC</t>
  </si>
  <si>
    <t>0058504</t>
  </si>
  <si>
    <t>STENT KAROTICKÝ - ACCULINK; SAMOEXPANDIBILNÍ; COCR</t>
  </si>
  <si>
    <t>0059569</t>
  </si>
  <si>
    <t>SPIRÁLA EMBOLIZAČNÍ - PERIFER.,INTRAKR.-DETECHABLE</t>
  </si>
  <si>
    <t>0059795</t>
  </si>
  <si>
    <t>DRÁT VODÍCÍ ANGIODYN J3 FC-FS 150-0,35</t>
  </si>
  <si>
    <t>0059982</t>
  </si>
  <si>
    <t>DRÁT ZAVÁDĚCÍ MIRAGE 103-0608-200</t>
  </si>
  <si>
    <t>0059987</t>
  </si>
  <si>
    <t>SADA EMBOL - TEKUTÉ EMBOL ČINIDL0 ONYX 18/20/34/-H</t>
  </si>
  <si>
    <t>0075316</t>
  </si>
  <si>
    <t>JEHLA BIOPTICKÁ MN1616</t>
  </si>
  <si>
    <t>0092125</t>
  </si>
  <si>
    <t>MIKROKATETR PROGREAT PC2411-2813, PP27111-27131</t>
  </si>
  <si>
    <t>0092559</t>
  </si>
  <si>
    <t>SADA AG - SYSTÉM PRO UZAVÍRÁNÍ CÉV - FEMORÁLNÍ - S</t>
  </si>
  <si>
    <t>0092932</t>
  </si>
  <si>
    <t>SADA DRENÁŽNÍ S FIXAČNÍ SADOU DRAIN-LOK</t>
  </si>
  <si>
    <t>0141644</t>
  </si>
  <si>
    <t>STENT INTRAKRANIÁLNÍ - SOLITAIRE AB; SAMOEXPANDIBI</t>
  </si>
  <si>
    <t>0051244</t>
  </si>
  <si>
    <t>KATETR VODÍCÍ GUIDER</t>
  </si>
  <si>
    <t>0052146</t>
  </si>
  <si>
    <t>EXTRAKTOR - AMPLATZ GOOSE NECK SET SKXXX - PERIFER</t>
  </si>
  <si>
    <t>0057416</t>
  </si>
  <si>
    <t>DRÁT VODÍCÍ 110CM,150CM M001468XX0</t>
  </si>
  <si>
    <t>0059796</t>
  </si>
  <si>
    <t>DRÁT VODÍCÍ ANGIODYN J3 SFC-FS 150-0,35</t>
  </si>
  <si>
    <t>0058980</t>
  </si>
  <si>
    <t>KATETR NEUROINTERVENČNÍ</t>
  </si>
  <si>
    <t>0059984</t>
  </si>
  <si>
    <t>MIKROKATETR - NEUROVASKULÁRNÍ - REBAR; APOLLO ONYX</t>
  </si>
  <si>
    <t>0151349</t>
  </si>
  <si>
    <t>KATETR PODPŮR.PRO MIKROKAT - SYSTÉM MERCI - MULTIF</t>
  </si>
  <si>
    <t>0048344</t>
  </si>
  <si>
    <t>VODIČ SPIDER RX FX EMBOLIC PROTECTION SPD 030..070</t>
  </si>
  <si>
    <t>0059986</t>
  </si>
  <si>
    <t>SYSTÉM BALÓN UZÁVĚROVÝ EQUINOX 104-4011..104-4470</t>
  </si>
  <si>
    <t>0152285</t>
  </si>
  <si>
    <t>STENT KAROTICKÝ - CASPER, SAMOEXPAND.; NITINOL; DV</t>
  </si>
  <si>
    <t>0038497</t>
  </si>
  <si>
    <t>KATETR ANGIOGRAFICKÝ GLIDECATH</t>
  </si>
  <si>
    <t>0192117</t>
  </si>
  <si>
    <t xml:space="preserve">KATETR DIAGNOSTICKÝ HYDROFILNÍ 4,5 F,BENTSON 1,2, </t>
  </si>
  <si>
    <t>0047493</t>
  </si>
  <si>
    <t>DRÁT VODÍCÍ THRUWAY,JOURNEY</t>
  </si>
  <si>
    <t>0151945</t>
  </si>
  <si>
    <t>STENTGRAFT PERIFERNÍ VASKULÁRNÍ - GORE VIABAHN; SA</t>
  </si>
  <si>
    <t>0152781</t>
  </si>
  <si>
    <t>STENT INTRAKRANIÁLNÍ - PIPELINE FLEX; FLOW DIVERTO</t>
  </si>
  <si>
    <t>0049253</t>
  </si>
  <si>
    <t>INDEFLÁTOR - ZAŘÍZENÍ INSUFLAČNÍ</t>
  </si>
  <si>
    <t>0048262</t>
  </si>
  <si>
    <t>KATETR BALÓNKOVÝ PTA - ULTRA SOFT</t>
  </si>
  <si>
    <t>0053397</t>
  </si>
  <si>
    <t>DRÁT VODÍCÍ MICRO SORCERER/STEEL</t>
  </si>
  <si>
    <t>0193273</t>
  </si>
  <si>
    <t>KATETR BALÓNKOVÝ PTA - COYOTE ES MR</t>
  </si>
  <si>
    <t>0152139</t>
  </si>
  <si>
    <t>DRÁT VODÍCÍ PERIFERNÍ, KORONÁRNÍ - ACCOAT SELDINGE</t>
  </si>
  <si>
    <t>0152042</t>
  </si>
  <si>
    <t xml:space="preserve">SPIRÁLA EMBOLIZAČNÍ -INTRAKRANIÁLNÍ,TARGET XL 360 </t>
  </si>
  <si>
    <t>0152815</t>
  </si>
  <si>
    <t>MIKROKATETR - PERIFERNÍ; KORONÁRNÍ; NEUROVASKULARN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</si>
  <si>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</si>
  <si>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</si>
  <si>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</si>
  <si>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</si>
  <si>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</si>
  <si>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</si>
  <si>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</si>
  <si>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</si>
  <si>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</si>
  <si>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</si>
  <si>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</si>
  <si>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</si>
  <si>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</si>
  <si>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</si>
  <si>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89313</t>
  </si>
  <si>
    <t xml:space="preserve">PERKUTÁNNÍ PUNKCE NEBO BIOPSIE ŘÍZENÁ RDG METODOU </t>
  </si>
  <si>
    <t>89323</t>
  </si>
  <si>
    <t>TERAPEUTICKÁ EMBOLIZACE V CÉVNÍM ŘEČIŠTI</t>
  </si>
  <si>
    <t>89409</t>
  </si>
  <si>
    <t>ZAVEDENÍ STENTGRAFTU DO NEKORONÁRNÍHO TEPENNÉHO NE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</si>
  <si>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</si>
  <si>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</si>
  <si>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</si>
  <si>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</si>
  <si>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</si>
  <si>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</si>
  <si>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</si>
  <si>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</si>
  <si>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</si>
  <si>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</si>
  <si>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</si>
  <si>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</si>
  <si>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</si>
  <si>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</si>
  <si>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</si>
  <si>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</si>
  <si>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</si>
  <si>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</si>
  <si>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</si>
  <si>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</si>
  <si>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</si>
  <si>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</si>
  <si>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</si>
  <si>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</si>
  <si>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</si>
  <si>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</si>
  <si>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</si>
  <si>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</si>
  <si>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89115</t>
  </si>
  <si>
    <t>RTG LEBKY, PŘEHLEDNÉ SNÍMKY</t>
  </si>
  <si>
    <t>89611</t>
  </si>
  <si>
    <t>CT VYŠETŘENÍ HLAVY NEBO TĚLA NATIVNÍ A KONTRASTNÍ</t>
  </si>
  <si>
    <t>89415</t>
  </si>
  <si>
    <t>89121</t>
  </si>
  <si>
    <t>RTG KŘÍŽOVÉ KOSTI A SI KLOUBŮ</t>
  </si>
  <si>
    <t>89321</t>
  </si>
  <si>
    <t>EXTRAKCE CIZÍHO TĚLESA Z CÉVNÍHO ŘEČIŠTĚ</t>
  </si>
  <si>
    <t>89411</t>
  </si>
  <si>
    <t>PŘEHLEDNÁ  ČI SELEKTIVNÍ ANGIOGRAFIE</t>
  </si>
  <si>
    <t>89135</t>
  </si>
  <si>
    <t>RENTGENOVÉ VYŠETŘENÍ CELÉ PÁTEŘE JEDNOU EXPOZICÍ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</si>
  <si>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</si>
  <si>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</si>
  <si>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</si>
  <si>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</si>
  <si>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</si>
  <si>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</si>
  <si>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</si>
  <si>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</si>
  <si>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</si>
  <si>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</si>
  <si>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</si>
  <si>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</si>
  <si>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</si>
  <si>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</si>
  <si>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</si>
  <si>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</si>
  <si>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</si>
  <si>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</si>
  <si>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</si>
  <si>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</si>
  <si>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</si>
  <si>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</si>
  <si>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</si>
  <si>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</si>
  <si>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</si>
  <si>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</si>
  <si>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</si>
  <si>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</si>
  <si>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</si>
  <si>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</si>
  <si>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</si>
  <si>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</si>
  <si>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</si>
  <si>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</si>
  <si>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</si>
  <si>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</si>
  <si>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</si>
  <si>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</si>
  <si>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</si>
  <si>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</si>
  <si>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</si>
  <si>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</si>
  <si>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</si>
  <si>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</si>
  <si>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</si>
  <si>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</si>
  <si>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</si>
  <si>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</si>
  <si>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</si>
  <si>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</si>
  <si>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87431</t>
  </si>
  <si>
    <t>PREPARÁTY METODOU CYTOBLOKU - ZA KAŽDÝ PREPARÁT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</si>
  <si>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</si>
  <si>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</si>
  <si>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</si>
  <si>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</si>
  <si>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</si>
  <si>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</si>
  <si>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</si>
  <si>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</si>
  <si>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</si>
  <si>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</si>
  <si>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94191</t>
  </si>
  <si>
    <t>FOTOGRAFIE GELU</t>
  </si>
  <si>
    <t>87235</t>
  </si>
  <si>
    <t>VYŠETŘENÍ PREPARÁTU SPECIELNĚ BARVENÉHO NA MIKROOR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</si>
  <si>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</si>
  <si>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</si>
  <si>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</si>
  <si>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</si>
  <si>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</si>
  <si>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</si>
  <si>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</si>
  <si>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</si>
  <si>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</si>
  <si>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</si>
  <si>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</si>
  <si>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</si>
  <si>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</si>
  <si>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</si>
  <si>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87519</t>
  </si>
  <si>
    <t>STANOVENÍ CYTOLOGICKÉ DIAGNÓZY II. STUPNĚ OBTÍŽNOS</t>
  </si>
  <si>
    <t>87135</t>
  </si>
  <si>
    <t>VYŠETŘENÍ MORFOMETRICKÉ - ZA KAŽDÝ PARAMETR</t>
  </si>
  <si>
    <t>87611</t>
  </si>
  <si>
    <t>TECHNICKÁ KOMPONENTA MIKROSKOPICKÉHO VYŠETŘENÍ PIT</t>
  </si>
  <si>
    <t>87011</t>
  </si>
  <si>
    <t>KONZULTACE NÁLEZU PATOLOGEM CÍLENÁ NA ŽÁDOST OŠETŘ</t>
  </si>
  <si>
    <t>99790</t>
  </si>
  <si>
    <t>(VZP) EXPRESE HER2-IHC</t>
  </si>
  <si>
    <t>99792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</si>
  <si>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</si>
  <si>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</si>
  <si>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</si>
  <si>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</si>
  <si>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</si>
  <si>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</si>
  <si>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</si>
  <si>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</si>
  <si>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</si>
  <si>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87622</t>
  </si>
  <si>
    <t>KRYOPREZERVACE TKÁNĚ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</si>
  <si>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</si>
  <si>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</si>
  <si>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</si>
  <si>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</si>
  <si>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</si>
  <si>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</si>
  <si>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</si>
  <si>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</si>
  <si>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</si>
  <si>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</si>
  <si>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</si>
  <si>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</si>
  <si>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</si>
  <si>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</si>
  <si>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</si>
  <si>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</si>
  <si>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</si>
  <si>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</si>
  <si>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</si>
  <si>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</si>
  <si>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</si>
  <si>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</si>
  <si>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</si>
  <si>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</si>
  <si>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</si>
  <si>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</si>
  <si>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</si>
  <si>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</si>
  <si>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</si>
  <si>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</si>
  <si>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</si>
  <si>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</si>
  <si>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</si>
  <si>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</si>
  <si>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</si>
  <si>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</si>
  <si>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82063</t>
  </si>
  <si>
    <t>STANOVENÍ CITLIVOSTI NA ATB KVALITATIVNÍ METODOU</t>
  </si>
  <si>
    <t>98119</t>
  </si>
  <si>
    <t>IDENTIFIKACE VLÁKNITÝCH HUB</t>
  </si>
  <si>
    <t>82083</t>
  </si>
  <si>
    <t>PRŮKAZ BAKTERIÁLNÍHO TOXINU NEBO ANTIGENU</t>
  </si>
  <si>
    <t>82135</t>
  </si>
  <si>
    <t>KONFIRMAČNÍ TEST PRŮKAZU ANTIGENŮ</t>
  </si>
  <si>
    <t>82129</t>
  </si>
  <si>
    <t xml:space="preserve">PŘÍMÁ IDENTIFIKACE BAKTERIÁLNÍHO NEBO MYKOTICKÉHO </t>
  </si>
  <si>
    <t>82034</t>
  </si>
  <si>
    <t>IZOLACE DNA PRO VYŠETŘENÍ EXTRAHUMÁNNÍHO GENOMU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</si>
  <si>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</si>
  <si>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</si>
  <si>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</si>
  <si>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</si>
  <si>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</si>
  <si>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</si>
  <si>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82051</t>
  </si>
  <si>
    <t>MIKROSKOPICKÉ VYŠETŘENÍ PO FLUORESCENČNÍM BARVENÍ</t>
  </si>
  <si>
    <t>41</t>
  </si>
  <si>
    <t>813</t>
  </si>
  <si>
    <t>82241</t>
  </si>
  <si>
    <t>DETEKCE IN VITRO STIMULACE T LYMFOCYTŮ SPECIFICKÝM</t>
  </si>
  <si>
    <t>44</t>
  </si>
  <si>
    <t>94200</t>
  </si>
  <si>
    <t xml:space="preserve">(VZP) KVANTITATIVNÍ PCR (qPCR) V REÁLNÉM ČASE PRO </t>
  </si>
  <si>
    <t>99795</t>
  </si>
  <si>
    <t>(VZP) MUTACE BRAF</t>
  </si>
  <si>
    <t>99794</t>
  </si>
  <si>
    <t>(VZP) MUTACE EGFR</t>
  </si>
  <si>
    <t>94225</t>
  </si>
  <si>
    <t>IZOLACE A BANKING LIDSKÝCH NUKLEOVÝCH KYSELIN (DNA</t>
  </si>
  <si>
    <t>94337</t>
  </si>
  <si>
    <t>ANALÝZA LIDSKÉHO SOMATICKÉHO GENOMU METODOU KVANTI</t>
  </si>
  <si>
    <t>94353</t>
  </si>
  <si>
    <t>STANOVENÍ ZNÁMÉ GENOVÉ VARIANTY LIDSKÉHO SOMATICKÉ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</si>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</sst>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96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2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9" xfId="26" applyNumberFormat="1" applyFont="1" applyFill="1" applyBorder="1"/>
    <xf numFmtId="167" fontId="31" fillId="7" borderId="116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20" xfId="0" applyNumberFormat="1" applyFont="1" applyBorder="1" applyAlignment="1">
      <alignment horizontal="right" vertical="center"/>
    </xf>
    <xf numFmtId="173" fontId="41" fillId="0" borderId="120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2" xfId="0" applyNumberFormat="1" applyFont="1" applyBorder="1" applyAlignment="1">
      <alignment vertical="center"/>
    </xf>
    <xf numFmtId="174" fontId="41" fillId="0" borderId="123" xfId="0" applyNumberFormat="1" applyFont="1" applyBorder="1" applyAlignment="1">
      <alignment vertical="center"/>
    </xf>
    <xf numFmtId="174" fontId="41" fillId="0" borderId="120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3" xfId="0" applyNumberFormat="1" applyFont="1" applyBorder="1" applyAlignment="1">
      <alignment vertical="center"/>
    </xf>
    <xf numFmtId="0" fontId="34" fillId="0" borderId="121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9" xfId="0" applyNumberFormat="1" applyFont="1" applyFill="1" applyBorder="1"/>
    <xf numFmtId="3" fontId="0" fillId="8" borderId="87" xfId="0" applyNumberFormat="1" applyFont="1" applyFill="1" applyBorder="1"/>
    <xf numFmtId="0" fontId="0" fillId="0" borderId="130" xfId="0" applyNumberFormat="1" applyFont="1" applyBorder="1"/>
    <xf numFmtId="3" fontId="0" fillId="0" borderId="131" xfId="0" applyNumberFormat="1" applyFont="1" applyBorder="1"/>
    <xf numFmtId="0" fontId="0" fillId="8" borderId="130" xfId="0" applyNumberFormat="1" applyFont="1" applyFill="1" applyBorder="1"/>
    <xf numFmtId="3" fontId="0" fillId="8" borderId="131" xfId="0" applyNumberFormat="1" applyFont="1" applyFill="1" applyBorder="1"/>
    <xf numFmtId="0" fontId="59" fillId="9" borderId="130" xfId="0" applyNumberFormat="1" applyFont="1" applyFill="1" applyBorder="1"/>
    <xf numFmtId="3" fontId="59" fillId="9" borderId="131" xfId="0" applyNumberFormat="1" applyFont="1" applyFill="1" applyBorder="1"/>
    <xf numFmtId="9" fontId="33" fillId="2" borderId="2" xfId="26" applyNumberFormat="1" applyFont="1" applyFill="1" applyBorder="1" applyAlignment="1">
      <alignment horizontal="center"/>
    </xf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2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10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10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4" xfId="80" applyNumberFormat="1" applyFont="1" applyFill="1" applyBorder="1" applyAlignment="1">
      <alignment horizontal="left"/>
    </xf>
    <xf numFmtId="3" fontId="3" fillId="2" borderId="107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4" xfId="0" applyFont="1" applyBorder="1" applyAlignment="1">
      <alignment horizontal="center" vertical="center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25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61" fillId="4" borderId="104" xfId="0" applyFont="1" applyFill="1" applyBorder="1" applyAlignment="1">
      <alignment horizontal="center" vertical="center" wrapText="1"/>
    </xf>
    <xf numFmtId="0" fontId="61" fillId="4" borderId="119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7" xfId="0" applyNumberFormat="1" applyFont="1" applyFill="1" applyBorder="1" applyAlignment="1">
      <alignment horizontal="center" vertical="center" wrapText="1"/>
    </xf>
    <xf numFmtId="168" fontId="61" fillId="2" borderId="125" xfId="0" applyNumberFormat="1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61" fillId="2" borderId="104" xfId="0" applyFont="1" applyFill="1" applyBorder="1" applyAlignment="1">
      <alignment horizontal="center" vertical="center" wrapText="1"/>
    </xf>
    <xf numFmtId="0" fontId="61" fillId="2" borderId="119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3" xfId="0" applyNumberFormat="1" applyFont="1" applyFill="1" applyBorder="1" applyAlignment="1">
      <alignment horizontal="center" vertical="center"/>
    </xf>
    <xf numFmtId="3" fontId="61" fillId="4" borderId="118" xfId="0" applyNumberFormat="1" applyFont="1" applyFill="1" applyBorder="1" applyAlignment="1">
      <alignment horizontal="center" vertical="center"/>
    </xf>
    <xf numFmtId="9" fontId="61" fillId="4" borderId="103" xfId="0" applyNumberFormat="1" applyFont="1" applyFill="1" applyBorder="1" applyAlignment="1">
      <alignment horizontal="center" vertical="center"/>
    </xf>
    <xf numFmtId="9" fontId="61" fillId="4" borderId="118" xfId="0" applyNumberFormat="1" applyFont="1" applyFill="1" applyBorder="1" applyAlignment="1">
      <alignment horizontal="center" vertical="center"/>
    </xf>
    <xf numFmtId="3" fontId="61" fillId="4" borderId="104" xfId="0" applyNumberFormat="1" applyFont="1" applyFill="1" applyBorder="1" applyAlignment="1">
      <alignment horizontal="center" vertical="center" wrapText="1"/>
    </xf>
    <xf numFmtId="3" fontId="61" fillId="4" borderId="119" xfId="0" applyNumberFormat="1" applyFont="1" applyFill="1" applyBorder="1" applyAlignment="1">
      <alignment horizontal="center" vertical="center" wrapText="1"/>
    </xf>
    <xf numFmtId="0" fontId="41" fillId="2" borderId="126" xfId="0" applyFont="1" applyFill="1" applyBorder="1" applyAlignment="1">
      <alignment horizontal="center" vertical="center" wrapText="1"/>
    </xf>
    <xf numFmtId="0" fontId="41" fillId="2" borderId="107" xfId="0" applyFont="1" applyFill="1" applyBorder="1" applyAlignment="1">
      <alignment horizontal="center" vertical="center" wrapText="1"/>
    </xf>
    <xf numFmtId="0" fontId="61" fillId="11" borderId="128" xfId="0" applyFont="1" applyFill="1" applyBorder="1" applyAlignment="1">
      <alignment horizontal="center"/>
    </xf>
    <xf numFmtId="0" fontId="61" fillId="11" borderId="127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41" fillId="4" borderId="113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10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8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3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8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8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8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8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8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0" fillId="0" borderId="0" xfId="1" applyFont="1"/>
    <xf numFmtId="0" fontId="67" fillId="0" borderId="0" xfId="0" applyFont="1"/>
    <xf numFmtId="3" fontId="35" fillId="12" borderId="133" xfId="83" applyNumberFormat="1" applyFont="1" applyFill="1" applyBorder="1" applyAlignment="1">
      <alignment horizontal="right" vertical="top"/>
    </xf>
    <xf numFmtId="3" fontId="35" fillId="12" borderId="134" xfId="83" applyNumberFormat="1" applyFont="1" applyFill="1" applyBorder="1" applyAlignment="1">
      <alignment horizontal="right" vertical="top"/>
    </xf>
    <xf numFmtId="9" fontId="35" fillId="12" borderId="135" xfId="83" applyFont="1" applyFill="1" applyBorder="1" applyAlignment="1">
      <alignment horizontal="right" vertical="top"/>
    </xf>
    <xf numFmtId="9" fontId="35" fillId="12" borderId="136" xfId="83" applyFont="1" applyFill="1" applyBorder="1" applyAlignment="1">
      <alignment horizontal="right" vertical="top"/>
    </xf>
    <xf numFmtId="3" fontId="35" fillId="13" borderId="132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22" xfId="53" applyNumberFormat="1" applyFont="1" applyFill="1" applyBorder="1" applyAlignment="1">
      <alignment horizontal="left"/>
    </xf>
    <xf numFmtId="164" fontId="33" fillId="2" borderId="137" xfId="53" applyNumberFormat="1" applyFont="1" applyFill="1" applyBorder="1" applyAlignment="1">
      <alignment horizontal="left"/>
    </xf>
    <xf numFmtId="0" fontId="33" fillId="2" borderId="137" xfId="53" applyNumberFormat="1" applyFont="1" applyFill="1" applyBorder="1" applyAlignment="1">
      <alignment horizontal="left"/>
    </xf>
    <xf numFmtId="164" fontId="33" fillId="2" borderId="120" xfId="53" applyNumberFormat="1" applyFont="1" applyFill="1" applyBorder="1" applyAlignment="1">
      <alignment horizontal="left"/>
    </xf>
    <xf numFmtId="3" fontId="33" fillId="2" borderId="120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2" xfId="0" applyFont="1" applyFill="1" applyBorder="1"/>
    <xf numFmtId="3" fontId="41" fillId="2" borderId="123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3" xfId="0" applyNumberFormat="1" applyFont="1" applyFill="1" applyBorder="1"/>
    <xf numFmtId="9" fontId="34" fillId="0" borderId="103" xfId="0" applyNumberFormat="1" applyFont="1" applyFill="1" applyBorder="1"/>
    <xf numFmtId="3" fontId="34" fillId="0" borderId="104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7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37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2" xfId="79" applyFont="1" applyFill="1" applyBorder="1" applyAlignment="1">
      <alignment horizontal="left"/>
    </xf>
    <xf numFmtId="3" fontId="3" fillId="2" borderId="103" xfId="80" applyNumberFormat="1" applyFont="1" applyFill="1" applyBorder="1"/>
    <xf numFmtId="3" fontId="3" fillId="2" borderId="104" xfId="80" applyNumberFormat="1" applyFont="1" applyFill="1" applyBorder="1"/>
    <xf numFmtId="9" fontId="3" fillId="2" borderId="140" xfId="80" applyNumberFormat="1" applyFont="1" applyFill="1" applyBorder="1"/>
    <xf numFmtId="9" fontId="3" fillId="2" borderId="103" xfId="80" applyNumberFormat="1" applyFont="1" applyFill="1" applyBorder="1"/>
    <xf numFmtId="9" fontId="3" fillId="2" borderId="104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2" xfId="0" applyFont="1" applyFill="1" applyBorder="1"/>
    <xf numFmtId="0" fontId="41" fillId="0" borderId="128" xfId="0" applyFont="1" applyFill="1" applyBorder="1" applyAlignment="1">
      <alignment horizontal="left" indent="1"/>
    </xf>
    <xf numFmtId="0" fontId="41" fillId="0" borderId="111" xfId="0" applyFont="1" applyFill="1" applyBorder="1" applyAlignment="1">
      <alignment horizontal="left" indent="1"/>
    </xf>
    <xf numFmtId="9" fontId="34" fillId="0" borderId="141" xfId="0" applyNumberFormat="1" applyFont="1" applyFill="1" applyBorder="1"/>
    <xf numFmtId="9" fontId="34" fillId="0" borderId="101" xfId="0" applyNumberFormat="1" applyFont="1" applyFill="1" applyBorder="1"/>
    <xf numFmtId="9" fontId="34" fillId="0" borderId="106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2" xfId="0" applyNumberFormat="1" applyFont="1" applyFill="1" applyBorder="1"/>
    <xf numFmtId="9" fontId="34" fillId="0" borderId="109" xfId="0" applyNumberFormat="1" applyFont="1" applyFill="1" applyBorder="1"/>
    <xf numFmtId="9" fontId="34" fillId="0" borderId="124" xfId="0" applyNumberFormat="1" applyFont="1" applyFill="1" applyBorder="1"/>
    <xf numFmtId="9" fontId="31" fillId="0" borderId="0" xfId="0" applyNumberFormat="1" applyFont="1"/>
    <xf numFmtId="0" fontId="68" fillId="0" borderId="0" xfId="0" applyFont="1" applyFill="1"/>
    <xf numFmtId="0" fontId="69" fillId="0" borderId="0" xfId="0" applyFont="1" applyFill="1"/>
    <xf numFmtId="0" fontId="41" fillId="13" borderId="112" xfId="0" applyFont="1" applyFill="1" applyBorder="1"/>
    <xf numFmtId="0" fontId="41" fillId="13" borderId="128" xfId="0" applyFont="1" applyFill="1" applyBorder="1"/>
    <xf numFmtId="0" fontId="41" fillId="13" borderId="111" xfId="0" applyFont="1" applyFill="1" applyBorder="1"/>
    <xf numFmtId="0" fontId="3" fillId="2" borderId="103" xfId="80" applyFont="1" applyFill="1" applyBorder="1"/>
    <xf numFmtId="3" fontId="34" fillId="0" borderId="142" xfId="0" applyNumberFormat="1" applyFont="1" applyFill="1" applyBorder="1"/>
    <xf numFmtId="3" fontId="34" fillId="0" borderId="109" xfId="0" applyNumberFormat="1" applyFont="1" applyFill="1" applyBorder="1"/>
    <xf numFmtId="3" fontId="34" fillId="0" borderId="124" xfId="0" applyNumberFormat="1" applyFont="1" applyFill="1" applyBorder="1"/>
    <xf numFmtId="0" fontId="34" fillId="0" borderId="112" xfId="0" applyFont="1" applyFill="1" applyBorder="1"/>
    <xf numFmtId="0" fontId="34" fillId="0" borderId="128" xfId="0" applyFont="1" applyFill="1" applyBorder="1"/>
    <xf numFmtId="0" fontId="34" fillId="0" borderId="111" xfId="0" applyFont="1" applyFill="1" applyBorder="1"/>
    <xf numFmtId="3" fontId="34" fillId="0" borderId="141" xfId="0" applyNumberFormat="1" applyFont="1" applyFill="1" applyBorder="1"/>
    <xf numFmtId="3" fontId="34" fillId="0" borderId="101" xfId="0" applyNumberFormat="1" applyFont="1" applyFill="1" applyBorder="1"/>
    <xf numFmtId="3" fontId="34" fillId="0" borderId="106" xfId="0" applyNumberFormat="1" applyFont="1" applyFill="1" applyBorder="1"/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80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47" xfId="0" applyFont="1" applyFill="1" applyBorder="1"/>
    <xf numFmtId="0" fontId="34" fillId="0" borderId="148" xfId="0" applyFont="1" applyFill="1" applyBorder="1"/>
    <xf numFmtId="0" fontId="34" fillId="0" borderId="148" xfId="0" applyFont="1" applyFill="1" applyBorder="1" applyAlignment="1">
      <alignment horizontal="right"/>
    </xf>
    <xf numFmtId="0" fontId="34" fillId="0" borderId="148" xfId="0" applyFont="1" applyFill="1" applyBorder="1" applyAlignment="1">
      <alignment horizontal="left"/>
    </xf>
    <xf numFmtId="164" fontId="34" fillId="0" borderId="148" xfId="0" applyNumberFormat="1" applyFont="1" applyFill="1" applyBorder="1"/>
    <xf numFmtId="165" fontId="34" fillId="0" borderId="148" xfId="0" applyNumberFormat="1" applyFont="1" applyFill="1" applyBorder="1"/>
    <xf numFmtId="9" fontId="34" fillId="0" borderId="148" xfId="0" applyNumberFormat="1" applyFont="1" applyFill="1" applyBorder="1"/>
    <xf numFmtId="9" fontId="34" fillId="0" borderId="149" xfId="0" applyNumberFormat="1" applyFont="1" applyFill="1" applyBorder="1"/>
    <xf numFmtId="0" fontId="34" fillId="0" borderId="150" xfId="0" applyFont="1" applyFill="1" applyBorder="1"/>
    <xf numFmtId="0" fontId="34" fillId="0" borderId="151" xfId="0" applyFont="1" applyFill="1" applyBorder="1"/>
    <xf numFmtId="0" fontId="34" fillId="0" borderId="151" xfId="0" applyFont="1" applyFill="1" applyBorder="1" applyAlignment="1">
      <alignment horizontal="right"/>
    </xf>
    <xf numFmtId="0" fontId="34" fillId="0" borderId="151" xfId="0" applyFont="1" applyFill="1" applyBorder="1" applyAlignment="1">
      <alignment horizontal="left"/>
    </xf>
    <xf numFmtId="164" fontId="34" fillId="0" borderId="151" xfId="0" applyNumberFormat="1" applyFont="1" applyFill="1" applyBorder="1"/>
    <xf numFmtId="165" fontId="34" fillId="0" borderId="151" xfId="0" applyNumberFormat="1" applyFont="1" applyFill="1" applyBorder="1"/>
    <xf numFmtId="9" fontId="34" fillId="0" borderId="151" xfId="0" applyNumberFormat="1" applyFont="1" applyFill="1" applyBorder="1"/>
    <xf numFmtId="9" fontId="34" fillId="0" borderId="152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1" xfId="0" applyNumberFormat="1" applyFont="1" applyFill="1" applyBorder="1"/>
    <xf numFmtId="3" fontId="34" fillId="0" borderId="152" xfId="0" applyNumberFormat="1" applyFont="1" applyFill="1" applyBorder="1"/>
    <xf numFmtId="3" fontId="34" fillId="0" borderId="148" xfId="0" applyNumberFormat="1" applyFont="1" applyFill="1" applyBorder="1"/>
    <xf numFmtId="3" fontId="34" fillId="0" borderId="149" xfId="0" applyNumberFormat="1" applyFont="1" applyFill="1" applyBorder="1"/>
    <xf numFmtId="0" fontId="41" fillId="0" borderId="27" xfId="0" applyFont="1" applyFill="1" applyBorder="1"/>
    <xf numFmtId="0" fontId="41" fillId="0" borderId="15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1" xfId="0" applyNumberFormat="1" applyFont="1" applyFill="1" applyBorder="1" applyAlignment="1">
      <alignment horizontal="right"/>
    </xf>
    <xf numFmtId="164" fontId="34" fillId="0" borderId="148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1" xfId="0" applyNumberFormat="1" applyBorder="1"/>
    <xf numFmtId="9" fontId="0" fillId="0" borderId="151" xfId="0" applyNumberFormat="1" applyBorder="1"/>
    <xf numFmtId="9" fontId="0" fillId="0" borderId="152" xfId="0" applyNumberFormat="1" applyBorder="1"/>
    <xf numFmtId="169" fontId="0" fillId="0" borderId="148" xfId="0" applyNumberFormat="1" applyBorder="1"/>
    <xf numFmtId="9" fontId="0" fillId="0" borderId="148" xfId="0" applyNumberFormat="1" applyBorder="1"/>
    <xf numFmtId="9" fontId="0" fillId="0" borderId="149" xfId="0" applyNumberFormat="1" applyBorder="1"/>
    <xf numFmtId="0" fontId="66" fillId="0" borderId="150" xfId="0" applyFont="1" applyBorder="1" applyAlignment="1">
      <alignment horizontal="left" indent="1"/>
    </xf>
    <xf numFmtId="0" fontId="66" fillId="0" borderId="147" xfId="0" applyFont="1" applyBorder="1" applyAlignment="1">
      <alignment horizontal="left" indent="1"/>
    </xf>
    <xf numFmtId="0" fontId="66" fillId="4" borderId="150" xfId="0" applyFont="1" applyFill="1" applyBorder="1" applyAlignment="1">
      <alignment horizontal="left"/>
    </xf>
    <xf numFmtId="169" fontId="66" fillId="4" borderId="151" xfId="0" applyNumberFormat="1" applyFont="1" applyFill="1" applyBorder="1"/>
    <xf numFmtId="9" fontId="66" fillId="4" borderId="151" xfId="0" applyNumberFormat="1" applyFont="1" applyFill="1" applyBorder="1"/>
    <xf numFmtId="9" fontId="66" fillId="4" borderId="152" xfId="0" applyNumberFormat="1" applyFont="1" applyFill="1" applyBorder="1"/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1" xfId="0" applyNumberFormat="1" applyFont="1" applyFill="1" applyBorder="1"/>
    <xf numFmtId="169" fontId="34" fillId="0" borderId="152" xfId="0" applyNumberFormat="1" applyFont="1" applyFill="1" applyBorder="1"/>
    <xf numFmtId="169" fontId="34" fillId="0" borderId="148" xfId="0" applyNumberFormat="1" applyFont="1" applyFill="1" applyBorder="1"/>
    <xf numFmtId="169" fontId="34" fillId="0" borderId="149" xfId="0" applyNumberFormat="1" applyFont="1" applyFill="1" applyBorder="1"/>
    <xf numFmtId="0" fontId="41" fillId="0" borderId="147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70" fillId="0" borderId="139" xfId="0" applyNumberFormat="1" applyFont="1" applyBorder="1" applyAlignment="1">
      <alignment horizontal="right"/>
    </xf>
    <xf numFmtId="166" fontId="70" fillId="0" borderId="139" xfId="0" applyNumberFormat="1" applyFont="1" applyBorder="1" applyAlignment="1">
      <alignment horizontal="right"/>
    </xf>
    <xf numFmtId="166" fontId="70" fillId="0" borderId="154" xfId="0" applyNumberFormat="1" applyFont="1" applyBorder="1" applyAlignment="1">
      <alignment horizontal="right"/>
    </xf>
    <xf numFmtId="3" fontId="5" fillId="0" borderId="139" xfId="0" applyNumberFormat="1" applyFont="1" applyBorder="1" applyAlignment="1">
      <alignment horizontal="right"/>
    </xf>
    <xf numFmtId="166" fontId="5" fillId="0" borderId="139" xfId="0" applyNumberFormat="1" applyFont="1" applyBorder="1" applyAlignment="1">
      <alignment horizontal="right"/>
    </xf>
    <xf numFmtId="166" fontId="5" fillId="0" borderId="154" xfId="0" applyNumberFormat="1" applyFont="1" applyBorder="1" applyAlignment="1">
      <alignment horizontal="right"/>
    </xf>
    <xf numFmtId="177" fontId="5" fillId="0" borderId="139" xfId="0" applyNumberFormat="1" applyFont="1" applyBorder="1" applyAlignment="1">
      <alignment horizontal="right"/>
    </xf>
    <xf numFmtId="4" fontId="5" fillId="0" borderId="139" xfId="0" applyNumberFormat="1" applyFont="1" applyBorder="1" applyAlignment="1">
      <alignment horizontal="right"/>
    </xf>
    <xf numFmtId="3" fontId="5" fillId="0" borderId="139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3" fontId="70" fillId="0" borderId="139" xfId="0" applyNumberFormat="1" applyFont="1" applyBorder="1"/>
    <xf numFmtId="166" fontId="70" fillId="0" borderId="139" xfId="0" applyNumberFormat="1" applyFont="1" applyBorder="1"/>
    <xf numFmtId="166" fontId="70" fillId="0" borderId="154" xfId="0" applyNumberFormat="1" applyFont="1" applyBorder="1"/>
    <xf numFmtId="166" fontId="70" fillId="0" borderId="19" xfId="0" applyNumberFormat="1" applyFont="1" applyBorder="1"/>
    <xf numFmtId="166" fontId="71" fillId="0" borderId="154" xfId="0" applyNumberFormat="1" applyFont="1" applyBorder="1" applyAlignment="1">
      <alignment horizontal="right"/>
    </xf>
    <xf numFmtId="166" fontId="71" fillId="0" borderId="19" xfId="0" applyNumberFormat="1" applyFont="1" applyBorder="1" applyAlignment="1">
      <alignment horizontal="right"/>
    </xf>
    <xf numFmtId="3" fontId="34" fillId="0" borderId="139" xfId="0" applyNumberFormat="1" applyFont="1" applyBorder="1"/>
    <xf numFmtId="166" fontId="34" fillId="0" borderId="139" xfId="0" applyNumberFormat="1" applyFont="1" applyBorder="1"/>
    <xf numFmtId="166" fontId="34" fillId="0" borderId="154" xfId="0" applyNumberFormat="1" applyFont="1" applyBorder="1"/>
    <xf numFmtId="0" fontId="5" fillId="0" borderId="139" xfId="0" applyFont="1" applyBorder="1"/>
    <xf numFmtId="3" fontId="34" fillId="0" borderId="139" xfId="0" applyNumberFormat="1" applyFont="1" applyBorder="1" applyAlignment="1">
      <alignment horizontal="right"/>
    </xf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70" fillId="0" borderId="0" xfId="0" applyNumberFormat="1" applyFont="1" applyBorder="1" applyAlignment="1">
      <alignment horizontal="right"/>
    </xf>
    <xf numFmtId="166" fontId="70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70" fillId="0" borderId="0" xfId="0" applyNumberFormat="1" applyFont="1" applyBorder="1"/>
    <xf numFmtId="166" fontId="70" fillId="0" borderId="0" xfId="0" applyNumberFormat="1" applyFont="1" applyBorder="1"/>
    <xf numFmtId="49" fontId="3" fillId="0" borderId="102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108" xfId="0" applyNumberFormat="1" applyFont="1" applyBorder="1"/>
    <xf numFmtId="166" fontId="34" fillId="0" borderId="108" xfId="0" applyNumberFormat="1" applyFont="1" applyBorder="1"/>
    <xf numFmtId="166" fontId="34" fillId="0" borderId="89" xfId="0" applyNumberFormat="1" applyFont="1" applyBorder="1"/>
    <xf numFmtId="3" fontId="70" fillId="0" borderId="108" xfId="0" applyNumberFormat="1" applyFont="1" applyBorder="1" applyAlignment="1">
      <alignment horizontal="right"/>
    </xf>
    <xf numFmtId="166" fontId="70" fillId="0" borderId="108" xfId="0" applyNumberFormat="1" applyFont="1" applyBorder="1" applyAlignment="1">
      <alignment horizontal="right"/>
    </xf>
    <xf numFmtId="166" fontId="70" fillId="0" borderId="89" xfId="0" applyNumberFormat="1" applyFont="1" applyBorder="1" applyAlignment="1">
      <alignment horizontal="right"/>
    </xf>
    <xf numFmtId="3" fontId="5" fillId="0" borderId="108" xfId="0" applyNumberFormat="1" applyFont="1" applyBorder="1" applyAlignment="1">
      <alignment horizontal="right"/>
    </xf>
    <xf numFmtId="166" fontId="5" fillId="0" borderId="108" xfId="0" applyNumberFormat="1" applyFont="1" applyBorder="1" applyAlignment="1">
      <alignment horizontal="right"/>
    </xf>
    <xf numFmtId="166" fontId="5" fillId="0" borderId="89" xfId="0" applyNumberFormat="1" applyFont="1" applyBorder="1" applyAlignment="1">
      <alignment horizontal="right"/>
    </xf>
    <xf numFmtId="177" fontId="5" fillId="0" borderId="108" xfId="0" applyNumberFormat="1" applyFont="1" applyBorder="1" applyAlignment="1">
      <alignment horizontal="right"/>
    </xf>
    <xf numFmtId="4" fontId="5" fillId="0" borderId="108" xfId="0" applyNumberFormat="1" applyFont="1" applyBorder="1" applyAlignment="1">
      <alignment horizontal="right"/>
    </xf>
    <xf numFmtId="0" fontId="5" fillId="0" borderId="108" xfId="0" applyFont="1" applyBorder="1"/>
    <xf numFmtId="3" fontId="5" fillId="0" borderId="108" xfId="0" applyNumberFormat="1" applyFont="1" applyBorder="1"/>
    <xf numFmtId="49" fontId="3" fillId="0" borderId="153" xfId="0" applyNumberFormat="1" applyFont="1" applyBorder="1" applyAlignment="1">
      <alignment horizontal="center"/>
    </xf>
    <xf numFmtId="3" fontId="70" fillId="0" borderId="155" xfId="0" applyNumberFormat="1" applyFont="1" applyBorder="1"/>
    <xf numFmtId="166" fontId="70" fillId="0" borderId="155" xfId="0" applyNumberFormat="1" applyFont="1" applyBorder="1"/>
    <xf numFmtId="166" fontId="70" fillId="0" borderId="156" xfId="0" applyNumberFormat="1" applyFont="1" applyBorder="1"/>
    <xf numFmtId="3" fontId="34" fillId="0" borderId="155" xfId="0" applyNumberFormat="1" applyFont="1" applyBorder="1" applyAlignment="1">
      <alignment horizontal="right"/>
    </xf>
    <xf numFmtId="166" fontId="5" fillId="0" borderId="155" xfId="0" applyNumberFormat="1" applyFont="1" applyBorder="1" applyAlignment="1">
      <alignment horizontal="right"/>
    </xf>
    <xf numFmtId="166" fontId="5" fillId="0" borderId="156" xfId="0" applyNumberFormat="1" applyFont="1" applyBorder="1" applyAlignment="1">
      <alignment horizontal="right"/>
    </xf>
    <xf numFmtId="3" fontId="5" fillId="0" borderId="155" xfId="0" applyNumberFormat="1" applyFont="1" applyBorder="1" applyAlignment="1">
      <alignment horizontal="right"/>
    </xf>
    <xf numFmtId="177" fontId="5" fillId="0" borderId="155" xfId="0" applyNumberFormat="1" applyFont="1" applyBorder="1" applyAlignment="1">
      <alignment horizontal="right"/>
    </xf>
    <xf numFmtId="4" fontId="5" fillId="0" borderId="155" xfId="0" applyNumberFormat="1" applyFont="1" applyBorder="1" applyAlignment="1">
      <alignment horizontal="right"/>
    </xf>
    <xf numFmtId="0" fontId="5" fillId="0" borderId="155" xfId="0" applyFont="1" applyBorder="1"/>
    <xf numFmtId="3" fontId="5" fillId="0" borderId="155" xfId="0" applyNumberFormat="1" applyFont="1" applyBorder="1"/>
    <xf numFmtId="3" fontId="5" fillId="0" borderId="89" xfId="0" applyNumberFormat="1" applyFont="1" applyBorder="1"/>
    <xf numFmtId="3" fontId="5" fillId="0" borderId="154" xfId="0" applyNumberFormat="1" applyFont="1" applyBorder="1"/>
    <xf numFmtId="3" fontId="5" fillId="0" borderId="19" xfId="0" applyNumberFormat="1" applyFont="1" applyBorder="1"/>
    <xf numFmtId="3" fontId="5" fillId="0" borderId="156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39" xfId="0" applyNumberFormat="1" applyFont="1" applyBorder="1"/>
    <xf numFmtId="9" fontId="34" fillId="0" borderId="0" xfId="0" applyNumberFormat="1" applyFont="1" applyBorder="1"/>
    <xf numFmtId="3" fontId="34" fillId="0" borderId="138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108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57" xfId="0" applyNumberFormat="1" applyFont="1" applyBorder="1"/>
    <xf numFmtId="3" fontId="34" fillId="0" borderId="155" xfId="0" applyNumberFormat="1" applyFont="1" applyBorder="1"/>
    <xf numFmtId="9" fontId="34" fillId="0" borderId="155" xfId="0" applyNumberFormat="1" applyFont="1" applyBorder="1"/>
    <xf numFmtId="3" fontId="11" fillId="0" borderId="153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20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0" xfId="76" applyFont="1" applyFill="1" applyBorder="1"/>
    <xf numFmtId="0" fontId="31" fillId="0" borderId="147" xfId="76" applyFont="1" applyFill="1" applyBorder="1"/>
    <xf numFmtId="0" fontId="31" fillId="0" borderId="63" xfId="76" applyFont="1" applyFill="1" applyBorder="1"/>
    <xf numFmtId="0" fontId="31" fillId="0" borderId="109" xfId="76" applyFont="1" applyFill="1" applyBorder="1"/>
    <xf numFmtId="0" fontId="31" fillId="0" borderId="158" xfId="76" applyFont="1" applyFill="1" applyBorder="1"/>
    <xf numFmtId="0" fontId="33" fillId="2" borderId="103" xfId="76" applyNumberFormat="1" applyFont="1" applyFill="1" applyBorder="1" applyAlignment="1">
      <alignment horizontal="left"/>
    </xf>
    <xf numFmtId="0" fontId="33" fillId="2" borderId="159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0" xfId="76" applyNumberFormat="1" applyFont="1" applyFill="1" applyBorder="1"/>
    <xf numFmtId="3" fontId="31" fillId="0" borderId="151" xfId="76" applyNumberFormat="1" applyFont="1" applyFill="1" applyBorder="1"/>
    <xf numFmtId="3" fontId="31" fillId="0" borderId="147" xfId="76" applyNumberFormat="1" applyFont="1" applyFill="1" applyBorder="1"/>
    <xf numFmtId="3" fontId="31" fillId="0" borderId="148" xfId="76" applyNumberFormat="1" applyFont="1" applyFill="1" applyBorder="1"/>
    <xf numFmtId="9" fontId="31" fillId="0" borderId="63" xfId="76" applyNumberFormat="1" applyFont="1" applyFill="1" applyBorder="1"/>
    <xf numFmtId="9" fontId="31" fillId="0" borderId="109" xfId="76" applyNumberFormat="1" applyFont="1" applyFill="1" applyBorder="1"/>
    <xf numFmtId="9" fontId="31" fillId="0" borderId="158" xfId="76" applyNumberFormat="1" applyFont="1" applyFill="1" applyBorder="1"/>
    <xf numFmtId="0" fontId="33" fillId="2" borderId="140" xfId="76" applyNumberFormat="1" applyFont="1" applyFill="1" applyBorder="1" applyAlignment="1">
      <alignment horizontal="left"/>
    </xf>
    <xf numFmtId="0" fontId="33" fillId="2" borderId="104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2" xfId="76" applyNumberFormat="1" applyFont="1" applyFill="1" applyBorder="1"/>
    <xf numFmtId="3" fontId="31" fillId="0" borderId="149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3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30"/>
      <tableStyleElement type="headerRow" dxfId="129"/>
      <tableStyleElement type="totalRow" dxfId="128"/>
      <tableStyleElement type="firstColumn" dxfId="127"/>
      <tableStyleElement type="lastColumn" dxfId="126"/>
      <tableStyleElement type="firstRowStripe" dxfId="125"/>
      <tableStyleElement type="firstColumnStripe" dxfId="124"/>
    </tableStyle>
    <tableStyle name="TableStyleMedium2 2" pivot="0" count="7" xr9:uid="{00000000-0011-0000-FFFF-FFFF01000000}">
      <tableStyleElement type="wholeTable" dxfId="123"/>
      <tableStyleElement type="headerRow" dxfId="122"/>
      <tableStyleElement type="totalRow" dxfId="121"/>
      <tableStyleElement type="firstColumn" dxfId="120"/>
      <tableStyleElement type="lastColumn" dxfId="119"/>
      <tableStyleElement type="firstRowStripe" dxfId="118"/>
      <tableStyleElement type="firstColumnStripe" dxfId="11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1.0554801721927785</c:v>
                </c:pt>
                <c:pt idx="1">
                  <c:v>0.88956164111739044</c:v>
                </c:pt>
                <c:pt idx="2">
                  <c:v>0.93815784748657427</c:v>
                </c:pt>
                <c:pt idx="3">
                  <c:v>0.83498810801646117</c:v>
                </c:pt>
                <c:pt idx="4">
                  <c:v>0.87236679313788934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ALOS!$E$33:$E$37</c:f>
              <c:numCache>
                <c:formatCode>0%</c:formatCode>
                <c:ptCount val="5"/>
                <c:pt idx="0">
                  <c:v>0.69518272425249172</c:v>
                </c:pt>
                <c:pt idx="1">
                  <c:v>0.70672389127324753</c:v>
                </c:pt>
                <c:pt idx="2">
                  <c:v>0.70655890581286918</c:v>
                </c:pt>
                <c:pt idx="3">
                  <c:v>0.68393511250654104</c:v>
                </c:pt>
                <c:pt idx="4">
                  <c:v>0.67447087469563594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1" totalsRowShown="0" headerRowDxfId="116" tableBorderDxfId="115">
  <autoFilter ref="A7:S21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4"/>
    <tableColumn id="2" xr3:uid="{00000000-0010-0000-0000-000002000000}" name="popis" dataDxfId="113"/>
    <tableColumn id="3" xr3:uid="{00000000-0010-0000-0000-000003000000}" name="01 uv_sk" dataDxfId="1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78" totalsRowShown="0">
  <autoFilter ref="C3:S78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6" t="s">
        <v>131</v>
      </c>
      <c r="B1" s="516"/>
    </row>
    <row r="2" spans="1:3" ht="14.45" customHeight="1" thickBot="1" x14ac:dyDescent="0.25">
      <c r="A2" s="705" t="s">
        <v>328</v>
      </c>
      <c r="B2" s="50"/>
    </row>
    <row r="3" spans="1:3" ht="14.45" customHeight="1" thickBot="1" x14ac:dyDescent="0.25">
      <c r="A3" s="512" t="s">
        <v>181</v>
      </c>
      <c r="B3" s="513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4" t="s">
        <v>132</v>
      </c>
      <c r="B10" s="513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61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1724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8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2042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61" t="s">
        <v>2043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2056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4201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5" t="s">
        <v>133</v>
      </c>
      <c r="B25" s="513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4225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4233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4303</v>
      </c>
      <c r="C28" s="51" t="s">
        <v>153</v>
      </c>
    </row>
    <row r="29" spans="1:3" ht="14.45" customHeight="1" x14ac:dyDescent="0.25">
      <c r="A29" s="432" t="str">
        <f>HYPERLINK("#'"&amp;C29&amp;"'!A1",C29)</f>
        <v>ZV Vykáz.-A Det.Lék.</v>
      </c>
      <c r="B29" s="180" t="s">
        <v>4304</v>
      </c>
      <c r="C29" s="51" t="s">
        <v>261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4910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2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5042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5674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5B265781-4E88-4727-87AC-A61E5F0334CD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15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9" customWidth="1"/>
    <col min="7" max="7" width="10" style="329" customWidth="1"/>
    <col min="8" max="8" width="6.7109375" style="332" bestFit="1" customWidth="1"/>
    <col min="9" max="9" width="6.7109375" style="329" customWidth="1"/>
    <col min="10" max="10" width="10.85546875" style="329" customWidth="1"/>
    <col min="11" max="11" width="6.7109375" style="332" bestFit="1" customWidth="1"/>
    <col min="12" max="12" width="6.7109375" style="329" customWidth="1"/>
    <col min="13" max="13" width="10.85546875" style="329" customWidth="1"/>
    <col min="14" max="16384" width="8.85546875" style="247"/>
  </cols>
  <sheetData>
    <row r="1" spans="1:13" ht="18.600000000000001" customHeight="1" thickBot="1" x14ac:dyDescent="0.35">
      <c r="A1" s="555" t="s">
        <v>1724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705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753.7</v>
      </c>
      <c r="G3" s="47">
        <f>SUBTOTAL(9,G6:G1048576)</f>
        <v>44091.301999999996</v>
      </c>
      <c r="H3" s="48">
        <f>IF(M3=0,0,G3/M3)</f>
        <v>0.11522269120846933</v>
      </c>
      <c r="I3" s="47">
        <f>SUBTOTAL(9,I6:I1048576)</f>
        <v>2343.2999999999997</v>
      </c>
      <c r="J3" s="47">
        <f>SUBTOTAL(9,J6:J1048576)</f>
        <v>338570.32078944513</v>
      </c>
      <c r="K3" s="48">
        <f>IF(M3=0,0,J3/M3)</f>
        <v>0.88477730879153094</v>
      </c>
      <c r="L3" s="47">
        <f>SUBTOTAL(9,L6:L1048576)</f>
        <v>3097</v>
      </c>
      <c r="M3" s="49">
        <f>SUBTOTAL(9,M6:M1048576)</f>
        <v>382661.62278944504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744" t="s">
        <v>161</v>
      </c>
      <c r="B5" s="762" t="s">
        <v>162</v>
      </c>
      <c r="C5" s="762" t="s">
        <v>89</v>
      </c>
      <c r="D5" s="762" t="s">
        <v>163</v>
      </c>
      <c r="E5" s="762" t="s">
        <v>164</v>
      </c>
      <c r="F5" s="763" t="s">
        <v>28</v>
      </c>
      <c r="G5" s="763" t="s">
        <v>14</v>
      </c>
      <c r="H5" s="746" t="s">
        <v>165</v>
      </c>
      <c r="I5" s="745" t="s">
        <v>28</v>
      </c>
      <c r="J5" s="763" t="s">
        <v>14</v>
      </c>
      <c r="K5" s="746" t="s">
        <v>165</v>
      </c>
      <c r="L5" s="745" t="s">
        <v>28</v>
      </c>
      <c r="M5" s="764" t="s">
        <v>14</v>
      </c>
    </row>
    <row r="6" spans="1:13" ht="14.45" customHeight="1" x14ac:dyDescent="0.2">
      <c r="A6" s="723" t="s">
        <v>599</v>
      </c>
      <c r="B6" s="724" t="s">
        <v>1428</v>
      </c>
      <c r="C6" s="724" t="s">
        <v>1429</v>
      </c>
      <c r="D6" s="724" t="s">
        <v>1430</v>
      </c>
      <c r="E6" s="724" t="s">
        <v>1431</v>
      </c>
      <c r="F6" s="728"/>
      <c r="G6" s="728"/>
      <c r="H6" s="748">
        <v>0</v>
      </c>
      <c r="I6" s="728">
        <v>4</v>
      </c>
      <c r="J6" s="728">
        <v>66.28</v>
      </c>
      <c r="K6" s="748">
        <v>1</v>
      </c>
      <c r="L6" s="728">
        <v>4</v>
      </c>
      <c r="M6" s="729">
        <v>66.28</v>
      </c>
    </row>
    <row r="7" spans="1:13" ht="14.45" customHeight="1" x14ac:dyDescent="0.2">
      <c r="A7" s="730" t="s">
        <v>599</v>
      </c>
      <c r="B7" s="731" t="s">
        <v>1428</v>
      </c>
      <c r="C7" s="731" t="s">
        <v>1432</v>
      </c>
      <c r="D7" s="731" t="s">
        <v>1430</v>
      </c>
      <c r="E7" s="731" t="s">
        <v>1433</v>
      </c>
      <c r="F7" s="735"/>
      <c r="G7" s="735"/>
      <c r="H7" s="749">
        <v>0</v>
      </c>
      <c r="I7" s="735">
        <v>5</v>
      </c>
      <c r="J7" s="735">
        <v>214.69</v>
      </c>
      <c r="K7" s="749">
        <v>1</v>
      </c>
      <c r="L7" s="735">
        <v>5</v>
      </c>
      <c r="M7" s="736">
        <v>214.69</v>
      </c>
    </row>
    <row r="8" spans="1:13" ht="14.45" customHeight="1" x14ac:dyDescent="0.2">
      <c r="A8" s="730" t="s">
        <v>599</v>
      </c>
      <c r="B8" s="731" t="s">
        <v>1434</v>
      </c>
      <c r="C8" s="731" t="s">
        <v>1435</v>
      </c>
      <c r="D8" s="731" t="s">
        <v>771</v>
      </c>
      <c r="E8" s="731" t="s">
        <v>1436</v>
      </c>
      <c r="F8" s="735"/>
      <c r="G8" s="735"/>
      <c r="H8" s="749">
        <v>0</v>
      </c>
      <c r="I8" s="735">
        <v>2</v>
      </c>
      <c r="J8" s="735">
        <v>228.04000000000008</v>
      </c>
      <c r="K8" s="749">
        <v>1</v>
      </c>
      <c r="L8" s="735">
        <v>2</v>
      </c>
      <c r="M8" s="736">
        <v>228.04000000000008</v>
      </c>
    </row>
    <row r="9" spans="1:13" ht="14.45" customHeight="1" x14ac:dyDescent="0.2">
      <c r="A9" s="730" t="s">
        <v>599</v>
      </c>
      <c r="B9" s="731" t="s">
        <v>1437</v>
      </c>
      <c r="C9" s="731" t="s">
        <v>1438</v>
      </c>
      <c r="D9" s="731" t="s">
        <v>696</v>
      </c>
      <c r="E9" s="731" t="s">
        <v>1439</v>
      </c>
      <c r="F9" s="735"/>
      <c r="G9" s="735"/>
      <c r="H9" s="749">
        <v>0</v>
      </c>
      <c r="I9" s="735">
        <v>8</v>
      </c>
      <c r="J9" s="735">
        <v>26400</v>
      </c>
      <c r="K9" s="749">
        <v>1</v>
      </c>
      <c r="L9" s="735">
        <v>8</v>
      </c>
      <c r="M9" s="736">
        <v>26400</v>
      </c>
    </row>
    <row r="10" spans="1:13" ht="14.45" customHeight="1" x14ac:dyDescent="0.2">
      <c r="A10" s="730" t="s">
        <v>599</v>
      </c>
      <c r="B10" s="731" t="s">
        <v>1440</v>
      </c>
      <c r="C10" s="731" t="s">
        <v>1441</v>
      </c>
      <c r="D10" s="731" t="s">
        <v>1442</v>
      </c>
      <c r="E10" s="731" t="s">
        <v>1443</v>
      </c>
      <c r="F10" s="735"/>
      <c r="G10" s="735"/>
      <c r="H10" s="749">
        <v>0</v>
      </c>
      <c r="I10" s="735">
        <v>1</v>
      </c>
      <c r="J10" s="735">
        <v>58.609999999999978</v>
      </c>
      <c r="K10" s="749">
        <v>1</v>
      </c>
      <c r="L10" s="735">
        <v>1</v>
      </c>
      <c r="M10" s="736">
        <v>58.609999999999978</v>
      </c>
    </row>
    <row r="11" spans="1:13" ht="14.45" customHeight="1" x14ac:dyDescent="0.2">
      <c r="A11" s="730" t="s">
        <v>599</v>
      </c>
      <c r="B11" s="731" t="s">
        <v>1444</v>
      </c>
      <c r="C11" s="731" t="s">
        <v>1445</v>
      </c>
      <c r="D11" s="731" t="s">
        <v>1199</v>
      </c>
      <c r="E11" s="731" t="s">
        <v>1446</v>
      </c>
      <c r="F11" s="735"/>
      <c r="G11" s="735"/>
      <c r="H11" s="749">
        <v>0</v>
      </c>
      <c r="I11" s="735">
        <v>1</v>
      </c>
      <c r="J11" s="735">
        <v>49.32</v>
      </c>
      <c r="K11" s="749">
        <v>1</v>
      </c>
      <c r="L11" s="735">
        <v>1</v>
      </c>
      <c r="M11" s="736">
        <v>49.32</v>
      </c>
    </row>
    <row r="12" spans="1:13" ht="14.45" customHeight="1" x14ac:dyDescent="0.2">
      <c r="A12" s="730" t="s">
        <v>599</v>
      </c>
      <c r="B12" s="731" t="s">
        <v>1447</v>
      </c>
      <c r="C12" s="731" t="s">
        <v>1448</v>
      </c>
      <c r="D12" s="731" t="s">
        <v>1449</v>
      </c>
      <c r="E12" s="731" t="s">
        <v>1450</v>
      </c>
      <c r="F12" s="735"/>
      <c r="G12" s="735"/>
      <c r="H12" s="749">
        <v>0</v>
      </c>
      <c r="I12" s="735">
        <v>1</v>
      </c>
      <c r="J12" s="735">
        <v>52.269999999999996</v>
      </c>
      <c r="K12" s="749">
        <v>1</v>
      </c>
      <c r="L12" s="735">
        <v>1</v>
      </c>
      <c r="M12" s="736">
        <v>52.269999999999996</v>
      </c>
    </row>
    <row r="13" spans="1:13" ht="14.45" customHeight="1" x14ac:dyDescent="0.2">
      <c r="A13" s="730" t="s">
        <v>599</v>
      </c>
      <c r="B13" s="731" t="s">
        <v>1451</v>
      </c>
      <c r="C13" s="731" t="s">
        <v>1452</v>
      </c>
      <c r="D13" s="731" t="s">
        <v>703</v>
      </c>
      <c r="E13" s="731" t="s">
        <v>1453</v>
      </c>
      <c r="F13" s="735"/>
      <c r="G13" s="735"/>
      <c r="H13" s="749">
        <v>0</v>
      </c>
      <c r="I13" s="735">
        <v>1</v>
      </c>
      <c r="J13" s="735">
        <v>59.29</v>
      </c>
      <c r="K13" s="749">
        <v>1</v>
      </c>
      <c r="L13" s="735">
        <v>1</v>
      </c>
      <c r="M13" s="736">
        <v>59.29</v>
      </c>
    </row>
    <row r="14" spans="1:13" ht="14.45" customHeight="1" x14ac:dyDescent="0.2">
      <c r="A14" s="730" t="s">
        <v>599</v>
      </c>
      <c r="B14" s="731" t="s">
        <v>1454</v>
      </c>
      <c r="C14" s="731" t="s">
        <v>1455</v>
      </c>
      <c r="D14" s="731" t="s">
        <v>644</v>
      </c>
      <c r="E14" s="731" t="s">
        <v>645</v>
      </c>
      <c r="F14" s="735"/>
      <c r="G14" s="735"/>
      <c r="H14" s="749">
        <v>0</v>
      </c>
      <c r="I14" s="735">
        <v>1</v>
      </c>
      <c r="J14" s="735">
        <v>207.23</v>
      </c>
      <c r="K14" s="749">
        <v>1</v>
      </c>
      <c r="L14" s="735">
        <v>1</v>
      </c>
      <c r="M14" s="736">
        <v>207.23</v>
      </c>
    </row>
    <row r="15" spans="1:13" ht="14.45" customHeight="1" x14ac:dyDescent="0.2">
      <c r="A15" s="730" t="s">
        <v>599</v>
      </c>
      <c r="B15" s="731" t="s">
        <v>1454</v>
      </c>
      <c r="C15" s="731" t="s">
        <v>1456</v>
      </c>
      <c r="D15" s="731" t="s">
        <v>644</v>
      </c>
      <c r="E15" s="731" t="s">
        <v>646</v>
      </c>
      <c r="F15" s="735"/>
      <c r="G15" s="735"/>
      <c r="H15" s="749">
        <v>0</v>
      </c>
      <c r="I15" s="735">
        <v>1</v>
      </c>
      <c r="J15" s="735">
        <v>76.859999999999985</v>
      </c>
      <c r="K15" s="749">
        <v>1</v>
      </c>
      <c r="L15" s="735">
        <v>1</v>
      </c>
      <c r="M15" s="736">
        <v>76.859999999999985</v>
      </c>
    </row>
    <row r="16" spans="1:13" ht="14.45" customHeight="1" x14ac:dyDescent="0.2">
      <c r="A16" s="730" t="s">
        <v>599</v>
      </c>
      <c r="B16" s="731" t="s">
        <v>1457</v>
      </c>
      <c r="C16" s="731" t="s">
        <v>1458</v>
      </c>
      <c r="D16" s="731" t="s">
        <v>868</v>
      </c>
      <c r="E16" s="731" t="s">
        <v>1459</v>
      </c>
      <c r="F16" s="735"/>
      <c r="G16" s="735"/>
      <c r="H16" s="749">
        <v>0</v>
      </c>
      <c r="I16" s="735">
        <v>1</v>
      </c>
      <c r="J16" s="735">
        <v>87.05</v>
      </c>
      <c r="K16" s="749">
        <v>1</v>
      </c>
      <c r="L16" s="735">
        <v>1</v>
      </c>
      <c r="M16" s="736">
        <v>87.05</v>
      </c>
    </row>
    <row r="17" spans="1:13" ht="14.45" customHeight="1" x14ac:dyDescent="0.2">
      <c r="A17" s="730" t="s">
        <v>599</v>
      </c>
      <c r="B17" s="731" t="s">
        <v>1460</v>
      </c>
      <c r="C17" s="731" t="s">
        <v>1461</v>
      </c>
      <c r="D17" s="731" t="s">
        <v>1462</v>
      </c>
      <c r="E17" s="731" t="s">
        <v>1463</v>
      </c>
      <c r="F17" s="735"/>
      <c r="G17" s="735"/>
      <c r="H17" s="749">
        <v>0</v>
      </c>
      <c r="I17" s="735">
        <v>1</v>
      </c>
      <c r="J17" s="735">
        <v>11.83</v>
      </c>
      <c r="K17" s="749">
        <v>1</v>
      </c>
      <c r="L17" s="735">
        <v>1</v>
      </c>
      <c r="M17" s="736">
        <v>11.83</v>
      </c>
    </row>
    <row r="18" spans="1:13" ht="14.45" customHeight="1" x14ac:dyDescent="0.2">
      <c r="A18" s="730" t="s">
        <v>599</v>
      </c>
      <c r="B18" s="731" t="s">
        <v>1464</v>
      </c>
      <c r="C18" s="731" t="s">
        <v>1465</v>
      </c>
      <c r="D18" s="731" t="s">
        <v>736</v>
      </c>
      <c r="E18" s="731" t="s">
        <v>1466</v>
      </c>
      <c r="F18" s="735"/>
      <c r="G18" s="735"/>
      <c r="H18" s="749">
        <v>0</v>
      </c>
      <c r="I18" s="735">
        <v>1</v>
      </c>
      <c r="J18" s="735">
        <v>18.290000000000003</v>
      </c>
      <c r="K18" s="749">
        <v>1</v>
      </c>
      <c r="L18" s="735">
        <v>1</v>
      </c>
      <c r="M18" s="736">
        <v>18.290000000000003</v>
      </c>
    </row>
    <row r="19" spans="1:13" ht="14.45" customHeight="1" x14ac:dyDescent="0.2">
      <c r="A19" s="730" t="s">
        <v>599</v>
      </c>
      <c r="B19" s="731" t="s">
        <v>1467</v>
      </c>
      <c r="C19" s="731" t="s">
        <v>1468</v>
      </c>
      <c r="D19" s="731" t="s">
        <v>1469</v>
      </c>
      <c r="E19" s="731" t="s">
        <v>1178</v>
      </c>
      <c r="F19" s="735">
        <v>2</v>
      </c>
      <c r="G19" s="735">
        <v>213.24</v>
      </c>
      <c r="H19" s="749">
        <v>1</v>
      </c>
      <c r="I19" s="735"/>
      <c r="J19" s="735"/>
      <c r="K19" s="749">
        <v>0</v>
      </c>
      <c r="L19" s="735">
        <v>2</v>
      </c>
      <c r="M19" s="736">
        <v>213.24</v>
      </c>
    </row>
    <row r="20" spans="1:13" ht="14.45" customHeight="1" x14ac:dyDescent="0.2">
      <c r="A20" s="730" t="s">
        <v>599</v>
      </c>
      <c r="B20" s="731" t="s">
        <v>1470</v>
      </c>
      <c r="C20" s="731" t="s">
        <v>1471</v>
      </c>
      <c r="D20" s="731" t="s">
        <v>776</v>
      </c>
      <c r="E20" s="731" t="s">
        <v>1472</v>
      </c>
      <c r="F20" s="735"/>
      <c r="G20" s="735"/>
      <c r="H20" s="749">
        <v>0</v>
      </c>
      <c r="I20" s="735">
        <v>8</v>
      </c>
      <c r="J20" s="735">
        <v>519.20000000000005</v>
      </c>
      <c r="K20" s="749">
        <v>1</v>
      </c>
      <c r="L20" s="735">
        <v>8</v>
      </c>
      <c r="M20" s="736">
        <v>519.20000000000005</v>
      </c>
    </row>
    <row r="21" spans="1:13" ht="14.45" customHeight="1" x14ac:dyDescent="0.2">
      <c r="A21" s="730" t="s">
        <v>599</v>
      </c>
      <c r="B21" s="731" t="s">
        <v>1473</v>
      </c>
      <c r="C21" s="731" t="s">
        <v>1474</v>
      </c>
      <c r="D21" s="731" t="s">
        <v>1475</v>
      </c>
      <c r="E21" s="731" t="s">
        <v>1476</v>
      </c>
      <c r="F21" s="735"/>
      <c r="G21" s="735"/>
      <c r="H21" s="749">
        <v>0</v>
      </c>
      <c r="I21" s="735">
        <v>0.19999999999999996</v>
      </c>
      <c r="J21" s="735">
        <v>447.54599999999982</v>
      </c>
      <c r="K21" s="749">
        <v>1</v>
      </c>
      <c r="L21" s="735">
        <v>0.19999999999999996</v>
      </c>
      <c r="M21" s="736">
        <v>447.54599999999982</v>
      </c>
    </row>
    <row r="22" spans="1:13" ht="14.45" customHeight="1" x14ac:dyDescent="0.2">
      <c r="A22" s="730" t="s">
        <v>599</v>
      </c>
      <c r="B22" s="731" t="s">
        <v>1477</v>
      </c>
      <c r="C22" s="731" t="s">
        <v>1478</v>
      </c>
      <c r="D22" s="731" t="s">
        <v>986</v>
      </c>
      <c r="E22" s="731" t="s">
        <v>1479</v>
      </c>
      <c r="F22" s="735"/>
      <c r="G22" s="735"/>
      <c r="H22" s="749">
        <v>0</v>
      </c>
      <c r="I22" s="735">
        <v>1</v>
      </c>
      <c r="J22" s="735">
        <v>113.75</v>
      </c>
      <c r="K22" s="749">
        <v>1</v>
      </c>
      <c r="L22" s="735">
        <v>1</v>
      </c>
      <c r="M22" s="736">
        <v>113.75</v>
      </c>
    </row>
    <row r="23" spans="1:13" ht="14.45" customHeight="1" x14ac:dyDescent="0.2">
      <c r="A23" s="730" t="s">
        <v>599</v>
      </c>
      <c r="B23" s="731" t="s">
        <v>1477</v>
      </c>
      <c r="C23" s="731" t="s">
        <v>1480</v>
      </c>
      <c r="D23" s="731" t="s">
        <v>1481</v>
      </c>
      <c r="E23" s="731" t="s">
        <v>1482</v>
      </c>
      <c r="F23" s="735"/>
      <c r="G23" s="735"/>
      <c r="H23" s="749">
        <v>0</v>
      </c>
      <c r="I23" s="735">
        <v>1</v>
      </c>
      <c r="J23" s="735">
        <v>110.18999999999998</v>
      </c>
      <c r="K23" s="749">
        <v>1</v>
      </c>
      <c r="L23" s="735">
        <v>1</v>
      </c>
      <c r="M23" s="736">
        <v>110.18999999999998</v>
      </c>
    </row>
    <row r="24" spans="1:13" ht="14.45" customHeight="1" x14ac:dyDescent="0.2">
      <c r="A24" s="730" t="s">
        <v>599</v>
      </c>
      <c r="B24" s="731" t="s">
        <v>1483</v>
      </c>
      <c r="C24" s="731" t="s">
        <v>1484</v>
      </c>
      <c r="D24" s="731" t="s">
        <v>848</v>
      </c>
      <c r="E24" s="731" t="s">
        <v>849</v>
      </c>
      <c r="F24" s="735"/>
      <c r="G24" s="735"/>
      <c r="H24" s="749">
        <v>0</v>
      </c>
      <c r="I24" s="735">
        <v>11</v>
      </c>
      <c r="J24" s="735">
        <v>9075.8799999999992</v>
      </c>
      <c r="K24" s="749">
        <v>1</v>
      </c>
      <c r="L24" s="735">
        <v>11</v>
      </c>
      <c r="M24" s="736">
        <v>9075.8799999999992</v>
      </c>
    </row>
    <row r="25" spans="1:13" ht="14.45" customHeight="1" x14ac:dyDescent="0.2">
      <c r="A25" s="730" t="s">
        <v>599</v>
      </c>
      <c r="B25" s="731" t="s">
        <v>1485</v>
      </c>
      <c r="C25" s="731" t="s">
        <v>1486</v>
      </c>
      <c r="D25" s="731" t="s">
        <v>650</v>
      </c>
      <c r="E25" s="731" t="s">
        <v>651</v>
      </c>
      <c r="F25" s="735">
        <v>3</v>
      </c>
      <c r="G25" s="735">
        <v>308.74</v>
      </c>
      <c r="H25" s="749">
        <v>1</v>
      </c>
      <c r="I25" s="735"/>
      <c r="J25" s="735"/>
      <c r="K25" s="749">
        <v>0</v>
      </c>
      <c r="L25" s="735">
        <v>3</v>
      </c>
      <c r="M25" s="736">
        <v>308.74</v>
      </c>
    </row>
    <row r="26" spans="1:13" ht="14.45" customHeight="1" x14ac:dyDescent="0.2">
      <c r="A26" s="730" t="s">
        <v>599</v>
      </c>
      <c r="B26" s="731" t="s">
        <v>1487</v>
      </c>
      <c r="C26" s="731" t="s">
        <v>1488</v>
      </c>
      <c r="D26" s="731" t="s">
        <v>1489</v>
      </c>
      <c r="E26" s="731" t="s">
        <v>1490</v>
      </c>
      <c r="F26" s="735"/>
      <c r="G26" s="735"/>
      <c r="H26" s="749">
        <v>0</v>
      </c>
      <c r="I26" s="735">
        <v>1.8</v>
      </c>
      <c r="J26" s="735">
        <v>271.26</v>
      </c>
      <c r="K26" s="749">
        <v>1</v>
      </c>
      <c r="L26" s="735">
        <v>1.8</v>
      </c>
      <c r="M26" s="736">
        <v>271.26</v>
      </c>
    </row>
    <row r="27" spans="1:13" ht="14.45" customHeight="1" x14ac:dyDescent="0.2">
      <c r="A27" s="730" t="s">
        <v>599</v>
      </c>
      <c r="B27" s="731" t="s">
        <v>1487</v>
      </c>
      <c r="C27" s="731" t="s">
        <v>1491</v>
      </c>
      <c r="D27" s="731" t="s">
        <v>1489</v>
      </c>
      <c r="E27" s="731" t="s">
        <v>1492</v>
      </c>
      <c r="F27" s="735"/>
      <c r="G27" s="735"/>
      <c r="H27" s="749">
        <v>0</v>
      </c>
      <c r="I27" s="735">
        <v>5.2000000000000011</v>
      </c>
      <c r="J27" s="735">
        <v>1372.8</v>
      </c>
      <c r="K27" s="749">
        <v>1</v>
      </c>
      <c r="L27" s="735">
        <v>5.2000000000000011</v>
      </c>
      <c r="M27" s="736">
        <v>1372.8</v>
      </c>
    </row>
    <row r="28" spans="1:13" ht="14.45" customHeight="1" x14ac:dyDescent="0.2">
      <c r="A28" s="730" t="s">
        <v>599</v>
      </c>
      <c r="B28" s="731" t="s">
        <v>1493</v>
      </c>
      <c r="C28" s="731" t="s">
        <v>1494</v>
      </c>
      <c r="D28" s="731" t="s">
        <v>1495</v>
      </c>
      <c r="E28" s="731" t="s">
        <v>1496</v>
      </c>
      <c r="F28" s="735"/>
      <c r="G28" s="735"/>
      <c r="H28" s="749">
        <v>0</v>
      </c>
      <c r="I28" s="735">
        <v>58</v>
      </c>
      <c r="J28" s="735">
        <v>3067.04</v>
      </c>
      <c r="K28" s="749">
        <v>1</v>
      </c>
      <c r="L28" s="735">
        <v>58</v>
      </c>
      <c r="M28" s="736">
        <v>3067.04</v>
      </c>
    </row>
    <row r="29" spans="1:13" ht="14.45" customHeight="1" x14ac:dyDescent="0.2">
      <c r="A29" s="730" t="s">
        <v>599</v>
      </c>
      <c r="B29" s="731" t="s">
        <v>1497</v>
      </c>
      <c r="C29" s="731" t="s">
        <v>1498</v>
      </c>
      <c r="D29" s="731" t="s">
        <v>634</v>
      </c>
      <c r="E29" s="731" t="s">
        <v>635</v>
      </c>
      <c r="F29" s="735"/>
      <c r="G29" s="735"/>
      <c r="H29" s="749">
        <v>0</v>
      </c>
      <c r="I29" s="735">
        <v>1</v>
      </c>
      <c r="J29" s="735">
        <v>53.940000000000012</v>
      </c>
      <c r="K29" s="749">
        <v>1</v>
      </c>
      <c r="L29" s="735">
        <v>1</v>
      </c>
      <c r="M29" s="736">
        <v>53.940000000000012</v>
      </c>
    </row>
    <row r="30" spans="1:13" ht="14.45" customHeight="1" x14ac:dyDescent="0.2">
      <c r="A30" s="730" t="s">
        <v>599</v>
      </c>
      <c r="B30" s="731" t="s">
        <v>1499</v>
      </c>
      <c r="C30" s="731" t="s">
        <v>1500</v>
      </c>
      <c r="D30" s="731" t="s">
        <v>757</v>
      </c>
      <c r="E30" s="731" t="s">
        <v>760</v>
      </c>
      <c r="F30" s="735"/>
      <c r="G30" s="735"/>
      <c r="H30" s="749">
        <v>0</v>
      </c>
      <c r="I30" s="735">
        <v>79</v>
      </c>
      <c r="J30" s="735">
        <v>2607.8689941942539</v>
      </c>
      <c r="K30" s="749">
        <v>1</v>
      </c>
      <c r="L30" s="735">
        <v>79</v>
      </c>
      <c r="M30" s="736">
        <v>2607.8689941942539</v>
      </c>
    </row>
    <row r="31" spans="1:13" ht="14.45" customHeight="1" x14ac:dyDescent="0.2">
      <c r="A31" s="730" t="s">
        <v>599</v>
      </c>
      <c r="B31" s="731" t="s">
        <v>1499</v>
      </c>
      <c r="C31" s="731" t="s">
        <v>1501</v>
      </c>
      <c r="D31" s="731" t="s">
        <v>757</v>
      </c>
      <c r="E31" s="731" t="s">
        <v>1502</v>
      </c>
      <c r="F31" s="735"/>
      <c r="G31" s="735"/>
      <c r="H31" s="749">
        <v>0</v>
      </c>
      <c r="I31" s="735">
        <v>6</v>
      </c>
      <c r="J31" s="735">
        <v>294.46999999999997</v>
      </c>
      <c r="K31" s="749">
        <v>1</v>
      </c>
      <c r="L31" s="735">
        <v>6</v>
      </c>
      <c r="M31" s="736">
        <v>294.46999999999997</v>
      </c>
    </row>
    <row r="32" spans="1:13" ht="14.45" customHeight="1" x14ac:dyDescent="0.2">
      <c r="A32" s="730" t="s">
        <v>599</v>
      </c>
      <c r="B32" s="731" t="s">
        <v>1499</v>
      </c>
      <c r="C32" s="731" t="s">
        <v>1503</v>
      </c>
      <c r="D32" s="731" t="s">
        <v>757</v>
      </c>
      <c r="E32" s="731" t="s">
        <v>1504</v>
      </c>
      <c r="F32" s="735"/>
      <c r="G32" s="735"/>
      <c r="H32" s="749">
        <v>0</v>
      </c>
      <c r="I32" s="735">
        <v>59</v>
      </c>
      <c r="J32" s="735">
        <v>2753.51</v>
      </c>
      <c r="K32" s="749">
        <v>1</v>
      </c>
      <c r="L32" s="735">
        <v>59</v>
      </c>
      <c r="M32" s="736">
        <v>2753.51</v>
      </c>
    </row>
    <row r="33" spans="1:13" ht="14.45" customHeight="1" x14ac:dyDescent="0.2">
      <c r="A33" s="730" t="s">
        <v>599</v>
      </c>
      <c r="B33" s="731" t="s">
        <v>1505</v>
      </c>
      <c r="C33" s="731" t="s">
        <v>1506</v>
      </c>
      <c r="D33" s="731" t="s">
        <v>1507</v>
      </c>
      <c r="E33" s="731" t="s">
        <v>1508</v>
      </c>
      <c r="F33" s="735"/>
      <c r="G33" s="735"/>
      <c r="H33" s="749">
        <v>0</v>
      </c>
      <c r="I33" s="735">
        <v>2</v>
      </c>
      <c r="J33" s="735">
        <v>252.4</v>
      </c>
      <c r="K33" s="749">
        <v>1</v>
      </c>
      <c r="L33" s="735">
        <v>2</v>
      </c>
      <c r="M33" s="736">
        <v>252.4</v>
      </c>
    </row>
    <row r="34" spans="1:13" ht="14.45" customHeight="1" x14ac:dyDescent="0.2">
      <c r="A34" s="730" t="s">
        <v>599</v>
      </c>
      <c r="B34" s="731" t="s">
        <v>1509</v>
      </c>
      <c r="C34" s="731" t="s">
        <v>1510</v>
      </c>
      <c r="D34" s="731" t="s">
        <v>1511</v>
      </c>
      <c r="E34" s="731" t="s">
        <v>1512</v>
      </c>
      <c r="F34" s="735"/>
      <c r="G34" s="735"/>
      <c r="H34" s="749">
        <v>0</v>
      </c>
      <c r="I34" s="735">
        <v>12</v>
      </c>
      <c r="J34" s="735">
        <v>109.44</v>
      </c>
      <c r="K34" s="749">
        <v>1</v>
      </c>
      <c r="L34" s="735">
        <v>12</v>
      </c>
      <c r="M34" s="736">
        <v>109.44</v>
      </c>
    </row>
    <row r="35" spans="1:13" ht="14.45" customHeight="1" x14ac:dyDescent="0.2">
      <c r="A35" s="730" t="s">
        <v>599</v>
      </c>
      <c r="B35" s="731" t="s">
        <v>1513</v>
      </c>
      <c r="C35" s="731" t="s">
        <v>1514</v>
      </c>
      <c r="D35" s="731" t="s">
        <v>814</v>
      </c>
      <c r="E35" s="731" t="s">
        <v>1515</v>
      </c>
      <c r="F35" s="735"/>
      <c r="G35" s="735"/>
      <c r="H35" s="749">
        <v>0</v>
      </c>
      <c r="I35" s="735">
        <v>1</v>
      </c>
      <c r="J35" s="735">
        <v>21.96</v>
      </c>
      <c r="K35" s="749">
        <v>1</v>
      </c>
      <c r="L35" s="735">
        <v>1</v>
      </c>
      <c r="M35" s="736">
        <v>21.96</v>
      </c>
    </row>
    <row r="36" spans="1:13" ht="14.45" customHeight="1" x14ac:dyDescent="0.2">
      <c r="A36" s="730" t="s">
        <v>599</v>
      </c>
      <c r="B36" s="731" t="s">
        <v>1513</v>
      </c>
      <c r="C36" s="731" t="s">
        <v>1516</v>
      </c>
      <c r="D36" s="731" t="s">
        <v>814</v>
      </c>
      <c r="E36" s="731" t="s">
        <v>1517</v>
      </c>
      <c r="F36" s="735"/>
      <c r="G36" s="735"/>
      <c r="H36" s="749">
        <v>0</v>
      </c>
      <c r="I36" s="735">
        <v>5</v>
      </c>
      <c r="J36" s="735">
        <v>227.71000000000004</v>
      </c>
      <c r="K36" s="749">
        <v>1</v>
      </c>
      <c r="L36" s="735">
        <v>5</v>
      </c>
      <c r="M36" s="736">
        <v>227.71000000000004</v>
      </c>
    </row>
    <row r="37" spans="1:13" ht="14.45" customHeight="1" x14ac:dyDescent="0.2">
      <c r="A37" s="730" t="s">
        <v>599</v>
      </c>
      <c r="B37" s="731" t="s">
        <v>1518</v>
      </c>
      <c r="C37" s="731" t="s">
        <v>1519</v>
      </c>
      <c r="D37" s="731" t="s">
        <v>656</v>
      </c>
      <c r="E37" s="731" t="s">
        <v>1520</v>
      </c>
      <c r="F37" s="735"/>
      <c r="G37" s="735"/>
      <c r="H37" s="749">
        <v>0</v>
      </c>
      <c r="I37" s="735">
        <v>5</v>
      </c>
      <c r="J37" s="735">
        <v>352</v>
      </c>
      <c r="K37" s="749">
        <v>1</v>
      </c>
      <c r="L37" s="735">
        <v>5</v>
      </c>
      <c r="M37" s="736">
        <v>352</v>
      </c>
    </row>
    <row r="38" spans="1:13" ht="14.45" customHeight="1" x14ac:dyDescent="0.2">
      <c r="A38" s="730" t="s">
        <v>599</v>
      </c>
      <c r="B38" s="731" t="s">
        <v>1521</v>
      </c>
      <c r="C38" s="731" t="s">
        <v>1522</v>
      </c>
      <c r="D38" s="731" t="s">
        <v>807</v>
      </c>
      <c r="E38" s="731" t="s">
        <v>808</v>
      </c>
      <c r="F38" s="735"/>
      <c r="G38" s="735"/>
      <c r="H38" s="749">
        <v>0</v>
      </c>
      <c r="I38" s="735">
        <v>1</v>
      </c>
      <c r="J38" s="735">
        <v>49.760000000000012</v>
      </c>
      <c r="K38" s="749">
        <v>1</v>
      </c>
      <c r="L38" s="735">
        <v>1</v>
      </c>
      <c r="M38" s="736">
        <v>49.760000000000012</v>
      </c>
    </row>
    <row r="39" spans="1:13" ht="14.45" customHeight="1" x14ac:dyDescent="0.2">
      <c r="A39" s="730" t="s">
        <v>599</v>
      </c>
      <c r="B39" s="731" t="s">
        <v>1523</v>
      </c>
      <c r="C39" s="731" t="s">
        <v>1524</v>
      </c>
      <c r="D39" s="731" t="s">
        <v>820</v>
      </c>
      <c r="E39" s="731" t="s">
        <v>821</v>
      </c>
      <c r="F39" s="735"/>
      <c r="G39" s="735"/>
      <c r="H39" s="749">
        <v>0</v>
      </c>
      <c r="I39" s="735">
        <v>2</v>
      </c>
      <c r="J39" s="735">
        <v>297.32</v>
      </c>
      <c r="K39" s="749">
        <v>1</v>
      </c>
      <c r="L39" s="735">
        <v>2</v>
      </c>
      <c r="M39" s="736">
        <v>297.32</v>
      </c>
    </row>
    <row r="40" spans="1:13" ht="14.45" customHeight="1" x14ac:dyDescent="0.2">
      <c r="A40" s="730" t="s">
        <v>604</v>
      </c>
      <c r="B40" s="731" t="s">
        <v>1428</v>
      </c>
      <c r="C40" s="731" t="s">
        <v>1429</v>
      </c>
      <c r="D40" s="731" t="s">
        <v>1430</v>
      </c>
      <c r="E40" s="731" t="s">
        <v>1431</v>
      </c>
      <c r="F40" s="735"/>
      <c r="G40" s="735"/>
      <c r="H40" s="749">
        <v>0</v>
      </c>
      <c r="I40" s="735">
        <v>7</v>
      </c>
      <c r="J40" s="735">
        <v>115.99000000000002</v>
      </c>
      <c r="K40" s="749">
        <v>1</v>
      </c>
      <c r="L40" s="735">
        <v>7</v>
      </c>
      <c r="M40" s="736">
        <v>115.99000000000002</v>
      </c>
    </row>
    <row r="41" spans="1:13" ht="14.45" customHeight="1" x14ac:dyDescent="0.2">
      <c r="A41" s="730" t="s">
        <v>604</v>
      </c>
      <c r="B41" s="731" t="s">
        <v>1428</v>
      </c>
      <c r="C41" s="731" t="s">
        <v>1432</v>
      </c>
      <c r="D41" s="731" t="s">
        <v>1430</v>
      </c>
      <c r="E41" s="731" t="s">
        <v>1433</v>
      </c>
      <c r="F41" s="735"/>
      <c r="G41" s="735"/>
      <c r="H41" s="749">
        <v>0</v>
      </c>
      <c r="I41" s="735">
        <v>1</v>
      </c>
      <c r="J41" s="735">
        <v>42.850000000000009</v>
      </c>
      <c r="K41" s="749">
        <v>1</v>
      </c>
      <c r="L41" s="735">
        <v>1</v>
      </c>
      <c r="M41" s="736">
        <v>42.850000000000009</v>
      </c>
    </row>
    <row r="42" spans="1:13" ht="14.45" customHeight="1" x14ac:dyDescent="0.2">
      <c r="A42" s="730" t="s">
        <v>604</v>
      </c>
      <c r="B42" s="731" t="s">
        <v>1434</v>
      </c>
      <c r="C42" s="731" t="s">
        <v>1435</v>
      </c>
      <c r="D42" s="731" t="s">
        <v>771</v>
      </c>
      <c r="E42" s="731" t="s">
        <v>1436</v>
      </c>
      <c r="F42" s="735"/>
      <c r="G42" s="735"/>
      <c r="H42" s="749">
        <v>0</v>
      </c>
      <c r="I42" s="735">
        <v>4</v>
      </c>
      <c r="J42" s="735">
        <v>456.0800000000001</v>
      </c>
      <c r="K42" s="749">
        <v>1</v>
      </c>
      <c r="L42" s="735">
        <v>4</v>
      </c>
      <c r="M42" s="736">
        <v>456.0800000000001</v>
      </c>
    </row>
    <row r="43" spans="1:13" ht="14.45" customHeight="1" x14ac:dyDescent="0.2">
      <c r="A43" s="730" t="s">
        <v>604</v>
      </c>
      <c r="B43" s="731" t="s">
        <v>1525</v>
      </c>
      <c r="C43" s="731" t="s">
        <v>1526</v>
      </c>
      <c r="D43" s="731" t="s">
        <v>1527</v>
      </c>
      <c r="E43" s="731" t="s">
        <v>1528</v>
      </c>
      <c r="F43" s="735"/>
      <c r="G43" s="735"/>
      <c r="H43" s="749">
        <v>0</v>
      </c>
      <c r="I43" s="735">
        <v>1</v>
      </c>
      <c r="J43" s="735">
        <v>48.929999999999986</v>
      </c>
      <c r="K43" s="749">
        <v>1</v>
      </c>
      <c r="L43" s="735">
        <v>1</v>
      </c>
      <c r="M43" s="736">
        <v>48.929999999999986</v>
      </c>
    </row>
    <row r="44" spans="1:13" ht="14.45" customHeight="1" x14ac:dyDescent="0.2">
      <c r="A44" s="730" t="s">
        <v>604</v>
      </c>
      <c r="B44" s="731" t="s">
        <v>1529</v>
      </c>
      <c r="C44" s="731" t="s">
        <v>1530</v>
      </c>
      <c r="D44" s="731" t="s">
        <v>1531</v>
      </c>
      <c r="E44" s="731" t="s">
        <v>1532</v>
      </c>
      <c r="F44" s="735"/>
      <c r="G44" s="735"/>
      <c r="H44" s="749">
        <v>0</v>
      </c>
      <c r="I44" s="735">
        <v>1</v>
      </c>
      <c r="J44" s="735">
        <v>111.11999999999998</v>
      </c>
      <c r="K44" s="749">
        <v>1</v>
      </c>
      <c r="L44" s="735">
        <v>1</v>
      </c>
      <c r="M44" s="736">
        <v>111.11999999999998</v>
      </c>
    </row>
    <row r="45" spans="1:13" ht="14.45" customHeight="1" x14ac:dyDescent="0.2">
      <c r="A45" s="730" t="s">
        <v>604</v>
      </c>
      <c r="B45" s="731" t="s">
        <v>1437</v>
      </c>
      <c r="C45" s="731" t="s">
        <v>1438</v>
      </c>
      <c r="D45" s="731" t="s">
        <v>696</v>
      </c>
      <c r="E45" s="731" t="s">
        <v>1439</v>
      </c>
      <c r="F45" s="735"/>
      <c r="G45" s="735"/>
      <c r="H45" s="749">
        <v>0</v>
      </c>
      <c r="I45" s="735">
        <v>9</v>
      </c>
      <c r="J45" s="735">
        <v>29700</v>
      </c>
      <c r="K45" s="749">
        <v>1</v>
      </c>
      <c r="L45" s="735">
        <v>9</v>
      </c>
      <c r="M45" s="736">
        <v>29700</v>
      </c>
    </row>
    <row r="46" spans="1:13" ht="14.45" customHeight="1" x14ac:dyDescent="0.2">
      <c r="A46" s="730" t="s">
        <v>604</v>
      </c>
      <c r="B46" s="731" t="s">
        <v>1437</v>
      </c>
      <c r="C46" s="731" t="s">
        <v>1533</v>
      </c>
      <c r="D46" s="731" t="s">
        <v>908</v>
      </c>
      <c r="E46" s="731" t="s">
        <v>1534</v>
      </c>
      <c r="F46" s="735"/>
      <c r="G46" s="735"/>
      <c r="H46" s="749">
        <v>0</v>
      </c>
      <c r="I46" s="735">
        <v>1</v>
      </c>
      <c r="J46" s="735">
        <v>630.66</v>
      </c>
      <c r="K46" s="749">
        <v>1</v>
      </c>
      <c r="L46" s="735">
        <v>1</v>
      </c>
      <c r="M46" s="736">
        <v>630.66</v>
      </c>
    </row>
    <row r="47" spans="1:13" ht="14.45" customHeight="1" x14ac:dyDescent="0.2">
      <c r="A47" s="730" t="s">
        <v>604</v>
      </c>
      <c r="B47" s="731" t="s">
        <v>1440</v>
      </c>
      <c r="C47" s="731" t="s">
        <v>1535</v>
      </c>
      <c r="D47" s="731" t="s">
        <v>1442</v>
      </c>
      <c r="E47" s="731" t="s">
        <v>1536</v>
      </c>
      <c r="F47" s="735"/>
      <c r="G47" s="735"/>
      <c r="H47" s="749">
        <v>0</v>
      </c>
      <c r="I47" s="735">
        <v>1</v>
      </c>
      <c r="J47" s="735">
        <v>138.94999999999996</v>
      </c>
      <c r="K47" s="749">
        <v>1</v>
      </c>
      <c r="L47" s="735">
        <v>1</v>
      </c>
      <c r="M47" s="736">
        <v>138.94999999999996</v>
      </c>
    </row>
    <row r="48" spans="1:13" ht="14.45" customHeight="1" x14ac:dyDescent="0.2">
      <c r="A48" s="730" t="s">
        <v>604</v>
      </c>
      <c r="B48" s="731" t="s">
        <v>1447</v>
      </c>
      <c r="C48" s="731" t="s">
        <v>1537</v>
      </c>
      <c r="D48" s="731" t="s">
        <v>1449</v>
      </c>
      <c r="E48" s="731" t="s">
        <v>1538</v>
      </c>
      <c r="F48" s="735"/>
      <c r="G48" s="735"/>
      <c r="H48" s="749">
        <v>0</v>
      </c>
      <c r="I48" s="735">
        <v>1</v>
      </c>
      <c r="J48" s="735">
        <v>104.53000000000003</v>
      </c>
      <c r="K48" s="749">
        <v>1</v>
      </c>
      <c r="L48" s="735">
        <v>1</v>
      </c>
      <c r="M48" s="736">
        <v>104.53000000000003</v>
      </c>
    </row>
    <row r="49" spans="1:13" ht="14.45" customHeight="1" x14ac:dyDescent="0.2">
      <c r="A49" s="730" t="s">
        <v>604</v>
      </c>
      <c r="B49" s="731" t="s">
        <v>1539</v>
      </c>
      <c r="C49" s="731" t="s">
        <v>1540</v>
      </c>
      <c r="D49" s="731" t="s">
        <v>910</v>
      </c>
      <c r="E49" s="731" t="s">
        <v>1541</v>
      </c>
      <c r="F49" s="735"/>
      <c r="G49" s="735"/>
      <c r="H49" s="749">
        <v>0</v>
      </c>
      <c r="I49" s="735">
        <v>1</v>
      </c>
      <c r="J49" s="735">
        <v>31.929999999999996</v>
      </c>
      <c r="K49" s="749">
        <v>1</v>
      </c>
      <c r="L49" s="735">
        <v>1</v>
      </c>
      <c r="M49" s="736">
        <v>31.929999999999996</v>
      </c>
    </row>
    <row r="50" spans="1:13" ht="14.45" customHeight="1" x14ac:dyDescent="0.2">
      <c r="A50" s="730" t="s">
        <v>604</v>
      </c>
      <c r="B50" s="731" t="s">
        <v>1451</v>
      </c>
      <c r="C50" s="731" t="s">
        <v>1542</v>
      </c>
      <c r="D50" s="731" t="s">
        <v>917</v>
      </c>
      <c r="E50" s="731" t="s">
        <v>1543</v>
      </c>
      <c r="F50" s="735"/>
      <c r="G50" s="735"/>
      <c r="H50" s="749">
        <v>0</v>
      </c>
      <c r="I50" s="735">
        <v>1</v>
      </c>
      <c r="J50" s="735">
        <v>39.72999999999999</v>
      </c>
      <c r="K50" s="749">
        <v>1</v>
      </c>
      <c r="L50" s="735">
        <v>1</v>
      </c>
      <c r="M50" s="736">
        <v>39.72999999999999</v>
      </c>
    </row>
    <row r="51" spans="1:13" ht="14.45" customHeight="1" x14ac:dyDescent="0.2">
      <c r="A51" s="730" t="s">
        <v>604</v>
      </c>
      <c r="B51" s="731" t="s">
        <v>1457</v>
      </c>
      <c r="C51" s="731" t="s">
        <v>1544</v>
      </c>
      <c r="D51" s="731" t="s">
        <v>868</v>
      </c>
      <c r="E51" s="731" t="s">
        <v>659</v>
      </c>
      <c r="F51" s="735"/>
      <c r="G51" s="735"/>
      <c r="H51" s="749">
        <v>0</v>
      </c>
      <c r="I51" s="735">
        <v>1</v>
      </c>
      <c r="J51" s="735">
        <v>52.219999999999992</v>
      </c>
      <c r="K51" s="749">
        <v>1</v>
      </c>
      <c r="L51" s="735">
        <v>1</v>
      </c>
      <c r="M51" s="736">
        <v>52.219999999999992</v>
      </c>
    </row>
    <row r="52" spans="1:13" ht="14.45" customHeight="1" x14ac:dyDescent="0.2">
      <c r="A52" s="730" t="s">
        <v>604</v>
      </c>
      <c r="B52" s="731" t="s">
        <v>1545</v>
      </c>
      <c r="C52" s="731" t="s">
        <v>1546</v>
      </c>
      <c r="D52" s="731" t="s">
        <v>1547</v>
      </c>
      <c r="E52" s="731" t="s">
        <v>1520</v>
      </c>
      <c r="F52" s="735"/>
      <c r="G52" s="735"/>
      <c r="H52" s="749">
        <v>0</v>
      </c>
      <c r="I52" s="735">
        <v>1</v>
      </c>
      <c r="J52" s="735">
        <v>15.000000000000004</v>
      </c>
      <c r="K52" s="749">
        <v>1</v>
      </c>
      <c r="L52" s="735">
        <v>1</v>
      </c>
      <c r="M52" s="736">
        <v>15.000000000000004</v>
      </c>
    </row>
    <row r="53" spans="1:13" ht="14.45" customHeight="1" x14ac:dyDescent="0.2">
      <c r="A53" s="730" t="s">
        <v>604</v>
      </c>
      <c r="B53" s="731" t="s">
        <v>1548</v>
      </c>
      <c r="C53" s="731" t="s">
        <v>1549</v>
      </c>
      <c r="D53" s="731" t="s">
        <v>1550</v>
      </c>
      <c r="E53" s="731" t="s">
        <v>1551</v>
      </c>
      <c r="F53" s="735"/>
      <c r="G53" s="735"/>
      <c r="H53" s="749">
        <v>0</v>
      </c>
      <c r="I53" s="735">
        <v>1</v>
      </c>
      <c r="J53" s="735">
        <v>50.530000000000015</v>
      </c>
      <c r="K53" s="749">
        <v>1</v>
      </c>
      <c r="L53" s="735">
        <v>1</v>
      </c>
      <c r="M53" s="736">
        <v>50.530000000000015</v>
      </c>
    </row>
    <row r="54" spans="1:13" ht="14.45" customHeight="1" x14ac:dyDescent="0.2">
      <c r="A54" s="730" t="s">
        <v>604</v>
      </c>
      <c r="B54" s="731" t="s">
        <v>1552</v>
      </c>
      <c r="C54" s="731" t="s">
        <v>1553</v>
      </c>
      <c r="D54" s="731" t="s">
        <v>906</v>
      </c>
      <c r="E54" s="731" t="s">
        <v>1554</v>
      </c>
      <c r="F54" s="735"/>
      <c r="G54" s="735"/>
      <c r="H54" s="749">
        <v>0</v>
      </c>
      <c r="I54" s="735">
        <v>1</v>
      </c>
      <c r="J54" s="735">
        <v>74.430000000000007</v>
      </c>
      <c r="K54" s="749">
        <v>1</v>
      </c>
      <c r="L54" s="735">
        <v>1</v>
      </c>
      <c r="M54" s="736">
        <v>74.430000000000007</v>
      </c>
    </row>
    <row r="55" spans="1:13" ht="14.45" customHeight="1" x14ac:dyDescent="0.2">
      <c r="A55" s="730" t="s">
        <v>604</v>
      </c>
      <c r="B55" s="731" t="s">
        <v>1470</v>
      </c>
      <c r="C55" s="731" t="s">
        <v>1471</v>
      </c>
      <c r="D55" s="731" t="s">
        <v>776</v>
      </c>
      <c r="E55" s="731" t="s">
        <v>1472</v>
      </c>
      <c r="F55" s="735"/>
      <c r="G55" s="735"/>
      <c r="H55" s="749">
        <v>0</v>
      </c>
      <c r="I55" s="735">
        <v>8</v>
      </c>
      <c r="J55" s="735">
        <v>519.20000000000016</v>
      </c>
      <c r="K55" s="749">
        <v>1</v>
      </c>
      <c r="L55" s="735">
        <v>8</v>
      </c>
      <c r="M55" s="736">
        <v>519.20000000000016</v>
      </c>
    </row>
    <row r="56" spans="1:13" ht="14.45" customHeight="1" x14ac:dyDescent="0.2">
      <c r="A56" s="730" t="s">
        <v>604</v>
      </c>
      <c r="B56" s="731" t="s">
        <v>1555</v>
      </c>
      <c r="C56" s="731" t="s">
        <v>1556</v>
      </c>
      <c r="D56" s="731" t="s">
        <v>1557</v>
      </c>
      <c r="E56" s="731" t="s">
        <v>1558</v>
      </c>
      <c r="F56" s="735"/>
      <c r="G56" s="735"/>
      <c r="H56" s="749">
        <v>0</v>
      </c>
      <c r="I56" s="735">
        <v>1</v>
      </c>
      <c r="J56" s="735">
        <v>112.13</v>
      </c>
      <c r="K56" s="749">
        <v>1</v>
      </c>
      <c r="L56" s="735">
        <v>1</v>
      </c>
      <c r="M56" s="736">
        <v>112.13</v>
      </c>
    </row>
    <row r="57" spans="1:13" ht="14.45" customHeight="1" x14ac:dyDescent="0.2">
      <c r="A57" s="730" t="s">
        <v>604</v>
      </c>
      <c r="B57" s="731" t="s">
        <v>1555</v>
      </c>
      <c r="C57" s="731" t="s">
        <v>1559</v>
      </c>
      <c r="D57" s="731" t="s">
        <v>1557</v>
      </c>
      <c r="E57" s="731" t="s">
        <v>1560</v>
      </c>
      <c r="F57" s="735"/>
      <c r="G57" s="735"/>
      <c r="H57" s="749">
        <v>0</v>
      </c>
      <c r="I57" s="735">
        <v>1</v>
      </c>
      <c r="J57" s="735">
        <v>98.009999999999977</v>
      </c>
      <c r="K57" s="749">
        <v>1</v>
      </c>
      <c r="L57" s="735">
        <v>1</v>
      </c>
      <c r="M57" s="736">
        <v>98.009999999999977</v>
      </c>
    </row>
    <row r="58" spans="1:13" ht="14.45" customHeight="1" x14ac:dyDescent="0.2">
      <c r="A58" s="730" t="s">
        <v>604</v>
      </c>
      <c r="B58" s="731" t="s">
        <v>1555</v>
      </c>
      <c r="C58" s="731" t="s">
        <v>1561</v>
      </c>
      <c r="D58" s="731" t="s">
        <v>1114</v>
      </c>
      <c r="E58" s="731" t="s">
        <v>903</v>
      </c>
      <c r="F58" s="735"/>
      <c r="G58" s="735"/>
      <c r="H58" s="749">
        <v>0</v>
      </c>
      <c r="I58" s="735">
        <v>2</v>
      </c>
      <c r="J58" s="735">
        <v>184.41</v>
      </c>
      <c r="K58" s="749">
        <v>1</v>
      </c>
      <c r="L58" s="735">
        <v>2</v>
      </c>
      <c r="M58" s="736">
        <v>184.41</v>
      </c>
    </row>
    <row r="59" spans="1:13" ht="14.45" customHeight="1" x14ac:dyDescent="0.2">
      <c r="A59" s="730" t="s">
        <v>604</v>
      </c>
      <c r="B59" s="731" t="s">
        <v>1555</v>
      </c>
      <c r="C59" s="731" t="s">
        <v>1562</v>
      </c>
      <c r="D59" s="731" t="s">
        <v>1114</v>
      </c>
      <c r="E59" s="731" t="s">
        <v>1563</v>
      </c>
      <c r="F59" s="735">
        <v>1</v>
      </c>
      <c r="G59" s="735">
        <v>94.37</v>
      </c>
      <c r="H59" s="749">
        <v>1</v>
      </c>
      <c r="I59" s="735"/>
      <c r="J59" s="735"/>
      <c r="K59" s="749">
        <v>0</v>
      </c>
      <c r="L59" s="735">
        <v>1</v>
      </c>
      <c r="M59" s="736">
        <v>94.37</v>
      </c>
    </row>
    <row r="60" spans="1:13" ht="14.45" customHeight="1" x14ac:dyDescent="0.2">
      <c r="A60" s="730" t="s">
        <v>604</v>
      </c>
      <c r="B60" s="731" t="s">
        <v>1477</v>
      </c>
      <c r="C60" s="731" t="s">
        <v>1564</v>
      </c>
      <c r="D60" s="731" t="s">
        <v>1565</v>
      </c>
      <c r="E60" s="731" t="s">
        <v>1566</v>
      </c>
      <c r="F60" s="735">
        <v>1.2</v>
      </c>
      <c r="G60" s="735">
        <v>500.13600000000008</v>
      </c>
      <c r="H60" s="749">
        <v>1</v>
      </c>
      <c r="I60" s="735"/>
      <c r="J60" s="735"/>
      <c r="K60" s="749">
        <v>0</v>
      </c>
      <c r="L60" s="735">
        <v>1.2</v>
      </c>
      <c r="M60" s="736">
        <v>500.13600000000008</v>
      </c>
    </row>
    <row r="61" spans="1:13" ht="14.45" customHeight="1" x14ac:dyDescent="0.2">
      <c r="A61" s="730" t="s">
        <v>604</v>
      </c>
      <c r="B61" s="731" t="s">
        <v>1567</v>
      </c>
      <c r="C61" s="731" t="s">
        <v>1568</v>
      </c>
      <c r="D61" s="731" t="s">
        <v>1569</v>
      </c>
      <c r="E61" s="731" t="s">
        <v>1570</v>
      </c>
      <c r="F61" s="735">
        <v>48</v>
      </c>
      <c r="G61" s="735">
        <v>1603.1999999999998</v>
      </c>
      <c r="H61" s="749">
        <v>1</v>
      </c>
      <c r="I61" s="735"/>
      <c r="J61" s="735"/>
      <c r="K61" s="749">
        <v>0</v>
      </c>
      <c r="L61" s="735">
        <v>48</v>
      </c>
      <c r="M61" s="736">
        <v>1603.1999999999998</v>
      </c>
    </row>
    <row r="62" spans="1:13" ht="14.45" customHeight="1" x14ac:dyDescent="0.2">
      <c r="A62" s="730" t="s">
        <v>604</v>
      </c>
      <c r="B62" s="731" t="s">
        <v>1485</v>
      </c>
      <c r="C62" s="731" t="s">
        <v>1486</v>
      </c>
      <c r="D62" s="731" t="s">
        <v>650</v>
      </c>
      <c r="E62" s="731" t="s">
        <v>651</v>
      </c>
      <c r="F62" s="735">
        <v>2</v>
      </c>
      <c r="G62" s="735">
        <v>207.16</v>
      </c>
      <c r="H62" s="749">
        <v>1</v>
      </c>
      <c r="I62" s="735"/>
      <c r="J62" s="735"/>
      <c r="K62" s="749">
        <v>0</v>
      </c>
      <c r="L62" s="735">
        <v>2</v>
      </c>
      <c r="M62" s="736">
        <v>207.16</v>
      </c>
    </row>
    <row r="63" spans="1:13" ht="14.45" customHeight="1" x14ac:dyDescent="0.2">
      <c r="A63" s="730" t="s">
        <v>604</v>
      </c>
      <c r="B63" s="731" t="s">
        <v>1487</v>
      </c>
      <c r="C63" s="731" t="s">
        <v>1491</v>
      </c>
      <c r="D63" s="731" t="s">
        <v>1489</v>
      </c>
      <c r="E63" s="731" t="s">
        <v>1492</v>
      </c>
      <c r="F63" s="735"/>
      <c r="G63" s="735"/>
      <c r="H63" s="749">
        <v>0</v>
      </c>
      <c r="I63" s="735">
        <v>7.1000000000000005</v>
      </c>
      <c r="J63" s="735">
        <v>1874.3999999999999</v>
      </c>
      <c r="K63" s="749">
        <v>1</v>
      </c>
      <c r="L63" s="735">
        <v>7.1000000000000005</v>
      </c>
      <c r="M63" s="736">
        <v>1874.3999999999999</v>
      </c>
    </row>
    <row r="64" spans="1:13" ht="14.45" customHeight="1" x14ac:dyDescent="0.2">
      <c r="A64" s="730" t="s">
        <v>604</v>
      </c>
      <c r="B64" s="731" t="s">
        <v>1493</v>
      </c>
      <c r="C64" s="731" t="s">
        <v>1494</v>
      </c>
      <c r="D64" s="731" t="s">
        <v>1495</v>
      </c>
      <c r="E64" s="731" t="s">
        <v>1496</v>
      </c>
      <c r="F64" s="735"/>
      <c r="G64" s="735"/>
      <c r="H64" s="749">
        <v>0</v>
      </c>
      <c r="I64" s="735">
        <v>16</v>
      </c>
      <c r="J64" s="735">
        <v>846.08</v>
      </c>
      <c r="K64" s="749">
        <v>1</v>
      </c>
      <c r="L64" s="735">
        <v>16</v>
      </c>
      <c r="M64" s="736">
        <v>846.08</v>
      </c>
    </row>
    <row r="65" spans="1:13" ht="14.45" customHeight="1" x14ac:dyDescent="0.2">
      <c r="A65" s="730" t="s">
        <v>604</v>
      </c>
      <c r="B65" s="731" t="s">
        <v>1571</v>
      </c>
      <c r="C65" s="731" t="s">
        <v>1572</v>
      </c>
      <c r="D65" s="731" t="s">
        <v>1000</v>
      </c>
      <c r="E65" s="731" t="s">
        <v>1573</v>
      </c>
      <c r="F65" s="735">
        <v>4.2</v>
      </c>
      <c r="G65" s="735">
        <v>791.53199999999993</v>
      </c>
      <c r="H65" s="749">
        <v>1</v>
      </c>
      <c r="I65" s="735"/>
      <c r="J65" s="735"/>
      <c r="K65" s="749">
        <v>0</v>
      </c>
      <c r="L65" s="735">
        <v>4.2</v>
      </c>
      <c r="M65" s="736">
        <v>791.53199999999993</v>
      </c>
    </row>
    <row r="66" spans="1:13" ht="14.45" customHeight="1" x14ac:dyDescent="0.2">
      <c r="A66" s="730" t="s">
        <v>604</v>
      </c>
      <c r="B66" s="731" t="s">
        <v>1571</v>
      </c>
      <c r="C66" s="731" t="s">
        <v>1574</v>
      </c>
      <c r="D66" s="731" t="s">
        <v>1000</v>
      </c>
      <c r="E66" s="731" t="s">
        <v>1575</v>
      </c>
      <c r="F66" s="735"/>
      <c r="G66" s="735"/>
      <c r="H66" s="749">
        <v>0</v>
      </c>
      <c r="I66" s="735">
        <v>0.1</v>
      </c>
      <c r="J66" s="735">
        <v>37.692</v>
      </c>
      <c r="K66" s="749">
        <v>1</v>
      </c>
      <c r="L66" s="735">
        <v>0.1</v>
      </c>
      <c r="M66" s="736">
        <v>37.692</v>
      </c>
    </row>
    <row r="67" spans="1:13" ht="14.45" customHeight="1" x14ac:dyDescent="0.2">
      <c r="A67" s="730" t="s">
        <v>604</v>
      </c>
      <c r="B67" s="731" t="s">
        <v>1576</v>
      </c>
      <c r="C67" s="731" t="s">
        <v>1577</v>
      </c>
      <c r="D67" s="731" t="s">
        <v>1578</v>
      </c>
      <c r="E67" s="731" t="s">
        <v>1579</v>
      </c>
      <c r="F67" s="735">
        <v>1</v>
      </c>
      <c r="G67" s="735">
        <v>174.23</v>
      </c>
      <c r="H67" s="749">
        <v>1</v>
      </c>
      <c r="I67" s="735"/>
      <c r="J67" s="735"/>
      <c r="K67" s="749">
        <v>0</v>
      </c>
      <c r="L67" s="735">
        <v>1</v>
      </c>
      <c r="M67" s="736">
        <v>174.23</v>
      </c>
    </row>
    <row r="68" spans="1:13" ht="14.45" customHeight="1" x14ac:dyDescent="0.2">
      <c r="A68" s="730" t="s">
        <v>604</v>
      </c>
      <c r="B68" s="731" t="s">
        <v>1499</v>
      </c>
      <c r="C68" s="731" t="s">
        <v>1500</v>
      </c>
      <c r="D68" s="731" t="s">
        <v>757</v>
      </c>
      <c r="E68" s="731" t="s">
        <v>760</v>
      </c>
      <c r="F68" s="735"/>
      <c r="G68" s="735"/>
      <c r="H68" s="749">
        <v>0</v>
      </c>
      <c r="I68" s="735">
        <v>110</v>
      </c>
      <c r="J68" s="735">
        <v>3675.7269907108061</v>
      </c>
      <c r="K68" s="749">
        <v>1</v>
      </c>
      <c r="L68" s="735">
        <v>110</v>
      </c>
      <c r="M68" s="736">
        <v>3675.7269907108061</v>
      </c>
    </row>
    <row r="69" spans="1:13" ht="14.45" customHeight="1" x14ac:dyDescent="0.2">
      <c r="A69" s="730" t="s">
        <v>604</v>
      </c>
      <c r="B69" s="731" t="s">
        <v>1499</v>
      </c>
      <c r="C69" s="731" t="s">
        <v>1501</v>
      </c>
      <c r="D69" s="731" t="s">
        <v>757</v>
      </c>
      <c r="E69" s="731" t="s">
        <v>1502</v>
      </c>
      <c r="F69" s="735"/>
      <c r="G69" s="735"/>
      <c r="H69" s="749">
        <v>0</v>
      </c>
      <c r="I69" s="735">
        <v>5</v>
      </c>
      <c r="J69" s="735">
        <v>234.46</v>
      </c>
      <c r="K69" s="749">
        <v>1</v>
      </c>
      <c r="L69" s="735">
        <v>5</v>
      </c>
      <c r="M69" s="736">
        <v>234.46</v>
      </c>
    </row>
    <row r="70" spans="1:13" ht="14.45" customHeight="1" x14ac:dyDescent="0.2">
      <c r="A70" s="730" t="s">
        <v>604</v>
      </c>
      <c r="B70" s="731" t="s">
        <v>1499</v>
      </c>
      <c r="C70" s="731" t="s">
        <v>1503</v>
      </c>
      <c r="D70" s="731" t="s">
        <v>757</v>
      </c>
      <c r="E70" s="731" t="s">
        <v>1504</v>
      </c>
      <c r="F70" s="735"/>
      <c r="G70" s="735"/>
      <c r="H70" s="749">
        <v>0</v>
      </c>
      <c r="I70" s="735">
        <v>38</v>
      </c>
      <c r="J70" s="735">
        <v>1718.93</v>
      </c>
      <c r="K70" s="749">
        <v>1</v>
      </c>
      <c r="L70" s="735">
        <v>38</v>
      </c>
      <c r="M70" s="736">
        <v>1718.93</v>
      </c>
    </row>
    <row r="71" spans="1:13" ht="14.45" customHeight="1" x14ac:dyDescent="0.2">
      <c r="A71" s="730" t="s">
        <v>604</v>
      </c>
      <c r="B71" s="731" t="s">
        <v>1580</v>
      </c>
      <c r="C71" s="731" t="s">
        <v>1581</v>
      </c>
      <c r="D71" s="731" t="s">
        <v>1582</v>
      </c>
      <c r="E71" s="731" t="s">
        <v>1583</v>
      </c>
      <c r="F71" s="735"/>
      <c r="G71" s="735"/>
      <c r="H71" s="749">
        <v>0</v>
      </c>
      <c r="I71" s="735">
        <v>1</v>
      </c>
      <c r="J71" s="735">
        <v>238.21999999999997</v>
      </c>
      <c r="K71" s="749">
        <v>1</v>
      </c>
      <c r="L71" s="735">
        <v>1</v>
      </c>
      <c r="M71" s="736">
        <v>238.21999999999997</v>
      </c>
    </row>
    <row r="72" spans="1:13" ht="14.45" customHeight="1" x14ac:dyDescent="0.2">
      <c r="A72" s="730" t="s">
        <v>604</v>
      </c>
      <c r="B72" s="731" t="s">
        <v>1584</v>
      </c>
      <c r="C72" s="731" t="s">
        <v>1585</v>
      </c>
      <c r="D72" s="731" t="s">
        <v>927</v>
      </c>
      <c r="E72" s="731" t="s">
        <v>1586</v>
      </c>
      <c r="F72" s="735">
        <v>1</v>
      </c>
      <c r="G72" s="735">
        <v>104.87</v>
      </c>
      <c r="H72" s="749">
        <v>1</v>
      </c>
      <c r="I72" s="735"/>
      <c r="J72" s="735"/>
      <c r="K72" s="749">
        <v>0</v>
      </c>
      <c r="L72" s="735">
        <v>1</v>
      </c>
      <c r="M72" s="736">
        <v>104.87</v>
      </c>
    </row>
    <row r="73" spans="1:13" ht="14.45" customHeight="1" x14ac:dyDescent="0.2">
      <c r="A73" s="730" t="s">
        <v>604</v>
      </c>
      <c r="B73" s="731" t="s">
        <v>1587</v>
      </c>
      <c r="C73" s="731" t="s">
        <v>1588</v>
      </c>
      <c r="D73" s="731" t="s">
        <v>1589</v>
      </c>
      <c r="E73" s="731" t="s">
        <v>1590</v>
      </c>
      <c r="F73" s="735"/>
      <c r="G73" s="735"/>
      <c r="H73" s="749">
        <v>0</v>
      </c>
      <c r="I73" s="735">
        <v>1</v>
      </c>
      <c r="J73" s="735">
        <v>723.18000000000029</v>
      </c>
      <c r="K73" s="749">
        <v>1</v>
      </c>
      <c r="L73" s="735">
        <v>1</v>
      </c>
      <c r="M73" s="736">
        <v>723.18000000000029</v>
      </c>
    </row>
    <row r="74" spans="1:13" ht="14.45" customHeight="1" x14ac:dyDescent="0.2">
      <c r="A74" s="730" t="s">
        <v>604</v>
      </c>
      <c r="B74" s="731" t="s">
        <v>1591</v>
      </c>
      <c r="C74" s="731" t="s">
        <v>1592</v>
      </c>
      <c r="D74" s="731" t="s">
        <v>1593</v>
      </c>
      <c r="E74" s="731" t="s">
        <v>1594</v>
      </c>
      <c r="F74" s="735"/>
      <c r="G74" s="735"/>
      <c r="H74" s="749">
        <v>0</v>
      </c>
      <c r="I74" s="735">
        <v>1</v>
      </c>
      <c r="J74" s="735">
        <v>61.95000000000001</v>
      </c>
      <c r="K74" s="749">
        <v>1</v>
      </c>
      <c r="L74" s="735">
        <v>1</v>
      </c>
      <c r="M74" s="736">
        <v>61.95000000000001</v>
      </c>
    </row>
    <row r="75" spans="1:13" ht="14.45" customHeight="1" x14ac:dyDescent="0.2">
      <c r="A75" s="730" t="s">
        <v>604</v>
      </c>
      <c r="B75" s="731" t="s">
        <v>1509</v>
      </c>
      <c r="C75" s="731" t="s">
        <v>1510</v>
      </c>
      <c r="D75" s="731" t="s">
        <v>1511</v>
      </c>
      <c r="E75" s="731" t="s">
        <v>1512</v>
      </c>
      <c r="F75" s="735"/>
      <c r="G75" s="735"/>
      <c r="H75" s="749">
        <v>0</v>
      </c>
      <c r="I75" s="735">
        <v>17</v>
      </c>
      <c r="J75" s="735">
        <v>154.79999999999995</v>
      </c>
      <c r="K75" s="749">
        <v>1</v>
      </c>
      <c r="L75" s="735">
        <v>17</v>
      </c>
      <c r="M75" s="736">
        <v>154.79999999999995</v>
      </c>
    </row>
    <row r="76" spans="1:13" ht="14.45" customHeight="1" x14ac:dyDescent="0.2">
      <c r="A76" s="730" t="s">
        <v>604</v>
      </c>
      <c r="B76" s="731" t="s">
        <v>1513</v>
      </c>
      <c r="C76" s="731" t="s">
        <v>1516</v>
      </c>
      <c r="D76" s="731" t="s">
        <v>814</v>
      </c>
      <c r="E76" s="731" t="s">
        <v>1517</v>
      </c>
      <c r="F76" s="735"/>
      <c r="G76" s="735"/>
      <c r="H76" s="749">
        <v>0</v>
      </c>
      <c r="I76" s="735">
        <v>3</v>
      </c>
      <c r="J76" s="735">
        <v>136.99</v>
      </c>
      <c r="K76" s="749">
        <v>1</v>
      </c>
      <c r="L76" s="735">
        <v>3</v>
      </c>
      <c r="M76" s="736">
        <v>136.99</v>
      </c>
    </row>
    <row r="77" spans="1:13" ht="14.45" customHeight="1" x14ac:dyDescent="0.2">
      <c r="A77" s="730" t="s">
        <v>604</v>
      </c>
      <c r="B77" s="731" t="s">
        <v>1595</v>
      </c>
      <c r="C77" s="731" t="s">
        <v>1596</v>
      </c>
      <c r="D77" s="731" t="s">
        <v>862</v>
      </c>
      <c r="E77" s="731" t="s">
        <v>1597</v>
      </c>
      <c r="F77" s="735"/>
      <c r="G77" s="735"/>
      <c r="H77" s="749">
        <v>0</v>
      </c>
      <c r="I77" s="735">
        <v>1</v>
      </c>
      <c r="J77" s="735">
        <v>98.150000000000034</v>
      </c>
      <c r="K77" s="749">
        <v>1</v>
      </c>
      <c r="L77" s="735">
        <v>1</v>
      </c>
      <c r="M77" s="736">
        <v>98.150000000000034</v>
      </c>
    </row>
    <row r="78" spans="1:13" ht="14.45" customHeight="1" x14ac:dyDescent="0.2">
      <c r="A78" s="730" t="s">
        <v>604</v>
      </c>
      <c r="B78" s="731" t="s">
        <v>1518</v>
      </c>
      <c r="C78" s="731" t="s">
        <v>1519</v>
      </c>
      <c r="D78" s="731" t="s">
        <v>656</v>
      </c>
      <c r="E78" s="731" t="s">
        <v>1520</v>
      </c>
      <c r="F78" s="735"/>
      <c r="G78" s="735"/>
      <c r="H78" s="749">
        <v>0</v>
      </c>
      <c r="I78" s="735">
        <v>1</v>
      </c>
      <c r="J78" s="735">
        <v>70.399999999999991</v>
      </c>
      <c r="K78" s="749">
        <v>1</v>
      </c>
      <c r="L78" s="735">
        <v>1</v>
      </c>
      <c r="M78" s="736">
        <v>70.399999999999991</v>
      </c>
    </row>
    <row r="79" spans="1:13" ht="14.45" customHeight="1" x14ac:dyDescent="0.2">
      <c r="A79" s="730" t="s">
        <v>604</v>
      </c>
      <c r="B79" s="731" t="s">
        <v>1598</v>
      </c>
      <c r="C79" s="731" t="s">
        <v>1599</v>
      </c>
      <c r="D79" s="731" t="s">
        <v>1600</v>
      </c>
      <c r="E79" s="731" t="s">
        <v>1601</v>
      </c>
      <c r="F79" s="735"/>
      <c r="G79" s="735"/>
      <c r="H79" s="749">
        <v>0</v>
      </c>
      <c r="I79" s="735">
        <v>1</v>
      </c>
      <c r="J79" s="735">
        <v>404.32</v>
      </c>
      <c r="K79" s="749">
        <v>1</v>
      </c>
      <c r="L79" s="735">
        <v>1</v>
      </c>
      <c r="M79" s="736">
        <v>404.32</v>
      </c>
    </row>
    <row r="80" spans="1:13" ht="14.45" customHeight="1" x14ac:dyDescent="0.2">
      <c r="A80" s="730" t="s">
        <v>604</v>
      </c>
      <c r="B80" s="731" t="s">
        <v>1602</v>
      </c>
      <c r="C80" s="731" t="s">
        <v>1603</v>
      </c>
      <c r="D80" s="731" t="s">
        <v>981</v>
      </c>
      <c r="E80" s="731" t="s">
        <v>659</v>
      </c>
      <c r="F80" s="735"/>
      <c r="G80" s="735"/>
      <c r="H80" s="749">
        <v>0</v>
      </c>
      <c r="I80" s="735">
        <v>1</v>
      </c>
      <c r="J80" s="735">
        <v>29.87</v>
      </c>
      <c r="K80" s="749">
        <v>1</v>
      </c>
      <c r="L80" s="735">
        <v>1</v>
      </c>
      <c r="M80" s="736">
        <v>29.87</v>
      </c>
    </row>
    <row r="81" spans="1:13" ht="14.45" customHeight="1" x14ac:dyDescent="0.2">
      <c r="A81" s="730" t="s">
        <v>607</v>
      </c>
      <c r="B81" s="731" t="s">
        <v>1470</v>
      </c>
      <c r="C81" s="731" t="s">
        <v>1604</v>
      </c>
      <c r="D81" s="731" t="s">
        <v>1020</v>
      </c>
      <c r="E81" s="731" t="s">
        <v>1605</v>
      </c>
      <c r="F81" s="735"/>
      <c r="G81" s="735"/>
      <c r="H81" s="749">
        <v>0</v>
      </c>
      <c r="I81" s="735">
        <v>40</v>
      </c>
      <c r="J81" s="735">
        <v>1487.2</v>
      </c>
      <c r="K81" s="749">
        <v>1</v>
      </c>
      <c r="L81" s="735">
        <v>40</v>
      </c>
      <c r="M81" s="736">
        <v>1487.2</v>
      </c>
    </row>
    <row r="82" spans="1:13" ht="14.45" customHeight="1" x14ac:dyDescent="0.2">
      <c r="A82" s="730" t="s">
        <v>607</v>
      </c>
      <c r="B82" s="731" t="s">
        <v>1499</v>
      </c>
      <c r="C82" s="731" t="s">
        <v>1500</v>
      </c>
      <c r="D82" s="731" t="s">
        <v>757</v>
      </c>
      <c r="E82" s="731" t="s">
        <v>760</v>
      </c>
      <c r="F82" s="735"/>
      <c r="G82" s="735"/>
      <c r="H82" s="749">
        <v>0</v>
      </c>
      <c r="I82" s="735">
        <v>2</v>
      </c>
      <c r="J82" s="735">
        <v>66.022000000000006</v>
      </c>
      <c r="K82" s="749">
        <v>1</v>
      </c>
      <c r="L82" s="735">
        <v>2</v>
      </c>
      <c r="M82" s="736">
        <v>66.022000000000006</v>
      </c>
    </row>
    <row r="83" spans="1:13" ht="14.45" customHeight="1" x14ac:dyDescent="0.2">
      <c r="A83" s="730" t="s">
        <v>610</v>
      </c>
      <c r="B83" s="731" t="s">
        <v>1428</v>
      </c>
      <c r="C83" s="731" t="s">
        <v>1429</v>
      </c>
      <c r="D83" s="731" t="s">
        <v>1430</v>
      </c>
      <c r="E83" s="731" t="s">
        <v>1431</v>
      </c>
      <c r="F83" s="735"/>
      <c r="G83" s="735"/>
      <c r="H83" s="749">
        <v>0</v>
      </c>
      <c r="I83" s="735">
        <v>910</v>
      </c>
      <c r="J83" s="735">
        <v>15093.52</v>
      </c>
      <c r="K83" s="749">
        <v>1</v>
      </c>
      <c r="L83" s="735">
        <v>910</v>
      </c>
      <c r="M83" s="736">
        <v>15093.52</v>
      </c>
    </row>
    <row r="84" spans="1:13" ht="14.45" customHeight="1" x14ac:dyDescent="0.2">
      <c r="A84" s="730" t="s">
        <v>610</v>
      </c>
      <c r="B84" s="731" t="s">
        <v>1606</v>
      </c>
      <c r="C84" s="731" t="s">
        <v>1607</v>
      </c>
      <c r="D84" s="731" t="s">
        <v>1608</v>
      </c>
      <c r="E84" s="731" t="s">
        <v>1609</v>
      </c>
      <c r="F84" s="735"/>
      <c r="G84" s="735"/>
      <c r="H84" s="749">
        <v>0</v>
      </c>
      <c r="I84" s="735">
        <v>7</v>
      </c>
      <c r="J84" s="735">
        <v>1917.2999448478768</v>
      </c>
      <c r="K84" s="749">
        <v>1</v>
      </c>
      <c r="L84" s="735">
        <v>7</v>
      </c>
      <c r="M84" s="736">
        <v>1917.2999448478768</v>
      </c>
    </row>
    <row r="85" spans="1:13" ht="14.45" customHeight="1" x14ac:dyDescent="0.2">
      <c r="A85" s="730" t="s">
        <v>610</v>
      </c>
      <c r="B85" s="731" t="s">
        <v>1434</v>
      </c>
      <c r="C85" s="731" t="s">
        <v>1435</v>
      </c>
      <c r="D85" s="731" t="s">
        <v>771</v>
      </c>
      <c r="E85" s="731" t="s">
        <v>1436</v>
      </c>
      <c r="F85" s="735"/>
      <c r="G85" s="735"/>
      <c r="H85" s="749">
        <v>0</v>
      </c>
      <c r="I85" s="735">
        <v>4</v>
      </c>
      <c r="J85" s="735">
        <v>456.08000000000004</v>
      </c>
      <c r="K85" s="749">
        <v>1</v>
      </c>
      <c r="L85" s="735">
        <v>4</v>
      </c>
      <c r="M85" s="736">
        <v>456.08000000000004</v>
      </c>
    </row>
    <row r="86" spans="1:13" ht="14.45" customHeight="1" x14ac:dyDescent="0.2">
      <c r="A86" s="730" t="s">
        <v>610</v>
      </c>
      <c r="B86" s="731" t="s">
        <v>1525</v>
      </c>
      <c r="C86" s="731" t="s">
        <v>1526</v>
      </c>
      <c r="D86" s="731" t="s">
        <v>1527</v>
      </c>
      <c r="E86" s="731" t="s">
        <v>1528</v>
      </c>
      <c r="F86" s="735"/>
      <c r="G86" s="735"/>
      <c r="H86" s="749">
        <v>0</v>
      </c>
      <c r="I86" s="735">
        <v>1</v>
      </c>
      <c r="J86" s="735">
        <v>48.929999999999993</v>
      </c>
      <c r="K86" s="749">
        <v>1</v>
      </c>
      <c r="L86" s="735">
        <v>1</v>
      </c>
      <c r="M86" s="736">
        <v>48.929999999999993</v>
      </c>
    </row>
    <row r="87" spans="1:13" ht="14.45" customHeight="1" x14ac:dyDescent="0.2">
      <c r="A87" s="730" t="s">
        <v>610</v>
      </c>
      <c r="B87" s="731" t="s">
        <v>1525</v>
      </c>
      <c r="C87" s="731" t="s">
        <v>1610</v>
      </c>
      <c r="D87" s="731" t="s">
        <v>1527</v>
      </c>
      <c r="E87" s="731" t="s">
        <v>1611</v>
      </c>
      <c r="F87" s="735"/>
      <c r="G87" s="735"/>
      <c r="H87" s="749">
        <v>0</v>
      </c>
      <c r="I87" s="735">
        <v>1</v>
      </c>
      <c r="J87" s="735">
        <v>80.990000000000009</v>
      </c>
      <c r="K87" s="749">
        <v>1</v>
      </c>
      <c r="L87" s="735">
        <v>1</v>
      </c>
      <c r="M87" s="736">
        <v>80.990000000000009</v>
      </c>
    </row>
    <row r="88" spans="1:13" ht="14.45" customHeight="1" x14ac:dyDescent="0.2">
      <c r="A88" s="730" t="s">
        <v>610</v>
      </c>
      <c r="B88" s="731" t="s">
        <v>1437</v>
      </c>
      <c r="C88" s="731" t="s">
        <v>1438</v>
      </c>
      <c r="D88" s="731" t="s">
        <v>696</v>
      </c>
      <c r="E88" s="731" t="s">
        <v>1439</v>
      </c>
      <c r="F88" s="735"/>
      <c r="G88" s="735"/>
      <c r="H88" s="749">
        <v>0</v>
      </c>
      <c r="I88" s="735">
        <v>5</v>
      </c>
      <c r="J88" s="735">
        <v>16500</v>
      </c>
      <c r="K88" s="749">
        <v>1</v>
      </c>
      <c r="L88" s="735">
        <v>5</v>
      </c>
      <c r="M88" s="736">
        <v>16500</v>
      </c>
    </row>
    <row r="89" spans="1:13" ht="14.45" customHeight="1" x14ac:dyDescent="0.2">
      <c r="A89" s="730" t="s">
        <v>610</v>
      </c>
      <c r="B89" s="731" t="s">
        <v>1612</v>
      </c>
      <c r="C89" s="731" t="s">
        <v>1613</v>
      </c>
      <c r="D89" s="731" t="s">
        <v>1075</v>
      </c>
      <c r="E89" s="731" t="s">
        <v>1614</v>
      </c>
      <c r="F89" s="735"/>
      <c r="G89" s="735"/>
      <c r="H89" s="749">
        <v>0</v>
      </c>
      <c r="I89" s="735">
        <v>6</v>
      </c>
      <c r="J89" s="735">
        <v>777.48</v>
      </c>
      <c r="K89" s="749">
        <v>1</v>
      </c>
      <c r="L89" s="735">
        <v>6</v>
      </c>
      <c r="M89" s="736">
        <v>777.48</v>
      </c>
    </row>
    <row r="90" spans="1:13" ht="14.45" customHeight="1" x14ac:dyDescent="0.2">
      <c r="A90" s="730" t="s">
        <v>610</v>
      </c>
      <c r="B90" s="731" t="s">
        <v>1612</v>
      </c>
      <c r="C90" s="731" t="s">
        <v>1615</v>
      </c>
      <c r="D90" s="731" t="s">
        <v>1075</v>
      </c>
      <c r="E90" s="731" t="s">
        <v>1616</v>
      </c>
      <c r="F90" s="735"/>
      <c r="G90" s="735"/>
      <c r="H90" s="749">
        <v>0</v>
      </c>
      <c r="I90" s="735">
        <v>1</v>
      </c>
      <c r="J90" s="735">
        <v>89.65000000000002</v>
      </c>
      <c r="K90" s="749">
        <v>1</v>
      </c>
      <c r="L90" s="735">
        <v>1</v>
      </c>
      <c r="M90" s="736">
        <v>89.65000000000002</v>
      </c>
    </row>
    <row r="91" spans="1:13" ht="14.45" customHeight="1" x14ac:dyDescent="0.2">
      <c r="A91" s="730" t="s">
        <v>610</v>
      </c>
      <c r="B91" s="731" t="s">
        <v>1444</v>
      </c>
      <c r="C91" s="731" t="s">
        <v>1617</v>
      </c>
      <c r="D91" s="731" t="s">
        <v>1199</v>
      </c>
      <c r="E91" s="731" t="s">
        <v>1618</v>
      </c>
      <c r="F91" s="735"/>
      <c r="G91" s="735"/>
      <c r="H91" s="749">
        <v>0</v>
      </c>
      <c r="I91" s="735">
        <v>80</v>
      </c>
      <c r="J91" s="735">
        <v>19728.000242879505</v>
      </c>
      <c r="K91" s="749">
        <v>1</v>
      </c>
      <c r="L91" s="735">
        <v>80</v>
      </c>
      <c r="M91" s="736">
        <v>19728.000242879505</v>
      </c>
    </row>
    <row r="92" spans="1:13" ht="14.45" customHeight="1" x14ac:dyDescent="0.2">
      <c r="A92" s="730" t="s">
        <v>610</v>
      </c>
      <c r="B92" s="731" t="s">
        <v>1444</v>
      </c>
      <c r="C92" s="731" t="s">
        <v>1445</v>
      </c>
      <c r="D92" s="731" t="s">
        <v>1199</v>
      </c>
      <c r="E92" s="731" t="s">
        <v>1446</v>
      </c>
      <c r="F92" s="735"/>
      <c r="G92" s="735"/>
      <c r="H92" s="749">
        <v>0</v>
      </c>
      <c r="I92" s="735">
        <v>250</v>
      </c>
      <c r="J92" s="735">
        <v>12329.999964482469</v>
      </c>
      <c r="K92" s="749">
        <v>1</v>
      </c>
      <c r="L92" s="735">
        <v>250</v>
      </c>
      <c r="M92" s="736">
        <v>12329.999964482469</v>
      </c>
    </row>
    <row r="93" spans="1:13" ht="14.45" customHeight="1" x14ac:dyDescent="0.2">
      <c r="A93" s="730" t="s">
        <v>610</v>
      </c>
      <c r="B93" s="731" t="s">
        <v>1447</v>
      </c>
      <c r="C93" s="731" t="s">
        <v>1619</v>
      </c>
      <c r="D93" s="731" t="s">
        <v>1449</v>
      </c>
      <c r="E93" s="731" t="s">
        <v>1620</v>
      </c>
      <c r="F93" s="735"/>
      <c r="G93" s="735"/>
      <c r="H93" s="749">
        <v>0</v>
      </c>
      <c r="I93" s="735">
        <v>1</v>
      </c>
      <c r="J93" s="735">
        <v>78.410000000000011</v>
      </c>
      <c r="K93" s="749">
        <v>1</v>
      </c>
      <c r="L93" s="735">
        <v>1</v>
      </c>
      <c r="M93" s="736">
        <v>78.410000000000011</v>
      </c>
    </row>
    <row r="94" spans="1:13" ht="14.45" customHeight="1" x14ac:dyDescent="0.2">
      <c r="A94" s="730" t="s">
        <v>610</v>
      </c>
      <c r="B94" s="731" t="s">
        <v>1539</v>
      </c>
      <c r="C94" s="731" t="s">
        <v>1621</v>
      </c>
      <c r="D94" s="731" t="s">
        <v>1119</v>
      </c>
      <c r="E94" s="731" t="s">
        <v>1120</v>
      </c>
      <c r="F94" s="735"/>
      <c r="G94" s="735"/>
      <c r="H94" s="749">
        <v>0</v>
      </c>
      <c r="I94" s="735">
        <v>23</v>
      </c>
      <c r="J94" s="735">
        <v>928.05</v>
      </c>
      <c r="K94" s="749">
        <v>1</v>
      </c>
      <c r="L94" s="735">
        <v>23</v>
      </c>
      <c r="M94" s="736">
        <v>928.05</v>
      </c>
    </row>
    <row r="95" spans="1:13" ht="14.45" customHeight="1" x14ac:dyDescent="0.2">
      <c r="A95" s="730" t="s">
        <v>610</v>
      </c>
      <c r="B95" s="731" t="s">
        <v>1539</v>
      </c>
      <c r="C95" s="731" t="s">
        <v>1622</v>
      </c>
      <c r="D95" s="731" t="s">
        <v>1119</v>
      </c>
      <c r="E95" s="731" t="s">
        <v>1120</v>
      </c>
      <c r="F95" s="735"/>
      <c r="G95" s="735"/>
      <c r="H95" s="749">
        <v>0</v>
      </c>
      <c r="I95" s="735">
        <v>8</v>
      </c>
      <c r="J95" s="735">
        <v>322.8</v>
      </c>
      <c r="K95" s="749">
        <v>1</v>
      </c>
      <c r="L95" s="735">
        <v>8</v>
      </c>
      <c r="M95" s="736">
        <v>322.8</v>
      </c>
    </row>
    <row r="96" spans="1:13" ht="14.45" customHeight="1" x14ac:dyDescent="0.2">
      <c r="A96" s="730" t="s">
        <v>610</v>
      </c>
      <c r="B96" s="731" t="s">
        <v>1539</v>
      </c>
      <c r="C96" s="731" t="s">
        <v>1540</v>
      </c>
      <c r="D96" s="731" t="s">
        <v>910</v>
      </c>
      <c r="E96" s="731" t="s">
        <v>1541</v>
      </c>
      <c r="F96" s="735"/>
      <c r="G96" s="735"/>
      <c r="H96" s="749">
        <v>0</v>
      </c>
      <c r="I96" s="735">
        <v>2</v>
      </c>
      <c r="J96" s="735">
        <v>62.679999999999978</v>
      </c>
      <c r="K96" s="749">
        <v>1</v>
      </c>
      <c r="L96" s="735">
        <v>2</v>
      </c>
      <c r="M96" s="736">
        <v>62.679999999999978</v>
      </c>
    </row>
    <row r="97" spans="1:13" ht="14.45" customHeight="1" x14ac:dyDescent="0.2">
      <c r="A97" s="730" t="s">
        <v>610</v>
      </c>
      <c r="B97" s="731" t="s">
        <v>1539</v>
      </c>
      <c r="C97" s="731" t="s">
        <v>1623</v>
      </c>
      <c r="D97" s="731" t="s">
        <v>910</v>
      </c>
      <c r="E97" s="731" t="s">
        <v>1624</v>
      </c>
      <c r="F97" s="735"/>
      <c r="G97" s="735"/>
      <c r="H97" s="749">
        <v>0</v>
      </c>
      <c r="I97" s="735">
        <v>1</v>
      </c>
      <c r="J97" s="735">
        <v>58.640000000000015</v>
      </c>
      <c r="K97" s="749">
        <v>1</v>
      </c>
      <c r="L97" s="735">
        <v>1</v>
      </c>
      <c r="M97" s="736">
        <v>58.640000000000015</v>
      </c>
    </row>
    <row r="98" spans="1:13" ht="14.45" customHeight="1" x14ac:dyDescent="0.2">
      <c r="A98" s="730" t="s">
        <v>610</v>
      </c>
      <c r="B98" s="731" t="s">
        <v>1451</v>
      </c>
      <c r="C98" s="731" t="s">
        <v>1452</v>
      </c>
      <c r="D98" s="731" t="s">
        <v>703</v>
      </c>
      <c r="E98" s="731" t="s">
        <v>1453</v>
      </c>
      <c r="F98" s="735"/>
      <c r="G98" s="735"/>
      <c r="H98" s="749">
        <v>0</v>
      </c>
      <c r="I98" s="735">
        <v>3</v>
      </c>
      <c r="J98" s="735">
        <v>177.87</v>
      </c>
      <c r="K98" s="749">
        <v>1</v>
      </c>
      <c r="L98" s="735">
        <v>3</v>
      </c>
      <c r="M98" s="736">
        <v>177.87</v>
      </c>
    </row>
    <row r="99" spans="1:13" ht="14.45" customHeight="1" x14ac:dyDescent="0.2">
      <c r="A99" s="730" t="s">
        <v>610</v>
      </c>
      <c r="B99" s="731" t="s">
        <v>1454</v>
      </c>
      <c r="C99" s="731" t="s">
        <v>1625</v>
      </c>
      <c r="D99" s="731" t="s">
        <v>644</v>
      </c>
      <c r="E99" s="731" t="s">
        <v>1626</v>
      </c>
      <c r="F99" s="735"/>
      <c r="G99" s="735"/>
      <c r="H99" s="749">
        <v>0</v>
      </c>
      <c r="I99" s="735">
        <v>3</v>
      </c>
      <c r="J99" s="735">
        <v>324.29999999999995</v>
      </c>
      <c r="K99" s="749">
        <v>1</v>
      </c>
      <c r="L99" s="735">
        <v>3</v>
      </c>
      <c r="M99" s="736">
        <v>324.29999999999995</v>
      </c>
    </row>
    <row r="100" spans="1:13" ht="14.45" customHeight="1" x14ac:dyDescent="0.2">
      <c r="A100" s="730" t="s">
        <v>610</v>
      </c>
      <c r="B100" s="731" t="s">
        <v>1454</v>
      </c>
      <c r="C100" s="731" t="s">
        <v>1455</v>
      </c>
      <c r="D100" s="731" t="s">
        <v>644</v>
      </c>
      <c r="E100" s="731" t="s">
        <v>645</v>
      </c>
      <c r="F100" s="735"/>
      <c r="G100" s="735"/>
      <c r="H100" s="749">
        <v>0</v>
      </c>
      <c r="I100" s="735">
        <v>2</v>
      </c>
      <c r="J100" s="735">
        <v>414.46000000000004</v>
      </c>
      <c r="K100" s="749">
        <v>1</v>
      </c>
      <c r="L100" s="735">
        <v>2</v>
      </c>
      <c r="M100" s="736">
        <v>414.46000000000004</v>
      </c>
    </row>
    <row r="101" spans="1:13" ht="14.45" customHeight="1" x14ac:dyDescent="0.2">
      <c r="A101" s="730" t="s">
        <v>610</v>
      </c>
      <c r="B101" s="731" t="s">
        <v>1454</v>
      </c>
      <c r="C101" s="731" t="s">
        <v>1627</v>
      </c>
      <c r="D101" s="731" t="s">
        <v>1042</v>
      </c>
      <c r="E101" s="731" t="s">
        <v>1043</v>
      </c>
      <c r="F101" s="735"/>
      <c r="G101" s="735"/>
      <c r="H101" s="749">
        <v>0</v>
      </c>
      <c r="I101" s="735">
        <v>5</v>
      </c>
      <c r="J101" s="735">
        <v>441.70000000000005</v>
      </c>
      <c r="K101" s="749">
        <v>1</v>
      </c>
      <c r="L101" s="735">
        <v>5</v>
      </c>
      <c r="M101" s="736">
        <v>441.70000000000005</v>
      </c>
    </row>
    <row r="102" spans="1:13" ht="14.45" customHeight="1" x14ac:dyDescent="0.2">
      <c r="A102" s="730" t="s">
        <v>610</v>
      </c>
      <c r="B102" s="731" t="s">
        <v>1457</v>
      </c>
      <c r="C102" s="731" t="s">
        <v>1628</v>
      </c>
      <c r="D102" s="731" t="s">
        <v>868</v>
      </c>
      <c r="E102" s="731" t="s">
        <v>1047</v>
      </c>
      <c r="F102" s="735"/>
      <c r="G102" s="735"/>
      <c r="H102" s="749">
        <v>0</v>
      </c>
      <c r="I102" s="735">
        <v>1</v>
      </c>
      <c r="J102" s="735">
        <v>26.430000000000007</v>
      </c>
      <c r="K102" s="749">
        <v>1</v>
      </c>
      <c r="L102" s="735">
        <v>1</v>
      </c>
      <c r="M102" s="736">
        <v>26.430000000000007</v>
      </c>
    </row>
    <row r="103" spans="1:13" ht="14.45" customHeight="1" x14ac:dyDescent="0.2">
      <c r="A103" s="730" t="s">
        <v>610</v>
      </c>
      <c r="B103" s="731" t="s">
        <v>1457</v>
      </c>
      <c r="C103" s="731" t="s">
        <v>1458</v>
      </c>
      <c r="D103" s="731" t="s">
        <v>868</v>
      </c>
      <c r="E103" s="731" t="s">
        <v>1459</v>
      </c>
      <c r="F103" s="735"/>
      <c r="G103" s="735"/>
      <c r="H103" s="749">
        <v>0</v>
      </c>
      <c r="I103" s="735">
        <v>1</v>
      </c>
      <c r="J103" s="735">
        <v>87.05</v>
      </c>
      <c r="K103" s="749">
        <v>1</v>
      </c>
      <c r="L103" s="735">
        <v>1</v>
      </c>
      <c r="M103" s="736">
        <v>87.05</v>
      </c>
    </row>
    <row r="104" spans="1:13" ht="14.45" customHeight="1" x14ac:dyDescent="0.2">
      <c r="A104" s="730" t="s">
        <v>610</v>
      </c>
      <c r="B104" s="731" t="s">
        <v>1457</v>
      </c>
      <c r="C104" s="731" t="s">
        <v>1544</v>
      </c>
      <c r="D104" s="731" t="s">
        <v>868</v>
      </c>
      <c r="E104" s="731" t="s">
        <v>659</v>
      </c>
      <c r="F104" s="735"/>
      <c r="G104" s="735"/>
      <c r="H104" s="749">
        <v>0</v>
      </c>
      <c r="I104" s="735">
        <v>1</v>
      </c>
      <c r="J104" s="735">
        <v>52.22000000000002</v>
      </c>
      <c r="K104" s="749">
        <v>1</v>
      </c>
      <c r="L104" s="735">
        <v>1</v>
      </c>
      <c r="M104" s="736">
        <v>52.22000000000002</v>
      </c>
    </row>
    <row r="105" spans="1:13" ht="14.45" customHeight="1" x14ac:dyDescent="0.2">
      <c r="A105" s="730" t="s">
        <v>610</v>
      </c>
      <c r="B105" s="731" t="s">
        <v>1629</v>
      </c>
      <c r="C105" s="731" t="s">
        <v>1630</v>
      </c>
      <c r="D105" s="731" t="s">
        <v>1631</v>
      </c>
      <c r="E105" s="731" t="s">
        <v>1520</v>
      </c>
      <c r="F105" s="735"/>
      <c r="G105" s="735"/>
      <c r="H105" s="749">
        <v>0</v>
      </c>
      <c r="I105" s="735">
        <v>1</v>
      </c>
      <c r="J105" s="735">
        <v>28.8</v>
      </c>
      <c r="K105" s="749">
        <v>1</v>
      </c>
      <c r="L105" s="735">
        <v>1</v>
      </c>
      <c r="M105" s="736">
        <v>28.8</v>
      </c>
    </row>
    <row r="106" spans="1:13" ht="14.45" customHeight="1" x14ac:dyDescent="0.2">
      <c r="A106" s="730" t="s">
        <v>610</v>
      </c>
      <c r="B106" s="731" t="s">
        <v>1632</v>
      </c>
      <c r="C106" s="731" t="s">
        <v>1633</v>
      </c>
      <c r="D106" s="731" t="s">
        <v>1634</v>
      </c>
      <c r="E106" s="731" t="s">
        <v>1635</v>
      </c>
      <c r="F106" s="735">
        <v>1</v>
      </c>
      <c r="G106" s="735">
        <v>57.160000000000011</v>
      </c>
      <c r="H106" s="749">
        <v>1</v>
      </c>
      <c r="I106" s="735"/>
      <c r="J106" s="735"/>
      <c r="K106" s="749">
        <v>0</v>
      </c>
      <c r="L106" s="735">
        <v>1</v>
      </c>
      <c r="M106" s="736">
        <v>57.160000000000011</v>
      </c>
    </row>
    <row r="107" spans="1:13" ht="14.45" customHeight="1" x14ac:dyDescent="0.2">
      <c r="A107" s="730" t="s">
        <v>610</v>
      </c>
      <c r="B107" s="731" t="s">
        <v>1460</v>
      </c>
      <c r="C107" s="731" t="s">
        <v>1461</v>
      </c>
      <c r="D107" s="731" t="s">
        <v>1462</v>
      </c>
      <c r="E107" s="731" t="s">
        <v>1463</v>
      </c>
      <c r="F107" s="735"/>
      <c r="G107" s="735"/>
      <c r="H107" s="749">
        <v>0</v>
      </c>
      <c r="I107" s="735">
        <v>4</v>
      </c>
      <c r="J107" s="735">
        <v>47.319999999999993</v>
      </c>
      <c r="K107" s="749">
        <v>1</v>
      </c>
      <c r="L107" s="735">
        <v>4</v>
      </c>
      <c r="M107" s="736">
        <v>47.319999999999993</v>
      </c>
    </row>
    <row r="108" spans="1:13" ht="14.45" customHeight="1" x14ac:dyDescent="0.2">
      <c r="A108" s="730" t="s">
        <v>610</v>
      </c>
      <c r="B108" s="731" t="s">
        <v>1460</v>
      </c>
      <c r="C108" s="731" t="s">
        <v>1636</v>
      </c>
      <c r="D108" s="731" t="s">
        <v>1462</v>
      </c>
      <c r="E108" s="731" t="s">
        <v>1637</v>
      </c>
      <c r="F108" s="735"/>
      <c r="G108" s="735"/>
      <c r="H108" s="749">
        <v>0</v>
      </c>
      <c r="I108" s="735">
        <v>2</v>
      </c>
      <c r="J108" s="735">
        <v>200.98000000000002</v>
      </c>
      <c r="K108" s="749">
        <v>1</v>
      </c>
      <c r="L108" s="735">
        <v>2</v>
      </c>
      <c r="M108" s="736">
        <v>200.98000000000002</v>
      </c>
    </row>
    <row r="109" spans="1:13" ht="14.45" customHeight="1" x14ac:dyDescent="0.2">
      <c r="A109" s="730" t="s">
        <v>610</v>
      </c>
      <c r="B109" s="731" t="s">
        <v>1638</v>
      </c>
      <c r="C109" s="731" t="s">
        <v>1639</v>
      </c>
      <c r="D109" s="731" t="s">
        <v>1640</v>
      </c>
      <c r="E109" s="731" t="s">
        <v>1641</v>
      </c>
      <c r="F109" s="735"/>
      <c r="G109" s="735"/>
      <c r="H109" s="749">
        <v>0</v>
      </c>
      <c r="I109" s="735">
        <v>3</v>
      </c>
      <c r="J109" s="735">
        <v>762.75</v>
      </c>
      <c r="K109" s="749">
        <v>1</v>
      </c>
      <c r="L109" s="735">
        <v>3</v>
      </c>
      <c r="M109" s="736">
        <v>762.75</v>
      </c>
    </row>
    <row r="110" spans="1:13" ht="14.45" customHeight="1" x14ac:dyDescent="0.2">
      <c r="A110" s="730" t="s">
        <v>610</v>
      </c>
      <c r="B110" s="731" t="s">
        <v>1467</v>
      </c>
      <c r="C110" s="731" t="s">
        <v>1642</v>
      </c>
      <c r="D110" s="731" t="s">
        <v>1469</v>
      </c>
      <c r="E110" s="731" t="s">
        <v>1643</v>
      </c>
      <c r="F110" s="735"/>
      <c r="G110" s="735"/>
      <c r="H110" s="749">
        <v>0</v>
      </c>
      <c r="I110" s="735">
        <v>1</v>
      </c>
      <c r="J110" s="735">
        <v>163.99</v>
      </c>
      <c r="K110" s="749">
        <v>1</v>
      </c>
      <c r="L110" s="735">
        <v>1</v>
      </c>
      <c r="M110" s="736">
        <v>163.99</v>
      </c>
    </row>
    <row r="111" spans="1:13" ht="14.45" customHeight="1" x14ac:dyDescent="0.2">
      <c r="A111" s="730" t="s">
        <v>610</v>
      </c>
      <c r="B111" s="731" t="s">
        <v>1644</v>
      </c>
      <c r="C111" s="731" t="s">
        <v>1645</v>
      </c>
      <c r="D111" s="731" t="s">
        <v>1177</v>
      </c>
      <c r="E111" s="731" t="s">
        <v>1178</v>
      </c>
      <c r="F111" s="735"/>
      <c r="G111" s="735"/>
      <c r="H111" s="749">
        <v>0</v>
      </c>
      <c r="I111" s="735">
        <v>3</v>
      </c>
      <c r="J111" s="735">
        <v>491.82</v>
      </c>
      <c r="K111" s="749">
        <v>1</v>
      </c>
      <c r="L111" s="735">
        <v>3</v>
      </c>
      <c r="M111" s="736">
        <v>491.82</v>
      </c>
    </row>
    <row r="112" spans="1:13" ht="14.45" customHeight="1" x14ac:dyDescent="0.2">
      <c r="A112" s="730" t="s">
        <v>610</v>
      </c>
      <c r="B112" s="731" t="s">
        <v>1470</v>
      </c>
      <c r="C112" s="731" t="s">
        <v>1471</v>
      </c>
      <c r="D112" s="731" t="s">
        <v>776</v>
      </c>
      <c r="E112" s="731" t="s">
        <v>1472</v>
      </c>
      <c r="F112" s="735"/>
      <c r="G112" s="735"/>
      <c r="H112" s="749">
        <v>0</v>
      </c>
      <c r="I112" s="735">
        <v>10</v>
      </c>
      <c r="J112" s="735">
        <v>649.00000000000023</v>
      </c>
      <c r="K112" s="749">
        <v>1</v>
      </c>
      <c r="L112" s="735">
        <v>10</v>
      </c>
      <c r="M112" s="736">
        <v>649.00000000000023</v>
      </c>
    </row>
    <row r="113" spans="1:13" ht="14.45" customHeight="1" x14ac:dyDescent="0.2">
      <c r="A113" s="730" t="s">
        <v>610</v>
      </c>
      <c r="B113" s="731" t="s">
        <v>1470</v>
      </c>
      <c r="C113" s="731" t="s">
        <v>1646</v>
      </c>
      <c r="D113" s="731" t="s">
        <v>776</v>
      </c>
      <c r="E113" s="731" t="s">
        <v>1647</v>
      </c>
      <c r="F113" s="735"/>
      <c r="G113" s="735"/>
      <c r="H113" s="749">
        <v>0</v>
      </c>
      <c r="I113" s="735">
        <v>10</v>
      </c>
      <c r="J113" s="735">
        <v>2984.6000000000004</v>
      </c>
      <c r="K113" s="749">
        <v>1</v>
      </c>
      <c r="L113" s="735">
        <v>10</v>
      </c>
      <c r="M113" s="736">
        <v>2984.6000000000004</v>
      </c>
    </row>
    <row r="114" spans="1:13" ht="14.45" customHeight="1" x14ac:dyDescent="0.2">
      <c r="A114" s="730" t="s">
        <v>610</v>
      </c>
      <c r="B114" s="731" t="s">
        <v>1555</v>
      </c>
      <c r="C114" s="731" t="s">
        <v>1648</v>
      </c>
      <c r="D114" s="731" t="s">
        <v>1557</v>
      </c>
      <c r="E114" s="731" t="s">
        <v>1649</v>
      </c>
      <c r="F114" s="735"/>
      <c r="G114" s="735"/>
      <c r="H114" s="749">
        <v>0</v>
      </c>
      <c r="I114" s="735">
        <v>1</v>
      </c>
      <c r="J114" s="735">
        <v>92.659999999999982</v>
      </c>
      <c r="K114" s="749">
        <v>1</v>
      </c>
      <c r="L114" s="735">
        <v>1</v>
      </c>
      <c r="M114" s="736">
        <v>92.659999999999982</v>
      </c>
    </row>
    <row r="115" spans="1:13" ht="14.45" customHeight="1" x14ac:dyDescent="0.2">
      <c r="A115" s="730" t="s">
        <v>610</v>
      </c>
      <c r="B115" s="731" t="s">
        <v>1555</v>
      </c>
      <c r="C115" s="731" t="s">
        <v>1650</v>
      </c>
      <c r="D115" s="731" t="s">
        <v>1557</v>
      </c>
      <c r="E115" s="731" t="s">
        <v>1651</v>
      </c>
      <c r="F115" s="735"/>
      <c r="G115" s="735"/>
      <c r="H115" s="749">
        <v>0</v>
      </c>
      <c r="I115" s="735">
        <v>2</v>
      </c>
      <c r="J115" s="735">
        <v>125.32</v>
      </c>
      <c r="K115" s="749">
        <v>1</v>
      </c>
      <c r="L115" s="735">
        <v>2</v>
      </c>
      <c r="M115" s="736">
        <v>125.32</v>
      </c>
    </row>
    <row r="116" spans="1:13" ht="14.45" customHeight="1" x14ac:dyDescent="0.2">
      <c r="A116" s="730" t="s">
        <v>610</v>
      </c>
      <c r="B116" s="731" t="s">
        <v>1555</v>
      </c>
      <c r="C116" s="731" t="s">
        <v>1652</v>
      </c>
      <c r="D116" s="731" t="s">
        <v>1114</v>
      </c>
      <c r="E116" s="731" t="s">
        <v>1115</v>
      </c>
      <c r="F116" s="735"/>
      <c r="G116" s="735"/>
      <c r="H116" s="749">
        <v>0</v>
      </c>
      <c r="I116" s="735">
        <v>2</v>
      </c>
      <c r="J116" s="735">
        <v>155.35999999999996</v>
      </c>
      <c r="K116" s="749">
        <v>1</v>
      </c>
      <c r="L116" s="735">
        <v>2</v>
      </c>
      <c r="M116" s="736">
        <v>155.35999999999996</v>
      </c>
    </row>
    <row r="117" spans="1:13" ht="14.45" customHeight="1" x14ac:dyDescent="0.2">
      <c r="A117" s="730" t="s">
        <v>610</v>
      </c>
      <c r="B117" s="731" t="s">
        <v>1555</v>
      </c>
      <c r="C117" s="731" t="s">
        <v>1653</v>
      </c>
      <c r="D117" s="731" t="s">
        <v>1114</v>
      </c>
      <c r="E117" s="731" t="s">
        <v>1654</v>
      </c>
      <c r="F117" s="735"/>
      <c r="G117" s="735"/>
      <c r="H117" s="749">
        <v>0</v>
      </c>
      <c r="I117" s="735">
        <v>1</v>
      </c>
      <c r="J117" s="735">
        <v>61.17</v>
      </c>
      <c r="K117" s="749">
        <v>1</v>
      </c>
      <c r="L117" s="735">
        <v>1</v>
      </c>
      <c r="M117" s="736">
        <v>61.17</v>
      </c>
    </row>
    <row r="118" spans="1:13" ht="14.45" customHeight="1" x14ac:dyDescent="0.2">
      <c r="A118" s="730" t="s">
        <v>610</v>
      </c>
      <c r="B118" s="731" t="s">
        <v>1655</v>
      </c>
      <c r="C118" s="731" t="s">
        <v>1656</v>
      </c>
      <c r="D118" s="731" t="s">
        <v>1657</v>
      </c>
      <c r="E118" s="731" t="s">
        <v>1658</v>
      </c>
      <c r="F118" s="735">
        <v>120</v>
      </c>
      <c r="G118" s="735">
        <v>5236.8</v>
      </c>
      <c r="H118" s="749">
        <v>1</v>
      </c>
      <c r="I118" s="735"/>
      <c r="J118" s="735"/>
      <c r="K118" s="749">
        <v>0</v>
      </c>
      <c r="L118" s="735">
        <v>120</v>
      </c>
      <c r="M118" s="736">
        <v>5236.8</v>
      </c>
    </row>
    <row r="119" spans="1:13" ht="14.45" customHeight="1" x14ac:dyDescent="0.2">
      <c r="A119" s="730" t="s">
        <v>610</v>
      </c>
      <c r="B119" s="731" t="s">
        <v>1477</v>
      </c>
      <c r="C119" s="731" t="s">
        <v>1564</v>
      </c>
      <c r="D119" s="731" t="s">
        <v>1565</v>
      </c>
      <c r="E119" s="731" t="s">
        <v>1566</v>
      </c>
      <c r="F119" s="735">
        <v>12.3</v>
      </c>
      <c r="G119" s="735">
        <v>5126.3940000000002</v>
      </c>
      <c r="H119" s="749">
        <v>1</v>
      </c>
      <c r="I119" s="735"/>
      <c r="J119" s="735"/>
      <c r="K119" s="749">
        <v>0</v>
      </c>
      <c r="L119" s="735">
        <v>12.3</v>
      </c>
      <c r="M119" s="736">
        <v>5126.3940000000002</v>
      </c>
    </row>
    <row r="120" spans="1:13" ht="14.45" customHeight="1" x14ac:dyDescent="0.2">
      <c r="A120" s="730" t="s">
        <v>610</v>
      </c>
      <c r="B120" s="731" t="s">
        <v>1477</v>
      </c>
      <c r="C120" s="731" t="s">
        <v>1478</v>
      </c>
      <c r="D120" s="731" t="s">
        <v>986</v>
      </c>
      <c r="E120" s="731" t="s">
        <v>1479</v>
      </c>
      <c r="F120" s="735"/>
      <c r="G120" s="735"/>
      <c r="H120" s="749">
        <v>0</v>
      </c>
      <c r="I120" s="735">
        <v>3</v>
      </c>
      <c r="J120" s="735">
        <v>341.25</v>
      </c>
      <c r="K120" s="749">
        <v>1</v>
      </c>
      <c r="L120" s="735">
        <v>3</v>
      </c>
      <c r="M120" s="736">
        <v>341.25</v>
      </c>
    </row>
    <row r="121" spans="1:13" ht="14.45" customHeight="1" x14ac:dyDescent="0.2">
      <c r="A121" s="730" t="s">
        <v>610</v>
      </c>
      <c r="B121" s="731" t="s">
        <v>1659</v>
      </c>
      <c r="C121" s="731" t="s">
        <v>1660</v>
      </c>
      <c r="D121" s="731" t="s">
        <v>1661</v>
      </c>
      <c r="E121" s="731" t="s">
        <v>1662</v>
      </c>
      <c r="F121" s="735"/>
      <c r="G121" s="735"/>
      <c r="H121" s="749">
        <v>0</v>
      </c>
      <c r="I121" s="735">
        <v>6</v>
      </c>
      <c r="J121" s="735">
        <v>12748.679999999998</v>
      </c>
      <c r="K121" s="749">
        <v>1</v>
      </c>
      <c r="L121" s="735">
        <v>6</v>
      </c>
      <c r="M121" s="736">
        <v>12748.679999999998</v>
      </c>
    </row>
    <row r="122" spans="1:13" ht="14.45" customHeight="1" x14ac:dyDescent="0.2">
      <c r="A122" s="730" t="s">
        <v>610</v>
      </c>
      <c r="B122" s="731" t="s">
        <v>1663</v>
      </c>
      <c r="C122" s="731" t="s">
        <v>1664</v>
      </c>
      <c r="D122" s="731" t="s">
        <v>1665</v>
      </c>
      <c r="E122" s="731" t="s">
        <v>1666</v>
      </c>
      <c r="F122" s="735"/>
      <c r="G122" s="735"/>
      <c r="H122" s="749">
        <v>0</v>
      </c>
      <c r="I122" s="735">
        <v>1</v>
      </c>
      <c r="J122" s="735">
        <v>196.02</v>
      </c>
      <c r="K122" s="749">
        <v>1</v>
      </c>
      <c r="L122" s="735">
        <v>1</v>
      </c>
      <c r="M122" s="736">
        <v>196.02</v>
      </c>
    </row>
    <row r="123" spans="1:13" ht="14.45" customHeight="1" x14ac:dyDescent="0.2">
      <c r="A123" s="730" t="s">
        <v>610</v>
      </c>
      <c r="B123" s="731" t="s">
        <v>1567</v>
      </c>
      <c r="C123" s="731" t="s">
        <v>1568</v>
      </c>
      <c r="D123" s="731" t="s">
        <v>1569</v>
      </c>
      <c r="E123" s="731" t="s">
        <v>1570</v>
      </c>
      <c r="F123" s="735">
        <v>542</v>
      </c>
      <c r="G123" s="735">
        <v>18102.8</v>
      </c>
      <c r="H123" s="749">
        <v>1</v>
      </c>
      <c r="I123" s="735"/>
      <c r="J123" s="735"/>
      <c r="K123" s="749">
        <v>0</v>
      </c>
      <c r="L123" s="735">
        <v>542</v>
      </c>
      <c r="M123" s="736">
        <v>18102.8</v>
      </c>
    </row>
    <row r="124" spans="1:13" ht="14.45" customHeight="1" x14ac:dyDescent="0.2">
      <c r="A124" s="730" t="s">
        <v>610</v>
      </c>
      <c r="B124" s="731" t="s">
        <v>1483</v>
      </c>
      <c r="C124" s="731" t="s">
        <v>1484</v>
      </c>
      <c r="D124" s="731" t="s">
        <v>848</v>
      </c>
      <c r="E124" s="731" t="s">
        <v>849</v>
      </c>
      <c r="F124" s="735"/>
      <c r="G124" s="735"/>
      <c r="H124" s="749">
        <v>0</v>
      </c>
      <c r="I124" s="735">
        <v>27</v>
      </c>
      <c r="J124" s="735">
        <v>22277.16</v>
      </c>
      <c r="K124" s="749">
        <v>1</v>
      </c>
      <c r="L124" s="735">
        <v>27</v>
      </c>
      <c r="M124" s="736">
        <v>22277.16</v>
      </c>
    </row>
    <row r="125" spans="1:13" ht="14.45" customHeight="1" x14ac:dyDescent="0.2">
      <c r="A125" s="730" t="s">
        <v>610</v>
      </c>
      <c r="B125" s="731" t="s">
        <v>1487</v>
      </c>
      <c r="C125" s="731" t="s">
        <v>1488</v>
      </c>
      <c r="D125" s="731" t="s">
        <v>1489</v>
      </c>
      <c r="E125" s="731" t="s">
        <v>1490</v>
      </c>
      <c r="F125" s="735"/>
      <c r="G125" s="735"/>
      <c r="H125" s="749">
        <v>0</v>
      </c>
      <c r="I125" s="735">
        <v>10.6</v>
      </c>
      <c r="J125" s="735">
        <v>1597.4199999999996</v>
      </c>
      <c r="K125" s="749">
        <v>1</v>
      </c>
      <c r="L125" s="735">
        <v>10.6</v>
      </c>
      <c r="M125" s="736">
        <v>1597.4199999999996</v>
      </c>
    </row>
    <row r="126" spans="1:13" ht="14.45" customHeight="1" x14ac:dyDescent="0.2">
      <c r="A126" s="730" t="s">
        <v>610</v>
      </c>
      <c r="B126" s="731" t="s">
        <v>1487</v>
      </c>
      <c r="C126" s="731" t="s">
        <v>1491</v>
      </c>
      <c r="D126" s="731" t="s">
        <v>1489</v>
      </c>
      <c r="E126" s="731" t="s">
        <v>1492</v>
      </c>
      <c r="F126" s="735"/>
      <c r="G126" s="735"/>
      <c r="H126" s="749">
        <v>0</v>
      </c>
      <c r="I126" s="735">
        <v>24.1</v>
      </c>
      <c r="J126" s="735">
        <v>6362.4</v>
      </c>
      <c r="K126" s="749">
        <v>1</v>
      </c>
      <c r="L126" s="735">
        <v>24.1</v>
      </c>
      <c r="M126" s="736">
        <v>6362.4</v>
      </c>
    </row>
    <row r="127" spans="1:13" ht="14.45" customHeight="1" x14ac:dyDescent="0.2">
      <c r="A127" s="730" t="s">
        <v>610</v>
      </c>
      <c r="B127" s="731" t="s">
        <v>1667</v>
      </c>
      <c r="C127" s="731" t="s">
        <v>1668</v>
      </c>
      <c r="D127" s="731" t="s">
        <v>1669</v>
      </c>
      <c r="E127" s="731" t="s">
        <v>1670</v>
      </c>
      <c r="F127" s="735"/>
      <c r="G127" s="735"/>
      <c r="H127" s="749">
        <v>0</v>
      </c>
      <c r="I127" s="735">
        <v>5</v>
      </c>
      <c r="J127" s="735">
        <v>2946.6320000000001</v>
      </c>
      <c r="K127" s="749">
        <v>1</v>
      </c>
      <c r="L127" s="735">
        <v>5</v>
      </c>
      <c r="M127" s="736">
        <v>2946.6320000000001</v>
      </c>
    </row>
    <row r="128" spans="1:13" ht="14.45" customHeight="1" x14ac:dyDescent="0.2">
      <c r="A128" s="730" t="s">
        <v>610</v>
      </c>
      <c r="B128" s="731" t="s">
        <v>1493</v>
      </c>
      <c r="C128" s="731" t="s">
        <v>1671</v>
      </c>
      <c r="D128" s="731" t="s">
        <v>1495</v>
      </c>
      <c r="E128" s="731" t="s">
        <v>1672</v>
      </c>
      <c r="F128" s="735"/>
      <c r="G128" s="735"/>
      <c r="H128" s="749">
        <v>0</v>
      </c>
      <c r="I128" s="735">
        <v>10</v>
      </c>
      <c r="J128" s="735">
        <v>333.9</v>
      </c>
      <c r="K128" s="749">
        <v>1</v>
      </c>
      <c r="L128" s="735">
        <v>10</v>
      </c>
      <c r="M128" s="736">
        <v>333.9</v>
      </c>
    </row>
    <row r="129" spans="1:13" ht="14.45" customHeight="1" x14ac:dyDescent="0.2">
      <c r="A129" s="730" t="s">
        <v>610</v>
      </c>
      <c r="B129" s="731" t="s">
        <v>1493</v>
      </c>
      <c r="C129" s="731" t="s">
        <v>1494</v>
      </c>
      <c r="D129" s="731" t="s">
        <v>1495</v>
      </c>
      <c r="E129" s="731" t="s">
        <v>1496</v>
      </c>
      <c r="F129" s="735"/>
      <c r="G129" s="735"/>
      <c r="H129" s="749">
        <v>0</v>
      </c>
      <c r="I129" s="735">
        <v>60</v>
      </c>
      <c r="J129" s="735">
        <v>3172.8000000000006</v>
      </c>
      <c r="K129" s="749">
        <v>1</v>
      </c>
      <c r="L129" s="735">
        <v>60</v>
      </c>
      <c r="M129" s="736">
        <v>3172.8000000000006</v>
      </c>
    </row>
    <row r="130" spans="1:13" ht="14.45" customHeight="1" x14ac:dyDescent="0.2">
      <c r="A130" s="730" t="s">
        <v>610</v>
      </c>
      <c r="B130" s="731" t="s">
        <v>1571</v>
      </c>
      <c r="C130" s="731" t="s">
        <v>1572</v>
      </c>
      <c r="D130" s="731" t="s">
        <v>1000</v>
      </c>
      <c r="E130" s="731" t="s">
        <v>1573</v>
      </c>
      <c r="F130" s="735">
        <v>8</v>
      </c>
      <c r="G130" s="735">
        <v>1507.6799999999998</v>
      </c>
      <c r="H130" s="749">
        <v>1</v>
      </c>
      <c r="I130" s="735"/>
      <c r="J130" s="735"/>
      <c r="K130" s="749">
        <v>0</v>
      </c>
      <c r="L130" s="735">
        <v>8</v>
      </c>
      <c r="M130" s="736">
        <v>1507.6799999999998</v>
      </c>
    </row>
    <row r="131" spans="1:13" ht="14.45" customHeight="1" x14ac:dyDescent="0.2">
      <c r="A131" s="730" t="s">
        <v>610</v>
      </c>
      <c r="B131" s="731" t="s">
        <v>1571</v>
      </c>
      <c r="C131" s="731" t="s">
        <v>1574</v>
      </c>
      <c r="D131" s="731" t="s">
        <v>1000</v>
      </c>
      <c r="E131" s="731" t="s">
        <v>1575</v>
      </c>
      <c r="F131" s="735"/>
      <c r="G131" s="735"/>
      <c r="H131" s="749">
        <v>0</v>
      </c>
      <c r="I131" s="735">
        <v>2</v>
      </c>
      <c r="J131" s="735">
        <v>753.83999999999992</v>
      </c>
      <c r="K131" s="749">
        <v>1</v>
      </c>
      <c r="L131" s="735">
        <v>2</v>
      </c>
      <c r="M131" s="736">
        <v>753.83999999999992</v>
      </c>
    </row>
    <row r="132" spans="1:13" ht="14.45" customHeight="1" x14ac:dyDescent="0.2">
      <c r="A132" s="730" t="s">
        <v>610</v>
      </c>
      <c r="B132" s="731" t="s">
        <v>1673</v>
      </c>
      <c r="C132" s="731" t="s">
        <v>1674</v>
      </c>
      <c r="D132" s="731" t="s">
        <v>1318</v>
      </c>
      <c r="E132" s="731" t="s">
        <v>1675</v>
      </c>
      <c r="F132" s="735"/>
      <c r="G132" s="735"/>
      <c r="H132" s="749">
        <v>0</v>
      </c>
      <c r="I132" s="735">
        <v>0.2</v>
      </c>
      <c r="J132" s="735">
        <v>226.97600000000003</v>
      </c>
      <c r="K132" s="749">
        <v>1</v>
      </c>
      <c r="L132" s="735">
        <v>0.2</v>
      </c>
      <c r="M132" s="736">
        <v>226.97600000000003</v>
      </c>
    </row>
    <row r="133" spans="1:13" ht="14.45" customHeight="1" x14ac:dyDescent="0.2">
      <c r="A133" s="730" t="s">
        <v>610</v>
      </c>
      <c r="B133" s="731" t="s">
        <v>1676</v>
      </c>
      <c r="C133" s="731" t="s">
        <v>1677</v>
      </c>
      <c r="D133" s="731" t="s">
        <v>1678</v>
      </c>
      <c r="E133" s="731" t="s">
        <v>1679</v>
      </c>
      <c r="F133" s="735"/>
      <c r="G133" s="735"/>
      <c r="H133" s="749">
        <v>0</v>
      </c>
      <c r="I133" s="735">
        <v>17</v>
      </c>
      <c r="J133" s="735">
        <v>5423</v>
      </c>
      <c r="K133" s="749">
        <v>1</v>
      </c>
      <c r="L133" s="735">
        <v>17</v>
      </c>
      <c r="M133" s="736">
        <v>5423</v>
      </c>
    </row>
    <row r="134" spans="1:13" ht="14.45" customHeight="1" x14ac:dyDescent="0.2">
      <c r="A134" s="730" t="s">
        <v>610</v>
      </c>
      <c r="B134" s="731" t="s">
        <v>1676</v>
      </c>
      <c r="C134" s="731" t="s">
        <v>1680</v>
      </c>
      <c r="D134" s="731" t="s">
        <v>1678</v>
      </c>
      <c r="E134" s="731" t="s">
        <v>1681</v>
      </c>
      <c r="F134" s="735"/>
      <c r="G134" s="735"/>
      <c r="H134" s="749">
        <v>0</v>
      </c>
      <c r="I134" s="735">
        <v>1</v>
      </c>
      <c r="J134" s="735">
        <v>638.00004647432843</v>
      </c>
      <c r="K134" s="749">
        <v>1</v>
      </c>
      <c r="L134" s="735">
        <v>1</v>
      </c>
      <c r="M134" s="736">
        <v>638.00004647432843</v>
      </c>
    </row>
    <row r="135" spans="1:13" ht="14.45" customHeight="1" x14ac:dyDescent="0.2">
      <c r="A135" s="730" t="s">
        <v>610</v>
      </c>
      <c r="B135" s="731" t="s">
        <v>1497</v>
      </c>
      <c r="C135" s="731" t="s">
        <v>1682</v>
      </c>
      <c r="D135" s="731" t="s">
        <v>634</v>
      </c>
      <c r="E135" s="731" t="s">
        <v>1033</v>
      </c>
      <c r="F135" s="735"/>
      <c r="G135" s="735"/>
      <c r="H135" s="749">
        <v>0</v>
      </c>
      <c r="I135" s="735">
        <v>1</v>
      </c>
      <c r="J135" s="735">
        <v>16.179999999999996</v>
      </c>
      <c r="K135" s="749">
        <v>1</v>
      </c>
      <c r="L135" s="735">
        <v>1</v>
      </c>
      <c r="M135" s="736">
        <v>16.179999999999996</v>
      </c>
    </row>
    <row r="136" spans="1:13" ht="14.45" customHeight="1" x14ac:dyDescent="0.2">
      <c r="A136" s="730" t="s">
        <v>610</v>
      </c>
      <c r="B136" s="731" t="s">
        <v>1683</v>
      </c>
      <c r="C136" s="731" t="s">
        <v>1684</v>
      </c>
      <c r="D136" s="731" t="s">
        <v>1685</v>
      </c>
      <c r="E136" s="731" t="s">
        <v>1686</v>
      </c>
      <c r="F136" s="735"/>
      <c r="G136" s="735"/>
      <c r="H136" s="749">
        <v>0</v>
      </c>
      <c r="I136" s="735">
        <v>4</v>
      </c>
      <c r="J136" s="735">
        <v>1198.0400000000002</v>
      </c>
      <c r="K136" s="749">
        <v>1</v>
      </c>
      <c r="L136" s="735">
        <v>4</v>
      </c>
      <c r="M136" s="736">
        <v>1198.0400000000002</v>
      </c>
    </row>
    <row r="137" spans="1:13" ht="14.45" customHeight="1" x14ac:dyDescent="0.2">
      <c r="A137" s="730" t="s">
        <v>610</v>
      </c>
      <c r="B137" s="731" t="s">
        <v>1687</v>
      </c>
      <c r="C137" s="731" t="s">
        <v>1688</v>
      </c>
      <c r="D137" s="731" t="s">
        <v>1689</v>
      </c>
      <c r="E137" s="731" t="s">
        <v>1690</v>
      </c>
      <c r="F137" s="735"/>
      <c r="G137" s="735"/>
      <c r="H137" s="749">
        <v>0</v>
      </c>
      <c r="I137" s="735">
        <v>36</v>
      </c>
      <c r="J137" s="735">
        <v>22572.00060585593</v>
      </c>
      <c r="K137" s="749">
        <v>1</v>
      </c>
      <c r="L137" s="735">
        <v>36</v>
      </c>
      <c r="M137" s="736">
        <v>22572.00060585593</v>
      </c>
    </row>
    <row r="138" spans="1:13" ht="14.45" customHeight="1" x14ac:dyDescent="0.2">
      <c r="A138" s="730" t="s">
        <v>610</v>
      </c>
      <c r="B138" s="731" t="s">
        <v>1691</v>
      </c>
      <c r="C138" s="731" t="s">
        <v>1692</v>
      </c>
      <c r="D138" s="731" t="s">
        <v>1693</v>
      </c>
      <c r="E138" s="731" t="s">
        <v>1694</v>
      </c>
      <c r="F138" s="735"/>
      <c r="G138" s="735"/>
      <c r="H138" s="749">
        <v>0</v>
      </c>
      <c r="I138" s="735">
        <v>1</v>
      </c>
      <c r="J138" s="735">
        <v>1226.75</v>
      </c>
      <c r="K138" s="749">
        <v>1</v>
      </c>
      <c r="L138" s="735">
        <v>1</v>
      </c>
      <c r="M138" s="736">
        <v>1226.75</v>
      </c>
    </row>
    <row r="139" spans="1:13" ht="14.45" customHeight="1" x14ac:dyDescent="0.2">
      <c r="A139" s="730" t="s">
        <v>610</v>
      </c>
      <c r="B139" s="731" t="s">
        <v>1499</v>
      </c>
      <c r="C139" s="731" t="s">
        <v>1500</v>
      </c>
      <c r="D139" s="731" t="s">
        <v>757</v>
      </c>
      <c r="E139" s="731" t="s">
        <v>760</v>
      </c>
      <c r="F139" s="735"/>
      <c r="G139" s="735"/>
      <c r="H139" s="749">
        <v>0</v>
      </c>
      <c r="I139" s="735">
        <v>6</v>
      </c>
      <c r="J139" s="735">
        <v>198.06600000000003</v>
      </c>
      <c r="K139" s="749">
        <v>1</v>
      </c>
      <c r="L139" s="735">
        <v>6</v>
      </c>
      <c r="M139" s="736">
        <v>198.06600000000003</v>
      </c>
    </row>
    <row r="140" spans="1:13" ht="14.45" customHeight="1" x14ac:dyDescent="0.2">
      <c r="A140" s="730" t="s">
        <v>610</v>
      </c>
      <c r="B140" s="731" t="s">
        <v>1499</v>
      </c>
      <c r="C140" s="731" t="s">
        <v>1501</v>
      </c>
      <c r="D140" s="731" t="s">
        <v>757</v>
      </c>
      <c r="E140" s="731" t="s">
        <v>1502</v>
      </c>
      <c r="F140" s="735"/>
      <c r="G140" s="735"/>
      <c r="H140" s="749">
        <v>0</v>
      </c>
      <c r="I140" s="735">
        <v>5</v>
      </c>
      <c r="J140" s="735">
        <v>206.35000000000002</v>
      </c>
      <c r="K140" s="749">
        <v>1</v>
      </c>
      <c r="L140" s="735">
        <v>5</v>
      </c>
      <c r="M140" s="736">
        <v>206.35000000000002</v>
      </c>
    </row>
    <row r="141" spans="1:13" ht="14.45" customHeight="1" x14ac:dyDescent="0.2">
      <c r="A141" s="730" t="s">
        <v>610</v>
      </c>
      <c r="B141" s="731" t="s">
        <v>1499</v>
      </c>
      <c r="C141" s="731" t="s">
        <v>1503</v>
      </c>
      <c r="D141" s="731" t="s">
        <v>757</v>
      </c>
      <c r="E141" s="731" t="s">
        <v>1504</v>
      </c>
      <c r="F141" s="735"/>
      <c r="G141" s="735"/>
      <c r="H141" s="749">
        <v>0</v>
      </c>
      <c r="I141" s="735">
        <v>5</v>
      </c>
      <c r="J141" s="735">
        <v>206.35000000000002</v>
      </c>
      <c r="K141" s="749">
        <v>1</v>
      </c>
      <c r="L141" s="735">
        <v>5</v>
      </c>
      <c r="M141" s="736">
        <v>206.35000000000002</v>
      </c>
    </row>
    <row r="142" spans="1:13" ht="14.45" customHeight="1" x14ac:dyDescent="0.2">
      <c r="A142" s="730" t="s">
        <v>610</v>
      </c>
      <c r="B142" s="731" t="s">
        <v>1695</v>
      </c>
      <c r="C142" s="731" t="s">
        <v>1696</v>
      </c>
      <c r="D142" s="731" t="s">
        <v>1697</v>
      </c>
      <c r="E142" s="731" t="s">
        <v>1698</v>
      </c>
      <c r="F142" s="735"/>
      <c r="G142" s="735"/>
      <c r="H142" s="749">
        <v>0</v>
      </c>
      <c r="I142" s="735">
        <v>11</v>
      </c>
      <c r="J142" s="735">
        <v>1694</v>
      </c>
      <c r="K142" s="749">
        <v>1</v>
      </c>
      <c r="L142" s="735">
        <v>11</v>
      </c>
      <c r="M142" s="736">
        <v>1694</v>
      </c>
    </row>
    <row r="143" spans="1:13" ht="14.45" customHeight="1" x14ac:dyDescent="0.2">
      <c r="A143" s="730" t="s">
        <v>610</v>
      </c>
      <c r="B143" s="731" t="s">
        <v>1695</v>
      </c>
      <c r="C143" s="731" t="s">
        <v>1699</v>
      </c>
      <c r="D143" s="731" t="s">
        <v>1215</v>
      </c>
      <c r="E143" s="731" t="s">
        <v>1216</v>
      </c>
      <c r="F143" s="735">
        <v>7</v>
      </c>
      <c r="G143" s="735">
        <v>10062.99</v>
      </c>
      <c r="H143" s="749">
        <v>1</v>
      </c>
      <c r="I143" s="735"/>
      <c r="J143" s="735"/>
      <c r="K143" s="749">
        <v>0</v>
      </c>
      <c r="L143" s="735">
        <v>7</v>
      </c>
      <c r="M143" s="736">
        <v>10062.99</v>
      </c>
    </row>
    <row r="144" spans="1:13" ht="14.45" customHeight="1" x14ac:dyDescent="0.2">
      <c r="A144" s="730" t="s">
        <v>610</v>
      </c>
      <c r="B144" s="731" t="s">
        <v>1580</v>
      </c>
      <c r="C144" s="731" t="s">
        <v>1700</v>
      </c>
      <c r="D144" s="731" t="s">
        <v>1701</v>
      </c>
      <c r="E144" s="731" t="s">
        <v>1702</v>
      </c>
      <c r="F144" s="735"/>
      <c r="G144" s="735"/>
      <c r="H144" s="749">
        <v>0</v>
      </c>
      <c r="I144" s="735">
        <v>16</v>
      </c>
      <c r="J144" s="735">
        <v>3857.7900000000004</v>
      </c>
      <c r="K144" s="749">
        <v>1</v>
      </c>
      <c r="L144" s="735">
        <v>16</v>
      </c>
      <c r="M144" s="736">
        <v>3857.7900000000004</v>
      </c>
    </row>
    <row r="145" spans="1:13" ht="14.45" customHeight="1" x14ac:dyDescent="0.2">
      <c r="A145" s="730" t="s">
        <v>610</v>
      </c>
      <c r="B145" s="731" t="s">
        <v>1580</v>
      </c>
      <c r="C145" s="731" t="s">
        <v>1703</v>
      </c>
      <c r="D145" s="731" t="s">
        <v>1704</v>
      </c>
      <c r="E145" s="731" t="s">
        <v>1705</v>
      </c>
      <c r="F145" s="735"/>
      <c r="G145" s="735"/>
      <c r="H145" s="749">
        <v>0</v>
      </c>
      <c r="I145" s="735">
        <v>1</v>
      </c>
      <c r="J145" s="735">
        <v>125.39</v>
      </c>
      <c r="K145" s="749">
        <v>1</v>
      </c>
      <c r="L145" s="735">
        <v>1</v>
      </c>
      <c r="M145" s="736">
        <v>125.39</v>
      </c>
    </row>
    <row r="146" spans="1:13" ht="14.45" customHeight="1" x14ac:dyDescent="0.2">
      <c r="A146" s="730" t="s">
        <v>610</v>
      </c>
      <c r="B146" s="731" t="s">
        <v>1505</v>
      </c>
      <c r="C146" s="731" t="s">
        <v>1706</v>
      </c>
      <c r="D146" s="731" t="s">
        <v>1507</v>
      </c>
      <c r="E146" s="731" t="s">
        <v>1707</v>
      </c>
      <c r="F146" s="735"/>
      <c r="G146" s="735"/>
      <c r="H146" s="749">
        <v>0</v>
      </c>
      <c r="I146" s="735">
        <v>1</v>
      </c>
      <c r="J146" s="735">
        <v>114.03000000000007</v>
      </c>
      <c r="K146" s="749">
        <v>1</v>
      </c>
      <c r="L146" s="735">
        <v>1</v>
      </c>
      <c r="M146" s="736">
        <v>114.03000000000007</v>
      </c>
    </row>
    <row r="147" spans="1:13" ht="14.45" customHeight="1" x14ac:dyDescent="0.2">
      <c r="A147" s="730" t="s">
        <v>610</v>
      </c>
      <c r="B147" s="731" t="s">
        <v>1505</v>
      </c>
      <c r="C147" s="731" t="s">
        <v>1708</v>
      </c>
      <c r="D147" s="731" t="s">
        <v>1507</v>
      </c>
      <c r="E147" s="731" t="s">
        <v>1709</v>
      </c>
      <c r="F147" s="735"/>
      <c r="G147" s="735"/>
      <c r="H147" s="749">
        <v>0</v>
      </c>
      <c r="I147" s="735">
        <v>1</v>
      </c>
      <c r="J147" s="735">
        <v>254.94999999999993</v>
      </c>
      <c r="K147" s="749">
        <v>1</v>
      </c>
      <c r="L147" s="735">
        <v>1</v>
      </c>
      <c r="M147" s="736">
        <v>254.94999999999993</v>
      </c>
    </row>
    <row r="148" spans="1:13" ht="14.45" customHeight="1" x14ac:dyDescent="0.2">
      <c r="A148" s="730" t="s">
        <v>610</v>
      </c>
      <c r="B148" s="731" t="s">
        <v>1509</v>
      </c>
      <c r="C148" s="731" t="s">
        <v>1510</v>
      </c>
      <c r="D148" s="731" t="s">
        <v>1511</v>
      </c>
      <c r="E148" s="731" t="s">
        <v>1512</v>
      </c>
      <c r="F148" s="735"/>
      <c r="G148" s="735"/>
      <c r="H148" s="749">
        <v>0</v>
      </c>
      <c r="I148" s="735">
        <v>4</v>
      </c>
      <c r="J148" s="735">
        <v>36.480000000000004</v>
      </c>
      <c r="K148" s="749">
        <v>1</v>
      </c>
      <c r="L148" s="735">
        <v>4</v>
      </c>
      <c r="M148" s="736">
        <v>36.480000000000004</v>
      </c>
    </row>
    <row r="149" spans="1:13" ht="14.45" customHeight="1" x14ac:dyDescent="0.2">
      <c r="A149" s="730" t="s">
        <v>610</v>
      </c>
      <c r="B149" s="731" t="s">
        <v>1710</v>
      </c>
      <c r="C149" s="731" t="s">
        <v>1711</v>
      </c>
      <c r="D149" s="731" t="s">
        <v>1712</v>
      </c>
      <c r="E149" s="731" t="s">
        <v>1713</v>
      </c>
      <c r="F149" s="735"/>
      <c r="G149" s="735"/>
      <c r="H149" s="749">
        <v>0</v>
      </c>
      <c r="I149" s="735">
        <v>88</v>
      </c>
      <c r="J149" s="735">
        <v>41067.839999999997</v>
      </c>
      <c r="K149" s="749">
        <v>1</v>
      </c>
      <c r="L149" s="735">
        <v>88</v>
      </c>
      <c r="M149" s="736">
        <v>41067.839999999997</v>
      </c>
    </row>
    <row r="150" spans="1:13" ht="14.45" customHeight="1" x14ac:dyDescent="0.2">
      <c r="A150" s="730" t="s">
        <v>610</v>
      </c>
      <c r="B150" s="731" t="s">
        <v>1710</v>
      </c>
      <c r="C150" s="731" t="s">
        <v>1714</v>
      </c>
      <c r="D150" s="731" t="s">
        <v>1712</v>
      </c>
      <c r="E150" s="731" t="s">
        <v>1713</v>
      </c>
      <c r="F150" s="735"/>
      <c r="G150" s="735"/>
      <c r="H150" s="749">
        <v>0</v>
      </c>
      <c r="I150" s="735">
        <v>25</v>
      </c>
      <c r="J150" s="735">
        <v>11667</v>
      </c>
      <c r="K150" s="749">
        <v>1</v>
      </c>
      <c r="L150" s="735">
        <v>25</v>
      </c>
      <c r="M150" s="736">
        <v>11667</v>
      </c>
    </row>
    <row r="151" spans="1:13" ht="14.45" customHeight="1" x14ac:dyDescent="0.2">
      <c r="A151" s="730" t="s">
        <v>610</v>
      </c>
      <c r="B151" s="731" t="s">
        <v>1513</v>
      </c>
      <c r="C151" s="731" t="s">
        <v>1516</v>
      </c>
      <c r="D151" s="731" t="s">
        <v>814</v>
      </c>
      <c r="E151" s="731" t="s">
        <v>1517</v>
      </c>
      <c r="F151" s="735"/>
      <c r="G151" s="735"/>
      <c r="H151" s="749">
        <v>0</v>
      </c>
      <c r="I151" s="735">
        <v>13</v>
      </c>
      <c r="J151" s="735">
        <v>591.32999999999993</v>
      </c>
      <c r="K151" s="749">
        <v>1</v>
      </c>
      <c r="L151" s="735">
        <v>13</v>
      </c>
      <c r="M151" s="736">
        <v>591.32999999999993</v>
      </c>
    </row>
    <row r="152" spans="1:13" ht="14.45" customHeight="1" x14ac:dyDescent="0.2">
      <c r="A152" s="730" t="s">
        <v>610</v>
      </c>
      <c r="B152" s="731" t="s">
        <v>1715</v>
      </c>
      <c r="C152" s="731" t="s">
        <v>1716</v>
      </c>
      <c r="D152" s="731" t="s">
        <v>1083</v>
      </c>
      <c r="E152" s="731" t="s">
        <v>1084</v>
      </c>
      <c r="F152" s="735"/>
      <c r="G152" s="735"/>
      <c r="H152" s="749">
        <v>0</v>
      </c>
      <c r="I152" s="735">
        <v>6</v>
      </c>
      <c r="J152" s="735">
        <v>25608.54</v>
      </c>
      <c r="K152" s="749">
        <v>1</v>
      </c>
      <c r="L152" s="735">
        <v>6</v>
      </c>
      <c r="M152" s="736">
        <v>25608.54</v>
      </c>
    </row>
    <row r="153" spans="1:13" ht="14.45" customHeight="1" x14ac:dyDescent="0.2">
      <c r="A153" s="730" t="s">
        <v>610</v>
      </c>
      <c r="B153" s="731" t="s">
        <v>1717</v>
      </c>
      <c r="C153" s="731" t="s">
        <v>1718</v>
      </c>
      <c r="D153" s="731" t="s">
        <v>1719</v>
      </c>
      <c r="E153" s="731" t="s">
        <v>1720</v>
      </c>
      <c r="F153" s="735"/>
      <c r="G153" s="735"/>
      <c r="H153" s="749">
        <v>0</v>
      </c>
      <c r="I153" s="735">
        <v>1</v>
      </c>
      <c r="J153" s="735">
        <v>50.25</v>
      </c>
      <c r="K153" s="749">
        <v>1</v>
      </c>
      <c r="L153" s="735">
        <v>1</v>
      </c>
      <c r="M153" s="736">
        <v>50.25</v>
      </c>
    </row>
    <row r="154" spans="1:13" ht="14.45" customHeight="1" x14ac:dyDescent="0.2">
      <c r="A154" s="730" t="s">
        <v>610</v>
      </c>
      <c r="B154" s="731" t="s">
        <v>1518</v>
      </c>
      <c r="C154" s="731" t="s">
        <v>1721</v>
      </c>
      <c r="D154" s="731" t="s">
        <v>1067</v>
      </c>
      <c r="E154" s="731" t="s">
        <v>1722</v>
      </c>
      <c r="F154" s="735"/>
      <c r="G154" s="735"/>
      <c r="H154" s="749">
        <v>0</v>
      </c>
      <c r="I154" s="735">
        <v>1</v>
      </c>
      <c r="J154" s="735">
        <v>79.219999999999985</v>
      </c>
      <c r="K154" s="749">
        <v>1</v>
      </c>
      <c r="L154" s="735">
        <v>1</v>
      </c>
      <c r="M154" s="736">
        <v>79.219999999999985</v>
      </c>
    </row>
    <row r="155" spans="1:13" ht="14.45" customHeight="1" x14ac:dyDescent="0.2">
      <c r="A155" s="730" t="s">
        <v>610</v>
      </c>
      <c r="B155" s="731" t="s">
        <v>1521</v>
      </c>
      <c r="C155" s="731" t="s">
        <v>1723</v>
      </c>
      <c r="D155" s="731" t="s">
        <v>1262</v>
      </c>
      <c r="E155" s="731" t="s">
        <v>1263</v>
      </c>
      <c r="F155" s="735"/>
      <c r="G155" s="735"/>
      <c r="H155" s="749">
        <v>0</v>
      </c>
      <c r="I155" s="735">
        <v>10</v>
      </c>
      <c r="J155" s="735">
        <v>811</v>
      </c>
      <c r="K155" s="749">
        <v>1</v>
      </c>
      <c r="L155" s="735">
        <v>10</v>
      </c>
      <c r="M155" s="736">
        <v>811</v>
      </c>
    </row>
    <row r="156" spans="1:13" ht="14.45" customHeight="1" thickBot="1" x14ac:dyDescent="0.25">
      <c r="A156" s="737" t="s">
        <v>613</v>
      </c>
      <c r="B156" s="738" t="s">
        <v>1470</v>
      </c>
      <c r="C156" s="738" t="s">
        <v>1604</v>
      </c>
      <c r="D156" s="738" t="s">
        <v>1020</v>
      </c>
      <c r="E156" s="738" t="s">
        <v>1605</v>
      </c>
      <c r="F156" s="742"/>
      <c r="G156" s="742"/>
      <c r="H156" s="750">
        <v>0</v>
      </c>
      <c r="I156" s="742">
        <v>8</v>
      </c>
      <c r="J156" s="742">
        <v>297.45999999999998</v>
      </c>
      <c r="K156" s="750">
        <v>1</v>
      </c>
      <c r="L156" s="742">
        <v>8</v>
      </c>
      <c r="M156" s="743">
        <v>297.45999999999998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8BDF0CF0-DFF2-4E51-BA8A-758D0C449961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2" customWidth="1"/>
    <col min="2" max="2" width="5.42578125" style="329" bestFit="1" customWidth="1"/>
    <col min="3" max="3" width="6.140625" style="329" bestFit="1" customWidth="1"/>
    <col min="4" max="4" width="7.42578125" style="329" bestFit="1" customWidth="1"/>
    <col min="5" max="5" width="6.28515625" style="329" bestFit="1" customWidth="1"/>
    <col min="6" max="6" width="6.28515625" style="332" bestFit="1" customWidth="1"/>
    <col min="7" max="7" width="6.140625" style="332" bestFit="1" customWidth="1"/>
    <col min="8" max="8" width="7.42578125" style="332" bestFit="1" customWidth="1"/>
    <col min="9" max="9" width="6.28515625" style="332" bestFit="1" customWidth="1"/>
    <col min="10" max="10" width="5.42578125" style="329" bestFit="1" customWidth="1"/>
    <col min="11" max="11" width="6.140625" style="329" bestFit="1" customWidth="1"/>
    <col min="12" max="12" width="7.42578125" style="329" bestFit="1" customWidth="1"/>
    <col min="13" max="13" width="6.28515625" style="329" bestFit="1" customWidth="1"/>
    <col min="14" max="14" width="5.28515625" style="332" bestFit="1" customWidth="1"/>
    <col min="15" max="15" width="6.140625" style="332" bestFit="1" customWidth="1"/>
    <col min="16" max="16" width="7.42578125" style="332" bestFit="1" customWidth="1"/>
    <col min="17" max="17" width="6.28515625" style="332" bestFit="1" customWidth="1"/>
    <col min="18" max="16384" width="8.85546875" style="247"/>
  </cols>
  <sheetData>
    <row r="1" spans="1:17" ht="18.600000000000001" customHeight="1" thickBot="1" x14ac:dyDescent="0.35">
      <c r="A1" s="555" t="s">
        <v>241</v>
      </c>
      <c r="B1" s="555"/>
      <c r="C1" s="555"/>
      <c r="D1" s="555"/>
      <c r="E1" s="555"/>
      <c r="F1" s="517"/>
      <c r="G1" s="517"/>
      <c r="H1" s="517"/>
      <c r="I1" s="517"/>
      <c r="J1" s="548"/>
      <c r="K1" s="548"/>
      <c r="L1" s="548"/>
      <c r="M1" s="548"/>
      <c r="N1" s="548"/>
      <c r="O1" s="548"/>
      <c r="P1" s="548"/>
      <c r="Q1" s="548"/>
    </row>
    <row r="2" spans="1:17" ht="14.45" customHeight="1" thickBot="1" x14ac:dyDescent="0.25">
      <c r="A2" s="705" t="s">
        <v>328</v>
      </c>
      <c r="B2" s="336"/>
      <c r="C2" s="336"/>
      <c r="D2" s="336"/>
      <c r="E2" s="336"/>
    </row>
    <row r="3" spans="1:17" ht="14.45" customHeight="1" thickBot="1" x14ac:dyDescent="0.25">
      <c r="A3" s="391" t="s">
        <v>3</v>
      </c>
      <c r="B3" s="395">
        <f>SUM(B6:B1048576)</f>
        <v>1525</v>
      </c>
      <c r="C3" s="396">
        <f>SUM(C6:C1048576)</f>
        <v>723</v>
      </c>
      <c r="D3" s="396">
        <f>SUM(D6:D1048576)</f>
        <v>737</v>
      </c>
      <c r="E3" s="397">
        <f>SUM(E6:E1048576)</f>
        <v>0</v>
      </c>
      <c r="F3" s="394">
        <f>IF(SUM($B3:$E3)=0,"",B3/SUM($B3:$E3))</f>
        <v>0.51088777219430481</v>
      </c>
      <c r="G3" s="392">
        <f t="shared" ref="G3:I3" si="0">IF(SUM($B3:$E3)=0,"",C3/SUM($B3:$E3))</f>
        <v>0.2422110552763819</v>
      </c>
      <c r="H3" s="392">
        <f t="shared" si="0"/>
        <v>0.24690117252931323</v>
      </c>
      <c r="I3" s="393">
        <f t="shared" si="0"/>
        <v>0</v>
      </c>
      <c r="J3" s="396">
        <f>SUM(J6:J1048576)</f>
        <v>258</v>
      </c>
      <c r="K3" s="396">
        <f>SUM(K6:K1048576)</f>
        <v>291</v>
      </c>
      <c r="L3" s="396">
        <f>SUM(L6:L1048576)</f>
        <v>737</v>
      </c>
      <c r="M3" s="397">
        <f>SUM(M6:M1048576)</f>
        <v>0</v>
      </c>
      <c r="N3" s="394">
        <f>IF(SUM($J3:$M3)=0,"",J3/SUM($J3:$M3))</f>
        <v>0.20062208398133749</v>
      </c>
      <c r="O3" s="392">
        <f t="shared" ref="O3:Q3" si="1">IF(SUM($J3:$M3)=0,"",K3/SUM($J3:$M3))</f>
        <v>0.22628304821150855</v>
      </c>
      <c r="P3" s="392">
        <f t="shared" si="1"/>
        <v>0.57309486780715402</v>
      </c>
      <c r="Q3" s="393">
        <f t="shared" si="1"/>
        <v>0</v>
      </c>
    </row>
    <row r="4" spans="1:17" ht="14.45" customHeight="1" thickBot="1" x14ac:dyDescent="0.25">
      <c r="A4" s="390"/>
      <c r="B4" s="568" t="s">
        <v>243</v>
      </c>
      <c r="C4" s="569"/>
      <c r="D4" s="569"/>
      <c r="E4" s="570"/>
      <c r="F4" s="565" t="s">
        <v>248</v>
      </c>
      <c r="G4" s="566"/>
      <c r="H4" s="566"/>
      <c r="I4" s="567"/>
      <c r="J4" s="568" t="s">
        <v>249</v>
      </c>
      <c r="K4" s="569"/>
      <c r="L4" s="569"/>
      <c r="M4" s="570"/>
      <c r="N4" s="565" t="s">
        <v>250</v>
      </c>
      <c r="O4" s="566"/>
      <c r="P4" s="566"/>
      <c r="Q4" s="567"/>
    </row>
    <row r="5" spans="1:17" ht="14.45" customHeight="1" thickBot="1" x14ac:dyDescent="0.25">
      <c r="A5" s="765" t="s">
        <v>242</v>
      </c>
      <c r="B5" s="766" t="s">
        <v>244</v>
      </c>
      <c r="C5" s="766" t="s">
        <v>245</v>
      </c>
      <c r="D5" s="766" t="s">
        <v>246</v>
      </c>
      <c r="E5" s="767" t="s">
        <v>247</v>
      </c>
      <c r="F5" s="768" t="s">
        <v>244</v>
      </c>
      <c r="G5" s="769" t="s">
        <v>245</v>
      </c>
      <c r="H5" s="769" t="s">
        <v>246</v>
      </c>
      <c r="I5" s="770" t="s">
        <v>247</v>
      </c>
      <c r="J5" s="766" t="s">
        <v>244</v>
      </c>
      <c r="K5" s="766" t="s">
        <v>245</v>
      </c>
      <c r="L5" s="766" t="s">
        <v>246</v>
      </c>
      <c r="M5" s="767" t="s">
        <v>247</v>
      </c>
      <c r="N5" s="768" t="s">
        <v>244</v>
      </c>
      <c r="O5" s="769" t="s">
        <v>245</v>
      </c>
      <c r="P5" s="769" t="s">
        <v>246</v>
      </c>
      <c r="Q5" s="770" t="s">
        <v>247</v>
      </c>
    </row>
    <row r="6" spans="1:17" ht="14.45" customHeight="1" x14ac:dyDescent="0.2">
      <c r="A6" s="774" t="s">
        <v>1725</v>
      </c>
      <c r="B6" s="780"/>
      <c r="C6" s="728"/>
      <c r="D6" s="728"/>
      <c r="E6" s="729"/>
      <c r="F6" s="777"/>
      <c r="G6" s="748"/>
      <c r="H6" s="748"/>
      <c r="I6" s="783"/>
      <c r="J6" s="780"/>
      <c r="K6" s="728"/>
      <c r="L6" s="728"/>
      <c r="M6" s="729"/>
      <c r="N6" s="777"/>
      <c r="O6" s="748"/>
      <c r="P6" s="748"/>
      <c r="Q6" s="771"/>
    </row>
    <row r="7" spans="1:17" ht="14.45" customHeight="1" x14ac:dyDescent="0.2">
      <c r="A7" s="775" t="s">
        <v>1361</v>
      </c>
      <c r="B7" s="781">
        <v>283</v>
      </c>
      <c r="C7" s="735">
        <v>197</v>
      </c>
      <c r="D7" s="735">
        <v>238</v>
      </c>
      <c r="E7" s="736"/>
      <c r="F7" s="778">
        <v>0.39415041782729804</v>
      </c>
      <c r="G7" s="749">
        <v>0.27437325905292481</v>
      </c>
      <c r="H7" s="749">
        <v>0.33147632311977715</v>
      </c>
      <c r="I7" s="784">
        <v>0</v>
      </c>
      <c r="J7" s="781">
        <v>48</v>
      </c>
      <c r="K7" s="735">
        <v>77</v>
      </c>
      <c r="L7" s="735">
        <v>238</v>
      </c>
      <c r="M7" s="736"/>
      <c r="N7" s="778">
        <v>0.13223140495867769</v>
      </c>
      <c r="O7" s="749">
        <v>0.21212121212121213</v>
      </c>
      <c r="P7" s="749">
        <v>0.65564738292011016</v>
      </c>
      <c r="Q7" s="772">
        <v>0</v>
      </c>
    </row>
    <row r="8" spans="1:17" ht="14.45" customHeight="1" x14ac:dyDescent="0.2">
      <c r="A8" s="775" t="s">
        <v>1360</v>
      </c>
      <c r="B8" s="781">
        <v>282</v>
      </c>
      <c r="C8" s="735">
        <v>177</v>
      </c>
      <c r="D8" s="735">
        <v>246</v>
      </c>
      <c r="E8" s="736"/>
      <c r="F8" s="778">
        <v>0.4</v>
      </c>
      <c r="G8" s="749">
        <v>0.25106382978723402</v>
      </c>
      <c r="H8" s="749">
        <v>0.34893617021276596</v>
      </c>
      <c r="I8" s="784">
        <v>0</v>
      </c>
      <c r="J8" s="781">
        <v>56</v>
      </c>
      <c r="K8" s="735">
        <v>72</v>
      </c>
      <c r="L8" s="735">
        <v>246</v>
      </c>
      <c r="M8" s="736"/>
      <c r="N8" s="778">
        <v>0.1497326203208556</v>
      </c>
      <c r="O8" s="749">
        <v>0.19251336898395721</v>
      </c>
      <c r="P8" s="749">
        <v>0.65775401069518713</v>
      </c>
      <c r="Q8" s="772">
        <v>0</v>
      </c>
    </row>
    <row r="9" spans="1:17" ht="14.45" customHeight="1" x14ac:dyDescent="0.2">
      <c r="A9" s="775" t="s">
        <v>1362</v>
      </c>
      <c r="B9" s="781">
        <v>32</v>
      </c>
      <c r="C9" s="735">
        <v>1</v>
      </c>
      <c r="D9" s="735"/>
      <c r="E9" s="736"/>
      <c r="F9" s="778">
        <v>0.96969696969696972</v>
      </c>
      <c r="G9" s="749">
        <v>3.0303030303030304E-2</v>
      </c>
      <c r="H9" s="749">
        <v>0</v>
      </c>
      <c r="I9" s="784">
        <v>0</v>
      </c>
      <c r="J9" s="781">
        <v>5</v>
      </c>
      <c r="K9" s="735">
        <v>1</v>
      </c>
      <c r="L9" s="735"/>
      <c r="M9" s="736"/>
      <c r="N9" s="778">
        <v>0.83333333333333337</v>
      </c>
      <c r="O9" s="749">
        <v>0.16666666666666666</v>
      </c>
      <c r="P9" s="749">
        <v>0</v>
      </c>
      <c r="Q9" s="772">
        <v>0</v>
      </c>
    </row>
    <row r="10" spans="1:17" ht="14.45" customHeight="1" x14ac:dyDescent="0.2">
      <c r="A10" s="775" t="s">
        <v>1726</v>
      </c>
      <c r="B10" s="781">
        <v>546</v>
      </c>
      <c r="C10" s="735">
        <v>339</v>
      </c>
      <c r="D10" s="735">
        <v>253</v>
      </c>
      <c r="E10" s="736"/>
      <c r="F10" s="778">
        <v>0.47978910369068539</v>
      </c>
      <c r="G10" s="749">
        <v>0.29789103690685415</v>
      </c>
      <c r="H10" s="749">
        <v>0.22231985940246046</v>
      </c>
      <c r="I10" s="784">
        <v>0</v>
      </c>
      <c r="J10" s="781">
        <v>76</v>
      </c>
      <c r="K10" s="735">
        <v>133</v>
      </c>
      <c r="L10" s="735">
        <v>253</v>
      </c>
      <c r="M10" s="736"/>
      <c r="N10" s="778">
        <v>0.16450216450216451</v>
      </c>
      <c r="O10" s="749">
        <v>0.2878787878787879</v>
      </c>
      <c r="P10" s="749">
        <v>0.54761904761904767</v>
      </c>
      <c r="Q10" s="772">
        <v>0</v>
      </c>
    </row>
    <row r="11" spans="1:17" ht="14.45" customHeight="1" thickBot="1" x14ac:dyDescent="0.25">
      <c r="A11" s="776" t="s">
        <v>1364</v>
      </c>
      <c r="B11" s="782">
        <v>382</v>
      </c>
      <c r="C11" s="742">
        <v>9</v>
      </c>
      <c r="D11" s="742"/>
      <c r="E11" s="743"/>
      <c r="F11" s="779">
        <v>0.97698209718670082</v>
      </c>
      <c r="G11" s="750">
        <v>2.3017902813299233E-2</v>
      </c>
      <c r="H11" s="750">
        <v>0</v>
      </c>
      <c r="I11" s="785">
        <v>0</v>
      </c>
      <c r="J11" s="782">
        <v>73</v>
      </c>
      <c r="K11" s="742">
        <v>8</v>
      </c>
      <c r="L11" s="742"/>
      <c r="M11" s="743"/>
      <c r="N11" s="779">
        <v>0.90123456790123457</v>
      </c>
      <c r="O11" s="750">
        <v>9.8765432098765427E-2</v>
      </c>
      <c r="P11" s="750">
        <v>0</v>
      </c>
      <c r="Q11" s="77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6D04C883-0026-4AC8-9729-905ABE694169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5" t="s">
        <v>176</v>
      </c>
      <c r="B1" s="555"/>
      <c r="C1" s="555"/>
      <c r="D1" s="555"/>
      <c r="E1" s="555"/>
      <c r="F1" s="555"/>
      <c r="G1" s="555"/>
      <c r="H1" s="555"/>
      <c r="I1" s="517"/>
      <c r="J1" s="517"/>
      <c r="K1" s="517"/>
      <c r="L1" s="517"/>
    </row>
    <row r="2" spans="1:14" ht="14.45" customHeight="1" thickBot="1" x14ac:dyDescent="0.25">
      <c r="A2" s="705" t="s">
        <v>328</v>
      </c>
      <c r="B2" s="328"/>
      <c r="C2" s="328"/>
      <c r="D2" s="328"/>
      <c r="E2" s="328"/>
      <c r="F2" s="328"/>
      <c r="G2" s="328"/>
      <c r="H2" s="328"/>
    </row>
    <row r="3" spans="1:14" ht="14.45" customHeight="1" thickBot="1" x14ac:dyDescent="0.25">
      <c r="A3" s="262"/>
      <c r="B3" s="262"/>
      <c r="C3" s="572" t="s">
        <v>15</v>
      </c>
      <c r="D3" s="571"/>
      <c r="E3" s="571" t="s">
        <v>16</v>
      </c>
      <c r="F3" s="571"/>
      <c r="G3" s="571"/>
      <c r="H3" s="571"/>
      <c r="I3" s="571" t="s">
        <v>189</v>
      </c>
      <c r="J3" s="571"/>
      <c r="K3" s="571"/>
      <c r="L3" s="573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12">
        <v>6</v>
      </c>
      <c r="B5" s="713" t="s">
        <v>1727</v>
      </c>
      <c r="C5" s="716">
        <v>290660.88</v>
      </c>
      <c r="D5" s="716">
        <v>384</v>
      </c>
      <c r="E5" s="716">
        <v>218582.92000000007</v>
      </c>
      <c r="F5" s="786">
        <v>0.75202043013149922</v>
      </c>
      <c r="G5" s="716">
        <v>253</v>
      </c>
      <c r="H5" s="786">
        <v>0.65885416666666663</v>
      </c>
      <c r="I5" s="716">
        <v>72077.959999999977</v>
      </c>
      <c r="J5" s="786">
        <v>0.24797956986850098</v>
      </c>
      <c r="K5" s="716">
        <v>131</v>
      </c>
      <c r="L5" s="786">
        <v>0.34114583333333331</v>
      </c>
      <c r="M5" s="716" t="s">
        <v>73</v>
      </c>
      <c r="N5" s="270"/>
    </row>
    <row r="6" spans="1:14" ht="14.45" customHeight="1" x14ac:dyDescent="0.2">
      <c r="A6" s="712">
        <v>6</v>
      </c>
      <c r="B6" s="713" t="s">
        <v>1728</v>
      </c>
      <c r="C6" s="716">
        <v>29446.03</v>
      </c>
      <c r="D6" s="716">
        <v>120</v>
      </c>
      <c r="E6" s="716">
        <v>12505.85</v>
      </c>
      <c r="F6" s="786">
        <v>0.42470411121635077</v>
      </c>
      <c r="G6" s="716">
        <v>46</v>
      </c>
      <c r="H6" s="786">
        <v>0.38333333333333336</v>
      </c>
      <c r="I6" s="716">
        <v>16940.179999999997</v>
      </c>
      <c r="J6" s="786">
        <v>0.57529588878364923</v>
      </c>
      <c r="K6" s="716">
        <v>74</v>
      </c>
      <c r="L6" s="786">
        <v>0.6166666666666667</v>
      </c>
      <c r="M6" s="716" t="s">
        <v>1</v>
      </c>
      <c r="N6" s="270"/>
    </row>
    <row r="7" spans="1:14" ht="14.45" customHeight="1" x14ac:dyDescent="0.2">
      <c r="A7" s="712">
        <v>6</v>
      </c>
      <c r="B7" s="713" t="s">
        <v>1729</v>
      </c>
      <c r="C7" s="716">
        <v>261214.85000000003</v>
      </c>
      <c r="D7" s="716">
        <v>264</v>
      </c>
      <c r="E7" s="716">
        <v>206077.07000000007</v>
      </c>
      <c r="F7" s="786">
        <v>0.7889178965131578</v>
      </c>
      <c r="G7" s="716">
        <v>207</v>
      </c>
      <c r="H7" s="786">
        <v>0.78409090909090906</v>
      </c>
      <c r="I7" s="716">
        <v>55137.779999999984</v>
      </c>
      <c r="J7" s="786">
        <v>0.21108210348684225</v>
      </c>
      <c r="K7" s="716">
        <v>57</v>
      </c>
      <c r="L7" s="786">
        <v>0.21590909090909091</v>
      </c>
      <c r="M7" s="716" t="s">
        <v>1</v>
      </c>
      <c r="N7" s="270"/>
    </row>
    <row r="8" spans="1:14" ht="14.45" customHeight="1" x14ac:dyDescent="0.2">
      <c r="A8" s="712" t="s">
        <v>1730</v>
      </c>
      <c r="B8" s="713" t="s">
        <v>3</v>
      </c>
      <c r="C8" s="716">
        <v>290660.88</v>
      </c>
      <c r="D8" s="716">
        <v>384</v>
      </c>
      <c r="E8" s="716">
        <v>218582.92000000007</v>
      </c>
      <c r="F8" s="786">
        <v>0.75202043013149922</v>
      </c>
      <c r="G8" s="716">
        <v>253</v>
      </c>
      <c r="H8" s="786">
        <v>0.65885416666666663</v>
      </c>
      <c r="I8" s="716">
        <v>72077.959999999977</v>
      </c>
      <c r="J8" s="786">
        <v>0.24797956986850098</v>
      </c>
      <c r="K8" s="716">
        <v>131</v>
      </c>
      <c r="L8" s="786">
        <v>0.34114583333333331</v>
      </c>
      <c r="M8" s="716" t="s">
        <v>598</v>
      </c>
      <c r="N8" s="270"/>
    </row>
    <row r="10" spans="1:14" ht="14.45" customHeight="1" x14ac:dyDescent="0.2">
      <c r="A10" s="712">
        <v>6</v>
      </c>
      <c r="B10" s="713" t="s">
        <v>1727</v>
      </c>
      <c r="C10" s="716" t="s">
        <v>329</v>
      </c>
      <c r="D10" s="716" t="s">
        <v>329</v>
      </c>
      <c r="E10" s="716" t="s">
        <v>329</v>
      </c>
      <c r="F10" s="786" t="s">
        <v>329</v>
      </c>
      <c r="G10" s="716" t="s">
        <v>329</v>
      </c>
      <c r="H10" s="786" t="s">
        <v>329</v>
      </c>
      <c r="I10" s="716" t="s">
        <v>329</v>
      </c>
      <c r="J10" s="786" t="s">
        <v>329</v>
      </c>
      <c r="K10" s="716" t="s">
        <v>329</v>
      </c>
      <c r="L10" s="786" t="s">
        <v>329</v>
      </c>
      <c r="M10" s="716" t="s">
        <v>73</v>
      </c>
      <c r="N10" s="270"/>
    </row>
    <row r="11" spans="1:14" ht="14.45" customHeight="1" x14ac:dyDescent="0.2">
      <c r="A11" s="712" t="s">
        <v>1731</v>
      </c>
      <c r="B11" s="713" t="s">
        <v>1729</v>
      </c>
      <c r="C11" s="716">
        <v>2400.0500000000002</v>
      </c>
      <c r="D11" s="716">
        <v>3</v>
      </c>
      <c r="E11" s="716">
        <v>2400.0500000000002</v>
      </c>
      <c r="F11" s="786">
        <v>1</v>
      </c>
      <c r="G11" s="716">
        <v>3</v>
      </c>
      <c r="H11" s="786">
        <v>1</v>
      </c>
      <c r="I11" s="716" t="s">
        <v>329</v>
      </c>
      <c r="J11" s="786">
        <v>0</v>
      </c>
      <c r="K11" s="716" t="s">
        <v>329</v>
      </c>
      <c r="L11" s="786">
        <v>0</v>
      </c>
      <c r="M11" s="716" t="s">
        <v>1</v>
      </c>
      <c r="N11" s="270"/>
    </row>
    <row r="12" spans="1:14" ht="14.45" customHeight="1" x14ac:dyDescent="0.2">
      <c r="A12" s="712" t="s">
        <v>1731</v>
      </c>
      <c r="B12" s="713" t="s">
        <v>1732</v>
      </c>
      <c r="C12" s="716">
        <v>2400.0500000000002</v>
      </c>
      <c r="D12" s="716">
        <v>3</v>
      </c>
      <c r="E12" s="716">
        <v>2400.0500000000002</v>
      </c>
      <c r="F12" s="786">
        <v>1</v>
      </c>
      <c r="G12" s="716">
        <v>3</v>
      </c>
      <c r="H12" s="786">
        <v>1</v>
      </c>
      <c r="I12" s="716" t="s">
        <v>329</v>
      </c>
      <c r="J12" s="786">
        <v>0</v>
      </c>
      <c r="K12" s="716" t="s">
        <v>329</v>
      </c>
      <c r="L12" s="786">
        <v>0</v>
      </c>
      <c r="M12" s="716" t="s">
        <v>602</v>
      </c>
      <c r="N12" s="270"/>
    </row>
    <row r="13" spans="1:14" ht="14.45" customHeight="1" x14ac:dyDescent="0.2">
      <c r="A13" s="712" t="s">
        <v>329</v>
      </c>
      <c r="B13" s="713" t="s">
        <v>329</v>
      </c>
      <c r="C13" s="716" t="s">
        <v>329</v>
      </c>
      <c r="D13" s="716" t="s">
        <v>329</v>
      </c>
      <c r="E13" s="716" t="s">
        <v>329</v>
      </c>
      <c r="F13" s="786" t="s">
        <v>329</v>
      </c>
      <c r="G13" s="716" t="s">
        <v>329</v>
      </c>
      <c r="H13" s="786" t="s">
        <v>329</v>
      </c>
      <c r="I13" s="716" t="s">
        <v>329</v>
      </c>
      <c r="J13" s="786" t="s">
        <v>329</v>
      </c>
      <c r="K13" s="716" t="s">
        <v>329</v>
      </c>
      <c r="L13" s="786" t="s">
        <v>329</v>
      </c>
      <c r="M13" s="716" t="s">
        <v>603</v>
      </c>
      <c r="N13" s="270"/>
    </row>
    <row r="14" spans="1:14" ht="14.45" customHeight="1" x14ac:dyDescent="0.2">
      <c r="A14" s="712" t="s">
        <v>1733</v>
      </c>
      <c r="B14" s="713" t="s">
        <v>1728</v>
      </c>
      <c r="C14" s="716">
        <v>28867.009999999995</v>
      </c>
      <c r="D14" s="716">
        <v>118</v>
      </c>
      <c r="E14" s="716">
        <v>11926.83</v>
      </c>
      <c r="F14" s="786">
        <v>0.41316471640117913</v>
      </c>
      <c r="G14" s="716">
        <v>44</v>
      </c>
      <c r="H14" s="786">
        <v>0.3728813559322034</v>
      </c>
      <c r="I14" s="716">
        <v>16940.179999999997</v>
      </c>
      <c r="J14" s="786">
        <v>0.58683528359882098</v>
      </c>
      <c r="K14" s="716">
        <v>74</v>
      </c>
      <c r="L14" s="786">
        <v>0.6271186440677966</v>
      </c>
      <c r="M14" s="716" t="s">
        <v>1</v>
      </c>
      <c r="N14" s="270"/>
    </row>
    <row r="15" spans="1:14" ht="14.45" customHeight="1" x14ac:dyDescent="0.2">
      <c r="A15" s="712" t="s">
        <v>1733</v>
      </c>
      <c r="B15" s="713" t="s">
        <v>1729</v>
      </c>
      <c r="C15" s="716">
        <v>257964.95</v>
      </c>
      <c r="D15" s="716">
        <v>260</v>
      </c>
      <c r="E15" s="716">
        <v>202827.17000000004</v>
      </c>
      <c r="F15" s="786">
        <v>0.78625863707453292</v>
      </c>
      <c r="G15" s="716">
        <v>203</v>
      </c>
      <c r="H15" s="786">
        <v>0.78076923076923077</v>
      </c>
      <c r="I15" s="716">
        <v>55137.779999999984</v>
      </c>
      <c r="J15" s="786">
        <v>0.21374136292546714</v>
      </c>
      <c r="K15" s="716">
        <v>57</v>
      </c>
      <c r="L15" s="786">
        <v>0.21923076923076923</v>
      </c>
      <c r="M15" s="716" t="s">
        <v>1</v>
      </c>
      <c r="N15" s="270"/>
    </row>
    <row r="16" spans="1:14" ht="14.45" customHeight="1" x14ac:dyDescent="0.2">
      <c r="A16" s="712" t="s">
        <v>1733</v>
      </c>
      <c r="B16" s="713" t="s">
        <v>1734</v>
      </c>
      <c r="C16" s="716">
        <v>286831.96000000002</v>
      </c>
      <c r="D16" s="716">
        <v>378</v>
      </c>
      <c r="E16" s="716">
        <v>214754.00000000003</v>
      </c>
      <c r="F16" s="786">
        <v>0.74871015070984426</v>
      </c>
      <c r="G16" s="716">
        <v>247</v>
      </c>
      <c r="H16" s="786">
        <v>0.65343915343915349</v>
      </c>
      <c r="I16" s="716">
        <v>72077.959999999977</v>
      </c>
      <c r="J16" s="786">
        <v>0.25128984929015569</v>
      </c>
      <c r="K16" s="716">
        <v>131</v>
      </c>
      <c r="L16" s="786">
        <v>0.34656084656084657</v>
      </c>
      <c r="M16" s="716" t="s">
        <v>602</v>
      </c>
      <c r="N16" s="270"/>
    </row>
    <row r="17" spans="1:14" ht="14.45" customHeight="1" x14ac:dyDescent="0.2">
      <c r="A17" s="712" t="s">
        <v>329</v>
      </c>
      <c r="B17" s="713" t="s">
        <v>329</v>
      </c>
      <c r="C17" s="716" t="s">
        <v>329</v>
      </c>
      <c r="D17" s="716" t="s">
        <v>329</v>
      </c>
      <c r="E17" s="716" t="s">
        <v>329</v>
      </c>
      <c r="F17" s="786" t="s">
        <v>329</v>
      </c>
      <c r="G17" s="716" t="s">
        <v>329</v>
      </c>
      <c r="H17" s="786" t="s">
        <v>329</v>
      </c>
      <c r="I17" s="716" t="s">
        <v>329</v>
      </c>
      <c r="J17" s="786" t="s">
        <v>329</v>
      </c>
      <c r="K17" s="716" t="s">
        <v>329</v>
      </c>
      <c r="L17" s="786" t="s">
        <v>329</v>
      </c>
      <c r="M17" s="716" t="s">
        <v>603</v>
      </c>
      <c r="N17" s="270"/>
    </row>
    <row r="18" spans="1:14" ht="14.45" customHeight="1" x14ac:dyDescent="0.2">
      <c r="A18" s="712" t="s">
        <v>1735</v>
      </c>
      <c r="B18" s="713" t="s">
        <v>1729</v>
      </c>
      <c r="C18" s="716">
        <v>849.85</v>
      </c>
      <c r="D18" s="716">
        <v>1</v>
      </c>
      <c r="E18" s="716">
        <v>849.85</v>
      </c>
      <c r="F18" s="786">
        <v>1</v>
      </c>
      <c r="G18" s="716">
        <v>1</v>
      </c>
      <c r="H18" s="786">
        <v>1</v>
      </c>
      <c r="I18" s="716" t="s">
        <v>329</v>
      </c>
      <c r="J18" s="786">
        <v>0</v>
      </c>
      <c r="K18" s="716" t="s">
        <v>329</v>
      </c>
      <c r="L18" s="786">
        <v>0</v>
      </c>
      <c r="M18" s="716" t="s">
        <v>1</v>
      </c>
      <c r="N18" s="270"/>
    </row>
    <row r="19" spans="1:14" ht="14.45" customHeight="1" x14ac:dyDescent="0.2">
      <c r="A19" s="712" t="s">
        <v>1735</v>
      </c>
      <c r="B19" s="713" t="s">
        <v>1736</v>
      </c>
      <c r="C19" s="716">
        <v>849.85</v>
      </c>
      <c r="D19" s="716">
        <v>1</v>
      </c>
      <c r="E19" s="716">
        <v>849.85</v>
      </c>
      <c r="F19" s="786">
        <v>1</v>
      </c>
      <c r="G19" s="716">
        <v>1</v>
      </c>
      <c r="H19" s="786">
        <v>1</v>
      </c>
      <c r="I19" s="716" t="s">
        <v>329</v>
      </c>
      <c r="J19" s="786">
        <v>0</v>
      </c>
      <c r="K19" s="716" t="s">
        <v>329</v>
      </c>
      <c r="L19" s="786">
        <v>0</v>
      </c>
      <c r="M19" s="716" t="s">
        <v>602</v>
      </c>
      <c r="N19" s="270"/>
    </row>
    <row r="20" spans="1:14" ht="14.45" customHeight="1" x14ac:dyDescent="0.2">
      <c r="A20" s="712" t="s">
        <v>329</v>
      </c>
      <c r="B20" s="713" t="s">
        <v>329</v>
      </c>
      <c r="C20" s="716" t="s">
        <v>329</v>
      </c>
      <c r="D20" s="716" t="s">
        <v>329</v>
      </c>
      <c r="E20" s="716" t="s">
        <v>329</v>
      </c>
      <c r="F20" s="786" t="s">
        <v>329</v>
      </c>
      <c r="G20" s="716" t="s">
        <v>329</v>
      </c>
      <c r="H20" s="786" t="s">
        <v>329</v>
      </c>
      <c r="I20" s="716" t="s">
        <v>329</v>
      </c>
      <c r="J20" s="786" t="s">
        <v>329</v>
      </c>
      <c r="K20" s="716" t="s">
        <v>329</v>
      </c>
      <c r="L20" s="786" t="s">
        <v>329</v>
      </c>
      <c r="M20" s="716" t="s">
        <v>603</v>
      </c>
      <c r="N20" s="270"/>
    </row>
    <row r="21" spans="1:14" ht="14.45" customHeight="1" x14ac:dyDescent="0.2">
      <c r="A21" s="712" t="s">
        <v>1737</v>
      </c>
      <c r="B21" s="713" t="s">
        <v>1728</v>
      </c>
      <c r="C21" s="716">
        <v>579.02</v>
      </c>
      <c r="D21" s="716">
        <v>2</v>
      </c>
      <c r="E21" s="716">
        <v>579.02</v>
      </c>
      <c r="F21" s="786">
        <v>1</v>
      </c>
      <c r="G21" s="716">
        <v>2</v>
      </c>
      <c r="H21" s="786">
        <v>1</v>
      </c>
      <c r="I21" s="716" t="s">
        <v>329</v>
      </c>
      <c r="J21" s="786">
        <v>0</v>
      </c>
      <c r="K21" s="716" t="s">
        <v>329</v>
      </c>
      <c r="L21" s="786">
        <v>0</v>
      </c>
      <c r="M21" s="716" t="s">
        <v>1</v>
      </c>
      <c r="N21" s="270"/>
    </row>
    <row r="22" spans="1:14" ht="14.45" customHeight="1" x14ac:dyDescent="0.2">
      <c r="A22" s="712" t="s">
        <v>1737</v>
      </c>
      <c r="B22" s="713" t="s">
        <v>1738</v>
      </c>
      <c r="C22" s="716">
        <v>579.02</v>
      </c>
      <c r="D22" s="716">
        <v>2</v>
      </c>
      <c r="E22" s="716">
        <v>579.02</v>
      </c>
      <c r="F22" s="786">
        <v>1</v>
      </c>
      <c r="G22" s="716">
        <v>2</v>
      </c>
      <c r="H22" s="786">
        <v>1</v>
      </c>
      <c r="I22" s="716" t="s">
        <v>329</v>
      </c>
      <c r="J22" s="786">
        <v>0</v>
      </c>
      <c r="K22" s="716" t="s">
        <v>329</v>
      </c>
      <c r="L22" s="786">
        <v>0</v>
      </c>
      <c r="M22" s="716" t="s">
        <v>602</v>
      </c>
      <c r="N22" s="270"/>
    </row>
    <row r="23" spans="1:14" ht="14.45" customHeight="1" x14ac:dyDescent="0.2">
      <c r="A23" s="712" t="s">
        <v>329</v>
      </c>
      <c r="B23" s="713" t="s">
        <v>329</v>
      </c>
      <c r="C23" s="716" t="s">
        <v>329</v>
      </c>
      <c r="D23" s="716" t="s">
        <v>329</v>
      </c>
      <c r="E23" s="716" t="s">
        <v>329</v>
      </c>
      <c r="F23" s="786" t="s">
        <v>329</v>
      </c>
      <c r="G23" s="716" t="s">
        <v>329</v>
      </c>
      <c r="H23" s="786" t="s">
        <v>329</v>
      </c>
      <c r="I23" s="716" t="s">
        <v>329</v>
      </c>
      <c r="J23" s="786" t="s">
        <v>329</v>
      </c>
      <c r="K23" s="716" t="s">
        <v>329</v>
      </c>
      <c r="L23" s="786" t="s">
        <v>329</v>
      </c>
      <c r="M23" s="716" t="s">
        <v>603</v>
      </c>
      <c r="N23" s="270"/>
    </row>
    <row r="24" spans="1:14" ht="14.45" customHeight="1" x14ac:dyDescent="0.2">
      <c r="A24" s="712" t="s">
        <v>1730</v>
      </c>
      <c r="B24" s="713" t="s">
        <v>1739</v>
      </c>
      <c r="C24" s="716">
        <v>290660.88</v>
      </c>
      <c r="D24" s="716">
        <v>384</v>
      </c>
      <c r="E24" s="716">
        <v>218582.92000000004</v>
      </c>
      <c r="F24" s="786">
        <v>0.75202043013149911</v>
      </c>
      <c r="G24" s="716">
        <v>253</v>
      </c>
      <c r="H24" s="786">
        <v>0.65885416666666663</v>
      </c>
      <c r="I24" s="716">
        <v>72077.959999999977</v>
      </c>
      <c r="J24" s="786">
        <v>0.24797956986850098</v>
      </c>
      <c r="K24" s="716">
        <v>131</v>
      </c>
      <c r="L24" s="786">
        <v>0.34114583333333331</v>
      </c>
      <c r="M24" s="716" t="s">
        <v>598</v>
      </c>
      <c r="N24" s="270"/>
    </row>
    <row r="25" spans="1:14" ht="14.45" customHeight="1" x14ac:dyDescent="0.2">
      <c r="A25" s="787" t="s">
        <v>295</v>
      </c>
    </row>
    <row r="26" spans="1:14" ht="14.45" customHeight="1" x14ac:dyDescent="0.2">
      <c r="A26" s="788" t="s">
        <v>1740</v>
      </c>
    </row>
    <row r="27" spans="1:14" ht="14.45" customHeight="1" x14ac:dyDescent="0.2">
      <c r="A27" s="787" t="s">
        <v>1741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25:F1048576">
    <cfRule type="cellIs" dxfId="56" priority="15" stopIfTrue="1" operator="lessThan">
      <formula>0.6</formula>
    </cfRule>
  </conditionalFormatting>
  <conditionalFormatting sqref="B5:B8">
    <cfRule type="expression" dxfId="55" priority="10">
      <formula>AND(LEFT(M5,6)&lt;&gt;"mezera",M5&lt;&gt;"")</formula>
    </cfRule>
  </conditionalFormatting>
  <conditionalFormatting sqref="A5:A8">
    <cfRule type="expression" dxfId="54" priority="8">
      <formula>AND(M5&lt;&gt;"",M5&lt;&gt;"mezeraKL")</formula>
    </cfRule>
  </conditionalFormatting>
  <conditionalFormatting sqref="F5:F8">
    <cfRule type="cellIs" dxfId="53" priority="7" operator="lessThan">
      <formula>0.6</formula>
    </cfRule>
  </conditionalFormatting>
  <conditionalFormatting sqref="B5:L8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8">
    <cfRule type="expression" dxfId="50" priority="12">
      <formula>$M5&lt;&gt;""</formula>
    </cfRule>
  </conditionalFormatting>
  <conditionalFormatting sqref="B10:B24">
    <cfRule type="expression" dxfId="49" priority="4">
      <formula>AND(LEFT(M10,6)&lt;&gt;"mezera",M10&lt;&gt;"")</formula>
    </cfRule>
  </conditionalFormatting>
  <conditionalFormatting sqref="A10:A24">
    <cfRule type="expression" dxfId="48" priority="2">
      <formula>AND(M10&lt;&gt;"",M10&lt;&gt;"mezeraKL")</formula>
    </cfRule>
  </conditionalFormatting>
  <conditionalFormatting sqref="F10:F24">
    <cfRule type="cellIs" dxfId="47" priority="1" operator="lessThan">
      <formula>0.6</formula>
    </cfRule>
  </conditionalFormatting>
  <conditionalFormatting sqref="B10:L24">
    <cfRule type="expression" dxfId="46" priority="3">
      <formula>OR($M10="KL",$M10="SumaKL")</formula>
    </cfRule>
    <cfRule type="expression" dxfId="45" priority="5">
      <formula>$M10="SumaNS"</formula>
    </cfRule>
  </conditionalFormatting>
  <conditionalFormatting sqref="A10:L24">
    <cfRule type="expression" dxfId="44" priority="6">
      <formula>$M10&lt;&gt;""</formula>
    </cfRule>
  </conditionalFormatting>
  <hyperlinks>
    <hyperlink ref="A2" location="Obsah!A1" display="Zpět na Obsah  KL 01  1.-4.měsíc" xr:uid="{A3E23EFB-28D9-4144-A321-47F300C89173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9" bestFit="1" customWidth="1"/>
    <col min="3" max="3" width="11.140625" style="247" hidden="1" customWidth="1"/>
    <col min="4" max="4" width="7.28515625" style="329" bestFit="1" customWidth="1"/>
    <col min="5" max="5" width="7.28515625" style="247" hidden="1" customWidth="1"/>
    <col min="6" max="6" width="11.140625" style="329" bestFit="1" customWidth="1"/>
    <col min="7" max="7" width="5.28515625" style="332" customWidth="1"/>
    <col min="8" max="8" width="7.28515625" style="329" bestFit="1" customWidth="1"/>
    <col min="9" max="9" width="5.28515625" style="332" customWidth="1"/>
    <col min="10" max="10" width="11.140625" style="329" customWidth="1"/>
    <col min="11" max="11" width="5.28515625" style="332" customWidth="1"/>
    <col min="12" max="12" width="7.28515625" style="329" customWidth="1"/>
    <col min="13" max="13" width="5.28515625" style="332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5" t="s">
        <v>190</v>
      </c>
      <c r="B1" s="555"/>
      <c r="C1" s="555"/>
      <c r="D1" s="555"/>
      <c r="E1" s="555"/>
      <c r="F1" s="555"/>
      <c r="G1" s="555"/>
      <c r="H1" s="555"/>
      <c r="I1" s="555"/>
      <c r="J1" s="517"/>
      <c r="K1" s="517"/>
      <c r="L1" s="517"/>
      <c r="M1" s="517"/>
    </row>
    <row r="2" spans="1:13" ht="14.45" customHeight="1" thickBot="1" x14ac:dyDescent="0.25">
      <c r="A2" s="705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5" customHeight="1" thickBot="1" x14ac:dyDescent="0.25">
      <c r="A3" s="262"/>
      <c r="B3" s="572" t="s">
        <v>15</v>
      </c>
      <c r="C3" s="574"/>
      <c r="D3" s="571"/>
      <c r="E3" s="261"/>
      <c r="F3" s="571" t="s">
        <v>16</v>
      </c>
      <c r="G3" s="571"/>
      <c r="H3" s="571"/>
      <c r="I3" s="571"/>
      <c r="J3" s="571" t="s">
        <v>189</v>
      </c>
      <c r="K3" s="571"/>
      <c r="L3" s="571"/>
      <c r="M3" s="573"/>
    </row>
    <row r="4" spans="1:13" ht="14.45" customHeight="1" thickBot="1" x14ac:dyDescent="0.25">
      <c r="A4" s="765" t="s">
        <v>166</v>
      </c>
      <c r="B4" s="766" t="s">
        <v>19</v>
      </c>
      <c r="C4" s="792"/>
      <c r="D4" s="766" t="s">
        <v>20</v>
      </c>
      <c r="E4" s="792"/>
      <c r="F4" s="766" t="s">
        <v>19</v>
      </c>
      <c r="G4" s="769" t="s">
        <v>2</v>
      </c>
      <c r="H4" s="766" t="s">
        <v>20</v>
      </c>
      <c r="I4" s="769" t="s">
        <v>2</v>
      </c>
      <c r="J4" s="766" t="s">
        <v>19</v>
      </c>
      <c r="K4" s="769" t="s">
        <v>2</v>
      </c>
      <c r="L4" s="766" t="s">
        <v>20</v>
      </c>
      <c r="M4" s="770" t="s">
        <v>2</v>
      </c>
    </row>
    <row r="5" spans="1:13" ht="14.45" customHeight="1" x14ac:dyDescent="0.2">
      <c r="A5" s="789" t="s">
        <v>1742</v>
      </c>
      <c r="B5" s="780">
        <v>684.76</v>
      </c>
      <c r="C5" s="724">
        <v>1</v>
      </c>
      <c r="D5" s="793">
        <v>3</v>
      </c>
      <c r="E5" s="796" t="s">
        <v>1742</v>
      </c>
      <c r="F5" s="780">
        <v>684.76</v>
      </c>
      <c r="G5" s="748">
        <v>1</v>
      </c>
      <c r="H5" s="728">
        <v>3</v>
      </c>
      <c r="I5" s="771">
        <v>1</v>
      </c>
      <c r="J5" s="799"/>
      <c r="K5" s="748">
        <v>0</v>
      </c>
      <c r="L5" s="728"/>
      <c r="M5" s="771">
        <v>0</v>
      </c>
    </row>
    <row r="6" spans="1:13" ht="14.45" customHeight="1" x14ac:dyDescent="0.2">
      <c r="A6" s="790" t="s">
        <v>1743</v>
      </c>
      <c r="B6" s="781">
        <v>24102.58</v>
      </c>
      <c r="C6" s="731">
        <v>1</v>
      </c>
      <c r="D6" s="794">
        <v>36</v>
      </c>
      <c r="E6" s="797" t="s">
        <v>1743</v>
      </c>
      <c r="F6" s="781">
        <v>12611.11</v>
      </c>
      <c r="G6" s="749">
        <v>0.52322655914843974</v>
      </c>
      <c r="H6" s="735">
        <v>15</v>
      </c>
      <c r="I6" s="772">
        <v>0.41666666666666669</v>
      </c>
      <c r="J6" s="800">
        <v>11491.470000000001</v>
      </c>
      <c r="K6" s="749">
        <v>0.47677344085156032</v>
      </c>
      <c r="L6" s="735">
        <v>21</v>
      </c>
      <c r="M6" s="772">
        <v>0.58333333333333337</v>
      </c>
    </row>
    <row r="7" spans="1:13" ht="14.45" customHeight="1" x14ac:dyDescent="0.2">
      <c r="A7" s="790" t="s">
        <v>1744</v>
      </c>
      <c r="B7" s="781">
        <v>14780.93</v>
      </c>
      <c r="C7" s="731">
        <v>1</v>
      </c>
      <c r="D7" s="794">
        <v>16</v>
      </c>
      <c r="E7" s="797" t="s">
        <v>1744</v>
      </c>
      <c r="F7" s="781">
        <v>9543.4600000000009</v>
      </c>
      <c r="G7" s="749">
        <v>0.64566032042638732</v>
      </c>
      <c r="H7" s="735">
        <v>11</v>
      </c>
      <c r="I7" s="772">
        <v>0.6875</v>
      </c>
      <c r="J7" s="800">
        <v>5237.47</v>
      </c>
      <c r="K7" s="749">
        <v>0.35433967957361279</v>
      </c>
      <c r="L7" s="735">
        <v>5</v>
      </c>
      <c r="M7" s="772">
        <v>0.3125</v>
      </c>
    </row>
    <row r="8" spans="1:13" ht="14.45" customHeight="1" x14ac:dyDescent="0.2">
      <c r="A8" s="790" t="s">
        <v>1745</v>
      </c>
      <c r="B8" s="781">
        <v>34199.960000000006</v>
      </c>
      <c r="C8" s="731">
        <v>1</v>
      </c>
      <c r="D8" s="794">
        <v>52</v>
      </c>
      <c r="E8" s="797" t="s">
        <v>1745</v>
      </c>
      <c r="F8" s="781">
        <v>25770.370000000003</v>
      </c>
      <c r="G8" s="749">
        <v>0.75352047195376826</v>
      </c>
      <c r="H8" s="735">
        <v>32</v>
      </c>
      <c r="I8" s="772">
        <v>0.61538461538461542</v>
      </c>
      <c r="J8" s="800">
        <v>8429.59</v>
      </c>
      <c r="K8" s="749">
        <v>0.24647952804623158</v>
      </c>
      <c r="L8" s="735">
        <v>20</v>
      </c>
      <c r="M8" s="772">
        <v>0.38461538461538464</v>
      </c>
    </row>
    <row r="9" spans="1:13" ht="14.45" customHeight="1" x14ac:dyDescent="0.2">
      <c r="A9" s="790" t="s">
        <v>1746</v>
      </c>
      <c r="B9" s="781">
        <v>43172.070000000007</v>
      </c>
      <c r="C9" s="731">
        <v>1</v>
      </c>
      <c r="D9" s="794">
        <v>44</v>
      </c>
      <c r="E9" s="797" t="s">
        <v>1746</v>
      </c>
      <c r="F9" s="781">
        <v>40772.020000000004</v>
      </c>
      <c r="G9" s="749">
        <v>0.94440734484123645</v>
      </c>
      <c r="H9" s="735">
        <v>41</v>
      </c>
      <c r="I9" s="772">
        <v>0.93181818181818177</v>
      </c>
      <c r="J9" s="800">
        <v>2400.0500000000002</v>
      </c>
      <c r="K9" s="749">
        <v>5.5592655158763521E-2</v>
      </c>
      <c r="L9" s="735">
        <v>3</v>
      </c>
      <c r="M9" s="772">
        <v>6.8181818181818177E-2</v>
      </c>
    </row>
    <row r="10" spans="1:13" ht="14.45" customHeight="1" x14ac:dyDescent="0.2">
      <c r="A10" s="790" t="s">
        <v>1747</v>
      </c>
      <c r="B10" s="781">
        <v>13112.2</v>
      </c>
      <c r="C10" s="731">
        <v>1</v>
      </c>
      <c r="D10" s="794">
        <v>36</v>
      </c>
      <c r="E10" s="797" t="s">
        <v>1747</v>
      </c>
      <c r="F10" s="781">
        <v>6862.91</v>
      </c>
      <c r="G10" s="749">
        <v>0.52339881942008204</v>
      </c>
      <c r="H10" s="735">
        <v>13</v>
      </c>
      <c r="I10" s="772">
        <v>0.3611111111111111</v>
      </c>
      <c r="J10" s="800">
        <v>6249.29</v>
      </c>
      <c r="K10" s="749">
        <v>0.4766011805799179</v>
      </c>
      <c r="L10" s="735">
        <v>23</v>
      </c>
      <c r="M10" s="772">
        <v>0.63888888888888884</v>
      </c>
    </row>
    <row r="11" spans="1:13" ht="14.45" customHeight="1" x14ac:dyDescent="0.2">
      <c r="A11" s="790" t="s">
        <v>1748</v>
      </c>
      <c r="B11" s="781">
        <v>22752.920000000002</v>
      </c>
      <c r="C11" s="731">
        <v>1</v>
      </c>
      <c r="D11" s="794">
        <v>26</v>
      </c>
      <c r="E11" s="797" t="s">
        <v>1748</v>
      </c>
      <c r="F11" s="781">
        <v>15635.470000000001</v>
      </c>
      <c r="G11" s="749">
        <v>0.68718520523959126</v>
      </c>
      <c r="H11" s="735">
        <v>14</v>
      </c>
      <c r="I11" s="772">
        <v>0.53846153846153844</v>
      </c>
      <c r="J11" s="800">
        <v>7117.45</v>
      </c>
      <c r="K11" s="749">
        <v>0.31281479476040874</v>
      </c>
      <c r="L11" s="735">
        <v>12</v>
      </c>
      <c r="M11" s="772">
        <v>0.46153846153846156</v>
      </c>
    </row>
    <row r="12" spans="1:13" ht="14.45" customHeight="1" x14ac:dyDescent="0.2">
      <c r="A12" s="790" t="s">
        <v>1749</v>
      </c>
      <c r="B12" s="781">
        <v>5323.2999999999993</v>
      </c>
      <c r="C12" s="731">
        <v>1</v>
      </c>
      <c r="D12" s="794">
        <v>8</v>
      </c>
      <c r="E12" s="797" t="s">
        <v>1749</v>
      </c>
      <c r="F12" s="781">
        <v>4032.5099999999998</v>
      </c>
      <c r="G12" s="749">
        <v>0.75752071083726269</v>
      </c>
      <c r="H12" s="735">
        <v>5</v>
      </c>
      <c r="I12" s="772">
        <v>0.625</v>
      </c>
      <c r="J12" s="800">
        <v>1290.79</v>
      </c>
      <c r="K12" s="749">
        <v>0.24247928916273742</v>
      </c>
      <c r="L12" s="735">
        <v>3</v>
      </c>
      <c r="M12" s="772">
        <v>0.375</v>
      </c>
    </row>
    <row r="13" spans="1:13" ht="14.45" customHeight="1" x14ac:dyDescent="0.2">
      <c r="A13" s="790" t="s">
        <v>1750</v>
      </c>
      <c r="B13" s="781">
        <v>66656.33</v>
      </c>
      <c r="C13" s="731">
        <v>1</v>
      </c>
      <c r="D13" s="794">
        <v>83</v>
      </c>
      <c r="E13" s="797" t="s">
        <v>1750</v>
      </c>
      <c r="F13" s="781">
        <v>59928.890000000007</v>
      </c>
      <c r="G13" s="749">
        <v>0.89907275123007835</v>
      </c>
      <c r="H13" s="735">
        <v>72</v>
      </c>
      <c r="I13" s="772">
        <v>0.86746987951807231</v>
      </c>
      <c r="J13" s="800">
        <v>6727.4400000000005</v>
      </c>
      <c r="K13" s="749">
        <v>0.10092724876992178</v>
      </c>
      <c r="L13" s="735">
        <v>11</v>
      </c>
      <c r="M13" s="772">
        <v>0.13253012048192772</v>
      </c>
    </row>
    <row r="14" spans="1:13" ht="14.45" customHeight="1" x14ac:dyDescent="0.2">
      <c r="A14" s="790" t="s">
        <v>1751</v>
      </c>
      <c r="B14" s="781">
        <v>1699.7</v>
      </c>
      <c r="C14" s="731">
        <v>1</v>
      </c>
      <c r="D14" s="794">
        <v>2</v>
      </c>
      <c r="E14" s="797" t="s">
        <v>1751</v>
      </c>
      <c r="F14" s="781">
        <v>849.85</v>
      </c>
      <c r="G14" s="749">
        <v>0.5</v>
      </c>
      <c r="H14" s="735">
        <v>1</v>
      </c>
      <c r="I14" s="772">
        <v>0.5</v>
      </c>
      <c r="J14" s="800">
        <v>849.85</v>
      </c>
      <c r="K14" s="749">
        <v>0.5</v>
      </c>
      <c r="L14" s="735">
        <v>1</v>
      </c>
      <c r="M14" s="772">
        <v>0.5</v>
      </c>
    </row>
    <row r="15" spans="1:13" ht="14.45" customHeight="1" x14ac:dyDescent="0.2">
      <c r="A15" s="790" t="s">
        <v>1752</v>
      </c>
      <c r="B15" s="781">
        <v>39437.780000000006</v>
      </c>
      <c r="C15" s="731">
        <v>1</v>
      </c>
      <c r="D15" s="794">
        <v>54</v>
      </c>
      <c r="E15" s="797" t="s">
        <v>1752</v>
      </c>
      <c r="F15" s="781">
        <v>25628.310000000005</v>
      </c>
      <c r="G15" s="749">
        <v>0.64984159858896728</v>
      </c>
      <c r="H15" s="735">
        <v>30</v>
      </c>
      <c r="I15" s="772">
        <v>0.55555555555555558</v>
      </c>
      <c r="J15" s="800">
        <v>13809.470000000003</v>
      </c>
      <c r="K15" s="749">
        <v>0.35015840141103277</v>
      </c>
      <c r="L15" s="735">
        <v>24</v>
      </c>
      <c r="M15" s="772">
        <v>0.44444444444444442</v>
      </c>
    </row>
    <row r="16" spans="1:13" ht="14.45" customHeight="1" thickBot="1" x14ac:dyDescent="0.25">
      <c r="A16" s="791" t="s">
        <v>1753</v>
      </c>
      <c r="B16" s="782">
        <v>24738.350000000002</v>
      </c>
      <c r="C16" s="738">
        <v>1</v>
      </c>
      <c r="D16" s="795">
        <v>24</v>
      </c>
      <c r="E16" s="798" t="s">
        <v>1753</v>
      </c>
      <c r="F16" s="782">
        <v>16263.260000000002</v>
      </c>
      <c r="G16" s="750">
        <v>0.65741086208255606</v>
      </c>
      <c r="H16" s="742">
        <v>16</v>
      </c>
      <c r="I16" s="773">
        <v>0.66666666666666663</v>
      </c>
      <c r="J16" s="801">
        <v>8475.09</v>
      </c>
      <c r="K16" s="750">
        <v>0.34258913791744394</v>
      </c>
      <c r="L16" s="742">
        <v>8</v>
      </c>
      <c r="M16" s="773">
        <v>0.33333333333333331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C92DF965-C175-4A84-80EC-E45098D78EB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7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40" customWidth="1"/>
    <col min="5" max="5" width="13.5703125" style="330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1" customWidth="1"/>
    <col min="13" max="13" width="11.140625" style="331" customWidth="1"/>
    <col min="14" max="14" width="7.7109375" style="247" customWidth="1"/>
    <col min="15" max="15" width="7.7109375" style="341" customWidth="1"/>
    <col min="16" max="16" width="11.140625" style="331" customWidth="1"/>
    <col min="17" max="17" width="5.42578125" style="332" bestFit="1" customWidth="1"/>
    <col min="18" max="18" width="7.7109375" style="247" customWidth="1"/>
    <col min="19" max="19" width="5.42578125" style="332" bestFit="1" customWidth="1"/>
    <col min="20" max="20" width="7.7109375" style="341" customWidth="1"/>
    <col min="21" max="21" width="5.42578125" style="332" bestFit="1" customWidth="1"/>
    <col min="22" max="16384" width="8.85546875" style="247"/>
  </cols>
  <sheetData>
    <row r="1" spans="1:21" ht="18.600000000000001" customHeight="1" thickBot="1" x14ac:dyDescent="0.35">
      <c r="A1" s="546" t="s">
        <v>2042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</row>
    <row r="2" spans="1:21" ht="14.45" customHeight="1" thickBot="1" x14ac:dyDescent="0.25">
      <c r="A2" s="705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5" customHeight="1" thickBot="1" x14ac:dyDescent="0.25">
      <c r="A3" s="578"/>
      <c r="B3" s="579"/>
      <c r="C3" s="579"/>
      <c r="D3" s="579"/>
      <c r="E3" s="579"/>
      <c r="F3" s="579"/>
      <c r="G3" s="579"/>
      <c r="H3" s="579"/>
      <c r="I3" s="579"/>
      <c r="J3" s="579"/>
      <c r="K3" s="580" t="s">
        <v>158</v>
      </c>
      <c r="L3" s="581"/>
      <c r="M3" s="70">
        <f>SUBTOTAL(9,M7:M1048576)</f>
        <v>290660.87999999989</v>
      </c>
      <c r="N3" s="70">
        <f>SUBTOTAL(9,N7:N1048576)</f>
        <v>466</v>
      </c>
      <c r="O3" s="70">
        <f>SUBTOTAL(9,O7:O1048576)</f>
        <v>384</v>
      </c>
      <c r="P3" s="70">
        <f>SUBTOTAL(9,P7:P1048576)</f>
        <v>218582.92000000007</v>
      </c>
      <c r="Q3" s="71">
        <f>IF(M3=0,0,P3/M3)</f>
        <v>0.75202043013149944</v>
      </c>
      <c r="R3" s="70">
        <f>SUBTOTAL(9,R7:R1048576)</f>
        <v>284</v>
      </c>
      <c r="S3" s="71">
        <f>IF(N3=0,0,R3/N3)</f>
        <v>0.6094420600858369</v>
      </c>
      <c r="T3" s="70">
        <f>SUBTOTAL(9,T7:T1048576)</f>
        <v>253</v>
      </c>
      <c r="U3" s="72">
        <f>IF(O3=0,0,T3/O3)</f>
        <v>0.65885416666666663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82" t="s">
        <v>15</v>
      </c>
      <c r="N4" s="583"/>
      <c r="O4" s="583"/>
      <c r="P4" s="584" t="s">
        <v>21</v>
      </c>
      <c r="Q4" s="583"/>
      <c r="R4" s="583"/>
      <c r="S4" s="583"/>
      <c r="T4" s="583"/>
      <c r="U4" s="585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5" t="s">
        <v>22</v>
      </c>
      <c r="Q5" s="576"/>
      <c r="R5" s="575" t="s">
        <v>13</v>
      </c>
      <c r="S5" s="576"/>
      <c r="T5" s="575" t="s">
        <v>20</v>
      </c>
      <c r="U5" s="577"/>
    </row>
    <row r="6" spans="1:21" s="330" customFormat="1" ht="14.45" customHeight="1" thickBot="1" x14ac:dyDescent="0.25">
      <c r="A6" s="802" t="s">
        <v>23</v>
      </c>
      <c r="B6" s="803" t="s">
        <v>5</v>
      </c>
      <c r="C6" s="802" t="s">
        <v>24</v>
      </c>
      <c r="D6" s="803" t="s">
        <v>6</v>
      </c>
      <c r="E6" s="803" t="s">
        <v>192</v>
      </c>
      <c r="F6" s="803" t="s">
        <v>25</v>
      </c>
      <c r="G6" s="803" t="s">
        <v>26</v>
      </c>
      <c r="H6" s="803" t="s">
        <v>8</v>
      </c>
      <c r="I6" s="803" t="s">
        <v>10</v>
      </c>
      <c r="J6" s="803" t="s">
        <v>11</v>
      </c>
      <c r="K6" s="803" t="s">
        <v>12</v>
      </c>
      <c r="L6" s="803" t="s">
        <v>27</v>
      </c>
      <c r="M6" s="804" t="s">
        <v>14</v>
      </c>
      <c r="N6" s="805" t="s">
        <v>28</v>
      </c>
      <c r="O6" s="805" t="s">
        <v>28</v>
      </c>
      <c r="P6" s="805" t="s">
        <v>14</v>
      </c>
      <c r="Q6" s="805" t="s">
        <v>2</v>
      </c>
      <c r="R6" s="805" t="s">
        <v>28</v>
      </c>
      <c r="S6" s="805" t="s">
        <v>2</v>
      </c>
      <c r="T6" s="805" t="s">
        <v>28</v>
      </c>
      <c r="U6" s="806" t="s">
        <v>2</v>
      </c>
    </row>
    <row r="7" spans="1:21" ht="14.45" customHeight="1" x14ac:dyDescent="0.2">
      <c r="A7" s="807">
        <v>6</v>
      </c>
      <c r="B7" s="808" t="s">
        <v>1727</v>
      </c>
      <c r="C7" s="808" t="s">
        <v>1733</v>
      </c>
      <c r="D7" s="809" t="s">
        <v>2038</v>
      </c>
      <c r="E7" s="810" t="s">
        <v>1746</v>
      </c>
      <c r="F7" s="808" t="s">
        <v>1729</v>
      </c>
      <c r="G7" s="808" t="s">
        <v>1754</v>
      </c>
      <c r="H7" s="808" t="s">
        <v>329</v>
      </c>
      <c r="I7" s="808" t="s">
        <v>1755</v>
      </c>
      <c r="J7" s="808" t="s">
        <v>1756</v>
      </c>
      <c r="K7" s="808" t="s">
        <v>1757</v>
      </c>
      <c r="L7" s="811">
        <v>700.35</v>
      </c>
      <c r="M7" s="811">
        <v>2101.0500000000002</v>
      </c>
      <c r="N7" s="808">
        <v>3</v>
      </c>
      <c r="O7" s="812">
        <v>3</v>
      </c>
      <c r="P7" s="811">
        <v>1400.7</v>
      </c>
      <c r="Q7" s="813">
        <v>0.66666666666666663</v>
      </c>
      <c r="R7" s="808">
        <v>2</v>
      </c>
      <c r="S7" s="813">
        <v>0.66666666666666663</v>
      </c>
      <c r="T7" s="812">
        <v>2</v>
      </c>
      <c r="U7" s="231">
        <v>0.66666666666666663</v>
      </c>
    </row>
    <row r="8" spans="1:21" ht="14.45" customHeight="1" x14ac:dyDescent="0.2">
      <c r="A8" s="822">
        <v>6</v>
      </c>
      <c r="B8" s="823" t="s">
        <v>1727</v>
      </c>
      <c r="C8" s="823" t="s">
        <v>1733</v>
      </c>
      <c r="D8" s="824" t="s">
        <v>2038</v>
      </c>
      <c r="E8" s="825" t="s">
        <v>1746</v>
      </c>
      <c r="F8" s="823" t="s">
        <v>1729</v>
      </c>
      <c r="G8" s="823" t="s">
        <v>1754</v>
      </c>
      <c r="H8" s="823" t="s">
        <v>329</v>
      </c>
      <c r="I8" s="823" t="s">
        <v>1758</v>
      </c>
      <c r="J8" s="823" t="s">
        <v>1759</v>
      </c>
      <c r="K8" s="823" t="s">
        <v>1760</v>
      </c>
      <c r="L8" s="826">
        <v>849.85</v>
      </c>
      <c r="M8" s="826">
        <v>17846.850000000006</v>
      </c>
      <c r="N8" s="823">
        <v>21</v>
      </c>
      <c r="O8" s="827">
        <v>21</v>
      </c>
      <c r="P8" s="826">
        <v>16147.150000000005</v>
      </c>
      <c r="Q8" s="828">
        <v>0.90476190476190477</v>
      </c>
      <c r="R8" s="823">
        <v>19</v>
      </c>
      <c r="S8" s="828">
        <v>0.90476190476190477</v>
      </c>
      <c r="T8" s="827">
        <v>19</v>
      </c>
      <c r="U8" s="829">
        <v>0.90476190476190477</v>
      </c>
    </row>
    <row r="9" spans="1:21" ht="14.45" customHeight="1" x14ac:dyDescent="0.2">
      <c r="A9" s="822">
        <v>6</v>
      </c>
      <c r="B9" s="823" t="s">
        <v>1727</v>
      </c>
      <c r="C9" s="823" t="s">
        <v>1733</v>
      </c>
      <c r="D9" s="824" t="s">
        <v>2038</v>
      </c>
      <c r="E9" s="825" t="s">
        <v>1746</v>
      </c>
      <c r="F9" s="823" t="s">
        <v>1729</v>
      </c>
      <c r="G9" s="823" t="s">
        <v>1754</v>
      </c>
      <c r="H9" s="823" t="s">
        <v>329</v>
      </c>
      <c r="I9" s="823" t="s">
        <v>1761</v>
      </c>
      <c r="J9" s="823" t="s">
        <v>1762</v>
      </c>
      <c r="K9" s="823" t="s">
        <v>1763</v>
      </c>
      <c r="L9" s="826">
        <v>700.35</v>
      </c>
      <c r="M9" s="826">
        <v>4902.4500000000007</v>
      </c>
      <c r="N9" s="823">
        <v>7</v>
      </c>
      <c r="O9" s="827">
        <v>7</v>
      </c>
      <c r="P9" s="826">
        <v>4902.4500000000007</v>
      </c>
      <c r="Q9" s="828">
        <v>1</v>
      </c>
      <c r="R9" s="823">
        <v>7</v>
      </c>
      <c r="S9" s="828">
        <v>1</v>
      </c>
      <c r="T9" s="827">
        <v>7</v>
      </c>
      <c r="U9" s="829">
        <v>1</v>
      </c>
    </row>
    <row r="10" spans="1:21" ht="14.45" customHeight="1" x14ac:dyDescent="0.2">
      <c r="A10" s="822">
        <v>6</v>
      </c>
      <c r="B10" s="823" t="s">
        <v>1727</v>
      </c>
      <c r="C10" s="823" t="s">
        <v>1733</v>
      </c>
      <c r="D10" s="824" t="s">
        <v>2038</v>
      </c>
      <c r="E10" s="825" t="s">
        <v>1746</v>
      </c>
      <c r="F10" s="823" t="s">
        <v>1729</v>
      </c>
      <c r="G10" s="823" t="s">
        <v>1754</v>
      </c>
      <c r="H10" s="823" t="s">
        <v>329</v>
      </c>
      <c r="I10" s="823" t="s">
        <v>1764</v>
      </c>
      <c r="J10" s="823" t="s">
        <v>1765</v>
      </c>
      <c r="K10" s="823" t="s">
        <v>1766</v>
      </c>
      <c r="L10" s="826">
        <v>1493.46</v>
      </c>
      <c r="M10" s="826">
        <v>17921.519999999997</v>
      </c>
      <c r="N10" s="823">
        <v>12</v>
      </c>
      <c r="O10" s="827">
        <v>12</v>
      </c>
      <c r="P10" s="826">
        <v>17921.519999999997</v>
      </c>
      <c r="Q10" s="828">
        <v>1</v>
      </c>
      <c r="R10" s="823">
        <v>12</v>
      </c>
      <c r="S10" s="828">
        <v>1</v>
      </c>
      <c r="T10" s="827">
        <v>12</v>
      </c>
      <c r="U10" s="829">
        <v>1</v>
      </c>
    </row>
    <row r="11" spans="1:21" ht="14.45" customHeight="1" x14ac:dyDescent="0.2">
      <c r="A11" s="822">
        <v>6</v>
      </c>
      <c r="B11" s="823" t="s">
        <v>1727</v>
      </c>
      <c r="C11" s="823" t="s">
        <v>1733</v>
      </c>
      <c r="D11" s="824" t="s">
        <v>2038</v>
      </c>
      <c r="E11" s="825" t="s">
        <v>1746</v>
      </c>
      <c r="F11" s="823" t="s">
        <v>1729</v>
      </c>
      <c r="G11" s="823" t="s">
        <v>1754</v>
      </c>
      <c r="H11" s="823" t="s">
        <v>329</v>
      </c>
      <c r="I11" s="823" t="s">
        <v>1767</v>
      </c>
      <c r="J11" s="823" t="s">
        <v>1768</v>
      </c>
      <c r="K11" s="823" t="s">
        <v>1769</v>
      </c>
      <c r="L11" s="826">
        <v>400.2</v>
      </c>
      <c r="M11" s="826">
        <v>400.2</v>
      </c>
      <c r="N11" s="823">
        <v>1</v>
      </c>
      <c r="O11" s="827">
        <v>1</v>
      </c>
      <c r="P11" s="826">
        <v>400.2</v>
      </c>
      <c r="Q11" s="828">
        <v>1</v>
      </c>
      <c r="R11" s="823">
        <v>1</v>
      </c>
      <c r="S11" s="828">
        <v>1</v>
      </c>
      <c r="T11" s="827">
        <v>1</v>
      </c>
      <c r="U11" s="829">
        <v>1</v>
      </c>
    </row>
    <row r="12" spans="1:21" ht="14.45" customHeight="1" x14ac:dyDescent="0.2">
      <c r="A12" s="822">
        <v>6</v>
      </c>
      <c r="B12" s="823" t="s">
        <v>1727</v>
      </c>
      <c r="C12" s="823" t="s">
        <v>1733</v>
      </c>
      <c r="D12" s="824" t="s">
        <v>2038</v>
      </c>
      <c r="E12" s="825" t="s">
        <v>1747</v>
      </c>
      <c r="F12" s="823" t="s">
        <v>1728</v>
      </c>
      <c r="G12" s="823" t="s">
        <v>1770</v>
      </c>
      <c r="H12" s="823" t="s">
        <v>329</v>
      </c>
      <c r="I12" s="823" t="s">
        <v>1771</v>
      </c>
      <c r="J12" s="823" t="s">
        <v>1772</v>
      </c>
      <c r="K12" s="823" t="s">
        <v>635</v>
      </c>
      <c r="L12" s="826">
        <v>72.55</v>
      </c>
      <c r="M12" s="826">
        <v>72.55</v>
      </c>
      <c r="N12" s="823">
        <v>1</v>
      </c>
      <c r="O12" s="827">
        <v>1</v>
      </c>
      <c r="P12" s="826">
        <v>72.55</v>
      </c>
      <c r="Q12" s="828">
        <v>1</v>
      </c>
      <c r="R12" s="823">
        <v>1</v>
      </c>
      <c r="S12" s="828">
        <v>1</v>
      </c>
      <c r="T12" s="827">
        <v>1</v>
      </c>
      <c r="U12" s="829">
        <v>1</v>
      </c>
    </row>
    <row r="13" spans="1:21" ht="14.45" customHeight="1" x14ac:dyDescent="0.2">
      <c r="A13" s="822">
        <v>6</v>
      </c>
      <c r="B13" s="823" t="s">
        <v>1727</v>
      </c>
      <c r="C13" s="823" t="s">
        <v>1733</v>
      </c>
      <c r="D13" s="824" t="s">
        <v>2038</v>
      </c>
      <c r="E13" s="825" t="s">
        <v>1747</v>
      </c>
      <c r="F13" s="823" t="s">
        <v>1728</v>
      </c>
      <c r="G13" s="823" t="s">
        <v>1773</v>
      </c>
      <c r="H13" s="823" t="s">
        <v>329</v>
      </c>
      <c r="I13" s="823" t="s">
        <v>1774</v>
      </c>
      <c r="J13" s="823" t="s">
        <v>1775</v>
      </c>
      <c r="K13" s="823" t="s">
        <v>1776</v>
      </c>
      <c r="L13" s="826">
        <v>279.52999999999997</v>
      </c>
      <c r="M13" s="826">
        <v>279.52999999999997</v>
      </c>
      <c r="N13" s="823">
        <v>1</v>
      </c>
      <c r="O13" s="827">
        <v>1</v>
      </c>
      <c r="P13" s="826">
        <v>279.52999999999997</v>
      </c>
      <c r="Q13" s="828">
        <v>1</v>
      </c>
      <c r="R13" s="823">
        <v>1</v>
      </c>
      <c r="S13" s="828">
        <v>1</v>
      </c>
      <c r="T13" s="827">
        <v>1</v>
      </c>
      <c r="U13" s="829">
        <v>1</v>
      </c>
    </row>
    <row r="14" spans="1:21" ht="14.45" customHeight="1" x14ac:dyDescent="0.2">
      <c r="A14" s="822">
        <v>6</v>
      </c>
      <c r="B14" s="823" t="s">
        <v>1727</v>
      </c>
      <c r="C14" s="823" t="s">
        <v>1733</v>
      </c>
      <c r="D14" s="824" t="s">
        <v>2038</v>
      </c>
      <c r="E14" s="825" t="s">
        <v>1747</v>
      </c>
      <c r="F14" s="823" t="s">
        <v>1728</v>
      </c>
      <c r="G14" s="823" t="s">
        <v>1777</v>
      </c>
      <c r="H14" s="823" t="s">
        <v>329</v>
      </c>
      <c r="I14" s="823" t="s">
        <v>1778</v>
      </c>
      <c r="J14" s="823" t="s">
        <v>1779</v>
      </c>
      <c r="K14" s="823" t="s">
        <v>1780</v>
      </c>
      <c r="L14" s="826">
        <v>105.32</v>
      </c>
      <c r="M14" s="826">
        <v>210.64</v>
      </c>
      <c r="N14" s="823">
        <v>2</v>
      </c>
      <c r="O14" s="827">
        <v>1</v>
      </c>
      <c r="P14" s="826"/>
      <c r="Q14" s="828">
        <v>0</v>
      </c>
      <c r="R14" s="823"/>
      <c r="S14" s="828">
        <v>0</v>
      </c>
      <c r="T14" s="827"/>
      <c r="U14" s="829">
        <v>0</v>
      </c>
    </row>
    <row r="15" spans="1:21" ht="14.45" customHeight="1" x14ac:dyDescent="0.2">
      <c r="A15" s="822">
        <v>6</v>
      </c>
      <c r="B15" s="823" t="s">
        <v>1727</v>
      </c>
      <c r="C15" s="823" t="s">
        <v>1733</v>
      </c>
      <c r="D15" s="824" t="s">
        <v>2038</v>
      </c>
      <c r="E15" s="825" t="s">
        <v>1747</v>
      </c>
      <c r="F15" s="823" t="s">
        <v>1728</v>
      </c>
      <c r="G15" s="823" t="s">
        <v>1781</v>
      </c>
      <c r="H15" s="823" t="s">
        <v>329</v>
      </c>
      <c r="I15" s="823" t="s">
        <v>1782</v>
      </c>
      <c r="J15" s="823" t="s">
        <v>1783</v>
      </c>
      <c r="K15" s="823" t="s">
        <v>1780</v>
      </c>
      <c r="L15" s="826">
        <v>176.32</v>
      </c>
      <c r="M15" s="826">
        <v>176.32</v>
      </c>
      <c r="N15" s="823">
        <v>1</v>
      </c>
      <c r="O15" s="827">
        <v>1</v>
      </c>
      <c r="P15" s="826"/>
      <c r="Q15" s="828">
        <v>0</v>
      </c>
      <c r="R15" s="823"/>
      <c r="S15" s="828">
        <v>0</v>
      </c>
      <c r="T15" s="827"/>
      <c r="U15" s="829">
        <v>0</v>
      </c>
    </row>
    <row r="16" spans="1:21" ht="14.45" customHeight="1" x14ac:dyDescent="0.2">
      <c r="A16" s="822">
        <v>6</v>
      </c>
      <c r="B16" s="823" t="s">
        <v>1727</v>
      </c>
      <c r="C16" s="823" t="s">
        <v>1733</v>
      </c>
      <c r="D16" s="824" t="s">
        <v>2038</v>
      </c>
      <c r="E16" s="825" t="s">
        <v>1747</v>
      </c>
      <c r="F16" s="823" t="s">
        <v>1728</v>
      </c>
      <c r="G16" s="823" t="s">
        <v>1784</v>
      </c>
      <c r="H16" s="823" t="s">
        <v>329</v>
      </c>
      <c r="I16" s="823" t="s">
        <v>1785</v>
      </c>
      <c r="J16" s="823" t="s">
        <v>1786</v>
      </c>
      <c r="K16" s="823" t="s">
        <v>1787</v>
      </c>
      <c r="L16" s="826">
        <v>0</v>
      </c>
      <c r="M16" s="826">
        <v>0</v>
      </c>
      <c r="N16" s="823">
        <v>3</v>
      </c>
      <c r="O16" s="827">
        <v>1</v>
      </c>
      <c r="P16" s="826"/>
      <c r="Q16" s="828"/>
      <c r="R16" s="823"/>
      <c r="S16" s="828">
        <v>0</v>
      </c>
      <c r="T16" s="827"/>
      <c r="U16" s="829">
        <v>0</v>
      </c>
    </row>
    <row r="17" spans="1:21" ht="14.45" customHeight="1" x14ac:dyDescent="0.2">
      <c r="A17" s="822">
        <v>6</v>
      </c>
      <c r="B17" s="823" t="s">
        <v>1727</v>
      </c>
      <c r="C17" s="823" t="s">
        <v>1733</v>
      </c>
      <c r="D17" s="824" t="s">
        <v>2038</v>
      </c>
      <c r="E17" s="825" t="s">
        <v>1747</v>
      </c>
      <c r="F17" s="823" t="s">
        <v>1728</v>
      </c>
      <c r="G17" s="823" t="s">
        <v>1788</v>
      </c>
      <c r="H17" s="823" t="s">
        <v>329</v>
      </c>
      <c r="I17" s="823" t="s">
        <v>1789</v>
      </c>
      <c r="J17" s="823" t="s">
        <v>1790</v>
      </c>
      <c r="K17" s="823" t="s">
        <v>1791</v>
      </c>
      <c r="L17" s="826">
        <v>52.87</v>
      </c>
      <c r="M17" s="826">
        <v>105.74</v>
      </c>
      <c r="N17" s="823">
        <v>2</v>
      </c>
      <c r="O17" s="827">
        <v>0.5</v>
      </c>
      <c r="P17" s="826"/>
      <c r="Q17" s="828">
        <v>0</v>
      </c>
      <c r="R17" s="823"/>
      <c r="S17" s="828">
        <v>0</v>
      </c>
      <c r="T17" s="827"/>
      <c r="U17" s="829">
        <v>0</v>
      </c>
    </row>
    <row r="18" spans="1:21" ht="14.45" customHeight="1" x14ac:dyDescent="0.2">
      <c r="A18" s="822">
        <v>6</v>
      </c>
      <c r="B18" s="823" t="s">
        <v>1727</v>
      </c>
      <c r="C18" s="823" t="s">
        <v>1733</v>
      </c>
      <c r="D18" s="824" t="s">
        <v>2038</v>
      </c>
      <c r="E18" s="825" t="s">
        <v>1747</v>
      </c>
      <c r="F18" s="823" t="s">
        <v>1728</v>
      </c>
      <c r="G18" s="823" t="s">
        <v>1788</v>
      </c>
      <c r="H18" s="823" t="s">
        <v>329</v>
      </c>
      <c r="I18" s="823" t="s">
        <v>1792</v>
      </c>
      <c r="J18" s="823" t="s">
        <v>886</v>
      </c>
      <c r="K18" s="823" t="s">
        <v>1793</v>
      </c>
      <c r="L18" s="826">
        <v>46.99</v>
      </c>
      <c r="M18" s="826">
        <v>46.99</v>
      </c>
      <c r="N18" s="823">
        <v>1</v>
      </c>
      <c r="O18" s="827">
        <v>1</v>
      </c>
      <c r="P18" s="826">
        <v>46.99</v>
      </c>
      <c r="Q18" s="828">
        <v>1</v>
      </c>
      <c r="R18" s="823">
        <v>1</v>
      </c>
      <c r="S18" s="828">
        <v>1</v>
      </c>
      <c r="T18" s="827">
        <v>1</v>
      </c>
      <c r="U18" s="829">
        <v>1</v>
      </c>
    </row>
    <row r="19" spans="1:21" ht="14.45" customHeight="1" x14ac:dyDescent="0.2">
      <c r="A19" s="822">
        <v>6</v>
      </c>
      <c r="B19" s="823" t="s">
        <v>1727</v>
      </c>
      <c r="C19" s="823" t="s">
        <v>1733</v>
      </c>
      <c r="D19" s="824" t="s">
        <v>2038</v>
      </c>
      <c r="E19" s="825" t="s">
        <v>1747</v>
      </c>
      <c r="F19" s="823" t="s">
        <v>1728</v>
      </c>
      <c r="G19" s="823" t="s">
        <v>1788</v>
      </c>
      <c r="H19" s="823" t="s">
        <v>329</v>
      </c>
      <c r="I19" s="823" t="s">
        <v>1794</v>
      </c>
      <c r="J19" s="823" t="s">
        <v>886</v>
      </c>
      <c r="K19" s="823" t="s">
        <v>1795</v>
      </c>
      <c r="L19" s="826">
        <v>234.94</v>
      </c>
      <c r="M19" s="826">
        <v>469.88</v>
      </c>
      <c r="N19" s="823">
        <v>2</v>
      </c>
      <c r="O19" s="827">
        <v>2</v>
      </c>
      <c r="P19" s="826"/>
      <c r="Q19" s="828">
        <v>0</v>
      </c>
      <c r="R19" s="823"/>
      <c r="S19" s="828">
        <v>0</v>
      </c>
      <c r="T19" s="827"/>
      <c r="U19" s="829">
        <v>0</v>
      </c>
    </row>
    <row r="20" spans="1:21" ht="14.45" customHeight="1" x14ac:dyDescent="0.2">
      <c r="A20" s="822">
        <v>6</v>
      </c>
      <c r="B20" s="823" t="s">
        <v>1727</v>
      </c>
      <c r="C20" s="823" t="s">
        <v>1733</v>
      </c>
      <c r="D20" s="824" t="s">
        <v>2038</v>
      </c>
      <c r="E20" s="825" t="s">
        <v>1747</v>
      </c>
      <c r="F20" s="823" t="s">
        <v>1728</v>
      </c>
      <c r="G20" s="823" t="s">
        <v>1796</v>
      </c>
      <c r="H20" s="823" t="s">
        <v>329</v>
      </c>
      <c r="I20" s="823" t="s">
        <v>1797</v>
      </c>
      <c r="J20" s="823" t="s">
        <v>884</v>
      </c>
      <c r="K20" s="823" t="s">
        <v>1798</v>
      </c>
      <c r="L20" s="826">
        <v>182.22</v>
      </c>
      <c r="M20" s="826">
        <v>364.44</v>
      </c>
      <c r="N20" s="823">
        <v>2</v>
      </c>
      <c r="O20" s="827">
        <v>1</v>
      </c>
      <c r="P20" s="826"/>
      <c r="Q20" s="828">
        <v>0</v>
      </c>
      <c r="R20" s="823"/>
      <c r="S20" s="828">
        <v>0</v>
      </c>
      <c r="T20" s="827"/>
      <c r="U20" s="829">
        <v>0</v>
      </c>
    </row>
    <row r="21" spans="1:21" ht="14.45" customHeight="1" x14ac:dyDescent="0.2">
      <c r="A21" s="822">
        <v>6</v>
      </c>
      <c r="B21" s="823" t="s">
        <v>1727</v>
      </c>
      <c r="C21" s="823" t="s">
        <v>1733</v>
      </c>
      <c r="D21" s="824" t="s">
        <v>2038</v>
      </c>
      <c r="E21" s="825" t="s">
        <v>1747</v>
      </c>
      <c r="F21" s="823" t="s">
        <v>1728</v>
      </c>
      <c r="G21" s="823" t="s">
        <v>1796</v>
      </c>
      <c r="H21" s="823" t="s">
        <v>329</v>
      </c>
      <c r="I21" s="823" t="s">
        <v>1799</v>
      </c>
      <c r="J21" s="823" t="s">
        <v>884</v>
      </c>
      <c r="K21" s="823" t="s">
        <v>1800</v>
      </c>
      <c r="L21" s="826">
        <v>273.33</v>
      </c>
      <c r="M21" s="826">
        <v>546.66</v>
      </c>
      <c r="N21" s="823">
        <v>2</v>
      </c>
      <c r="O21" s="827">
        <v>1</v>
      </c>
      <c r="P21" s="826"/>
      <c r="Q21" s="828">
        <v>0</v>
      </c>
      <c r="R21" s="823"/>
      <c r="S21" s="828">
        <v>0</v>
      </c>
      <c r="T21" s="827"/>
      <c r="U21" s="829">
        <v>0</v>
      </c>
    </row>
    <row r="22" spans="1:21" ht="14.45" customHeight="1" x14ac:dyDescent="0.2">
      <c r="A22" s="822">
        <v>6</v>
      </c>
      <c r="B22" s="823" t="s">
        <v>1727</v>
      </c>
      <c r="C22" s="823" t="s">
        <v>1733</v>
      </c>
      <c r="D22" s="824" t="s">
        <v>2038</v>
      </c>
      <c r="E22" s="825" t="s">
        <v>1747</v>
      </c>
      <c r="F22" s="823" t="s">
        <v>1728</v>
      </c>
      <c r="G22" s="823" t="s">
        <v>1801</v>
      </c>
      <c r="H22" s="823" t="s">
        <v>329</v>
      </c>
      <c r="I22" s="823" t="s">
        <v>1802</v>
      </c>
      <c r="J22" s="823" t="s">
        <v>1803</v>
      </c>
      <c r="K22" s="823" t="s">
        <v>1804</v>
      </c>
      <c r="L22" s="826">
        <v>0</v>
      </c>
      <c r="M22" s="826">
        <v>0</v>
      </c>
      <c r="N22" s="823">
        <v>2</v>
      </c>
      <c r="O22" s="827">
        <v>2</v>
      </c>
      <c r="P22" s="826">
        <v>0</v>
      </c>
      <c r="Q22" s="828"/>
      <c r="R22" s="823">
        <v>1</v>
      </c>
      <c r="S22" s="828">
        <v>0.5</v>
      </c>
      <c r="T22" s="827">
        <v>1</v>
      </c>
      <c r="U22" s="829">
        <v>0.5</v>
      </c>
    </row>
    <row r="23" spans="1:21" ht="14.45" customHeight="1" x14ac:dyDescent="0.2">
      <c r="A23" s="822">
        <v>6</v>
      </c>
      <c r="B23" s="823" t="s">
        <v>1727</v>
      </c>
      <c r="C23" s="823" t="s">
        <v>1733</v>
      </c>
      <c r="D23" s="824" t="s">
        <v>2038</v>
      </c>
      <c r="E23" s="825" t="s">
        <v>1747</v>
      </c>
      <c r="F23" s="823" t="s">
        <v>1728</v>
      </c>
      <c r="G23" s="823" t="s">
        <v>1805</v>
      </c>
      <c r="H23" s="823" t="s">
        <v>329</v>
      </c>
      <c r="I23" s="823" t="s">
        <v>1806</v>
      </c>
      <c r="J23" s="823" t="s">
        <v>1807</v>
      </c>
      <c r="K23" s="823" t="s">
        <v>1808</v>
      </c>
      <c r="L23" s="826">
        <v>477.5</v>
      </c>
      <c r="M23" s="826">
        <v>1432.5</v>
      </c>
      <c r="N23" s="823">
        <v>3</v>
      </c>
      <c r="O23" s="827">
        <v>2</v>
      </c>
      <c r="P23" s="826"/>
      <c r="Q23" s="828">
        <v>0</v>
      </c>
      <c r="R23" s="823"/>
      <c r="S23" s="828">
        <v>0</v>
      </c>
      <c r="T23" s="827"/>
      <c r="U23" s="829">
        <v>0</v>
      </c>
    </row>
    <row r="24" spans="1:21" ht="14.45" customHeight="1" x14ac:dyDescent="0.2">
      <c r="A24" s="822">
        <v>6</v>
      </c>
      <c r="B24" s="823" t="s">
        <v>1727</v>
      </c>
      <c r="C24" s="823" t="s">
        <v>1733</v>
      </c>
      <c r="D24" s="824" t="s">
        <v>2038</v>
      </c>
      <c r="E24" s="825" t="s">
        <v>1747</v>
      </c>
      <c r="F24" s="823" t="s">
        <v>1728</v>
      </c>
      <c r="G24" s="823" t="s">
        <v>1809</v>
      </c>
      <c r="H24" s="823" t="s">
        <v>329</v>
      </c>
      <c r="I24" s="823" t="s">
        <v>1810</v>
      </c>
      <c r="J24" s="823" t="s">
        <v>843</v>
      </c>
      <c r="K24" s="823" t="s">
        <v>1811</v>
      </c>
      <c r="L24" s="826">
        <v>42.14</v>
      </c>
      <c r="M24" s="826">
        <v>84.28</v>
      </c>
      <c r="N24" s="823">
        <v>2</v>
      </c>
      <c r="O24" s="827">
        <v>1</v>
      </c>
      <c r="P24" s="826"/>
      <c r="Q24" s="828">
        <v>0</v>
      </c>
      <c r="R24" s="823"/>
      <c r="S24" s="828">
        <v>0</v>
      </c>
      <c r="T24" s="827"/>
      <c r="U24" s="829">
        <v>0</v>
      </c>
    </row>
    <row r="25" spans="1:21" ht="14.45" customHeight="1" x14ac:dyDescent="0.2">
      <c r="A25" s="822">
        <v>6</v>
      </c>
      <c r="B25" s="823" t="s">
        <v>1727</v>
      </c>
      <c r="C25" s="823" t="s">
        <v>1733</v>
      </c>
      <c r="D25" s="824" t="s">
        <v>2038</v>
      </c>
      <c r="E25" s="825" t="s">
        <v>1747</v>
      </c>
      <c r="F25" s="823" t="s">
        <v>1728</v>
      </c>
      <c r="G25" s="823" t="s">
        <v>1812</v>
      </c>
      <c r="H25" s="823" t="s">
        <v>329</v>
      </c>
      <c r="I25" s="823" t="s">
        <v>1813</v>
      </c>
      <c r="J25" s="823" t="s">
        <v>1309</v>
      </c>
      <c r="K25" s="823" t="s">
        <v>1814</v>
      </c>
      <c r="L25" s="826">
        <v>83.79</v>
      </c>
      <c r="M25" s="826">
        <v>83.79</v>
      </c>
      <c r="N25" s="823">
        <v>1</v>
      </c>
      <c r="O25" s="827">
        <v>1</v>
      </c>
      <c r="P25" s="826"/>
      <c r="Q25" s="828">
        <v>0</v>
      </c>
      <c r="R25" s="823"/>
      <c r="S25" s="828">
        <v>0</v>
      </c>
      <c r="T25" s="827"/>
      <c r="U25" s="829">
        <v>0</v>
      </c>
    </row>
    <row r="26" spans="1:21" ht="14.45" customHeight="1" x14ac:dyDescent="0.2">
      <c r="A26" s="822">
        <v>6</v>
      </c>
      <c r="B26" s="823" t="s">
        <v>1727</v>
      </c>
      <c r="C26" s="823" t="s">
        <v>1733</v>
      </c>
      <c r="D26" s="824" t="s">
        <v>2038</v>
      </c>
      <c r="E26" s="825" t="s">
        <v>1747</v>
      </c>
      <c r="F26" s="823" t="s">
        <v>1728</v>
      </c>
      <c r="G26" s="823" t="s">
        <v>1815</v>
      </c>
      <c r="H26" s="823" t="s">
        <v>329</v>
      </c>
      <c r="I26" s="823" t="s">
        <v>1816</v>
      </c>
      <c r="J26" s="823" t="s">
        <v>1817</v>
      </c>
      <c r="K26" s="823" t="s">
        <v>1818</v>
      </c>
      <c r="L26" s="826">
        <v>73.989999999999995</v>
      </c>
      <c r="M26" s="826">
        <v>73.989999999999995</v>
      </c>
      <c r="N26" s="823">
        <v>1</v>
      </c>
      <c r="O26" s="827">
        <v>1</v>
      </c>
      <c r="P26" s="826">
        <v>73.989999999999995</v>
      </c>
      <c r="Q26" s="828">
        <v>1</v>
      </c>
      <c r="R26" s="823">
        <v>1</v>
      </c>
      <c r="S26" s="828">
        <v>1</v>
      </c>
      <c r="T26" s="827">
        <v>1</v>
      </c>
      <c r="U26" s="829">
        <v>1</v>
      </c>
    </row>
    <row r="27" spans="1:21" ht="14.45" customHeight="1" x14ac:dyDescent="0.2">
      <c r="A27" s="822">
        <v>6</v>
      </c>
      <c r="B27" s="823" t="s">
        <v>1727</v>
      </c>
      <c r="C27" s="823" t="s">
        <v>1733</v>
      </c>
      <c r="D27" s="824" t="s">
        <v>2038</v>
      </c>
      <c r="E27" s="825" t="s">
        <v>1747</v>
      </c>
      <c r="F27" s="823" t="s">
        <v>1728</v>
      </c>
      <c r="G27" s="823" t="s">
        <v>1819</v>
      </c>
      <c r="H27" s="823" t="s">
        <v>329</v>
      </c>
      <c r="I27" s="823" t="s">
        <v>1820</v>
      </c>
      <c r="J27" s="823" t="s">
        <v>1034</v>
      </c>
      <c r="K27" s="823" t="s">
        <v>635</v>
      </c>
      <c r="L27" s="826">
        <v>58.62</v>
      </c>
      <c r="M27" s="826">
        <v>58.62</v>
      </c>
      <c r="N27" s="823">
        <v>1</v>
      </c>
      <c r="O27" s="827">
        <v>0.5</v>
      </c>
      <c r="P27" s="826"/>
      <c r="Q27" s="828">
        <v>0</v>
      </c>
      <c r="R27" s="823"/>
      <c r="S27" s="828">
        <v>0</v>
      </c>
      <c r="T27" s="827"/>
      <c r="U27" s="829">
        <v>0</v>
      </c>
    </row>
    <row r="28" spans="1:21" ht="14.45" customHeight="1" x14ac:dyDescent="0.2">
      <c r="A28" s="822">
        <v>6</v>
      </c>
      <c r="B28" s="823" t="s">
        <v>1727</v>
      </c>
      <c r="C28" s="823" t="s">
        <v>1733</v>
      </c>
      <c r="D28" s="824" t="s">
        <v>2038</v>
      </c>
      <c r="E28" s="825" t="s">
        <v>1747</v>
      </c>
      <c r="F28" s="823" t="s">
        <v>1728</v>
      </c>
      <c r="G28" s="823" t="s">
        <v>1821</v>
      </c>
      <c r="H28" s="823" t="s">
        <v>633</v>
      </c>
      <c r="I28" s="823" t="s">
        <v>1822</v>
      </c>
      <c r="J28" s="823" t="s">
        <v>1823</v>
      </c>
      <c r="K28" s="823" t="s">
        <v>1824</v>
      </c>
      <c r="L28" s="826">
        <v>77.790000000000006</v>
      </c>
      <c r="M28" s="826">
        <v>77.790000000000006</v>
      </c>
      <c r="N28" s="823">
        <v>1</v>
      </c>
      <c r="O28" s="827">
        <v>0.5</v>
      </c>
      <c r="P28" s="826"/>
      <c r="Q28" s="828">
        <v>0</v>
      </c>
      <c r="R28" s="823"/>
      <c r="S28" s="828">
        <v>0</v>
      </c>
      <c r="T28" s="827"/>
      <c r="U28" s="829">
        <v>0</v>
      </c>
    </row>
    <row r="29" spans="1:21" ht="14.45" customHeight="1" x14ac:dyDescent="0.2">
      <c r="A29" s="822">
        <v>6</v>
      </c>
      <c r="B29" s="823" t="s">
        <v>1727</v>
      </c>
      <c r="C29" s="823" t="s">
        <v>1733</v>
      </c>
      <c r="D29" s="824" t="s">
        <v>2038</v>
      </c>
      <c r="E29" s="825" t="s">
        <v>1747</v>
      </c>
      <c r="F29" s="823" t="s">
        <v>1728</v>
      </c>
      <c r="G29" s="823" t="s">
        <v>1825</v>
      </c>
      <c r="H29" s="823" t="s">
        <v>329</v>
      </c>
      <c r="I29" s="823" t="s">
        <v>1826</v>
      </c>
      <c r="J29" s="823" t="s">
        <v>638</v>
      </c>
      <c r="K29" s="823" t="s">
        <v>1827</v>
      </c>
      <c r="L29" s="826">
        <v>35.25</v>
      </c>
      <c r="M29" s="826">
        <v>105.75</v>
      </c>
      <c r="N29" s="823">
        <v>3</v>
      </c>
      <c r="O29" s="827">
        <v>2</v>
      </c>
      <c r="P29" s="826">
        <v>35.25</v>
      </c>
      <c r="Q29" s="828">
        <v>0.33333333333333331</v>
      </c>
      <c r="R29" s="823">
        <v>1</v>
      </c>
      <c r="S29" s="828">
        <v>0.33333333333333331</v>
      </c>
      <c r="T29" s="827">
        <v>1</v>
      </c>
      <c r="U29" s="829">
        <v>0.5</v>
      </c>
    </row>
    <row r="30" spans="1:21" ht="14.45" customHeight="1" x14ac:dyDescent="0.2">
      <c r="A30" s="822">
        <v>6</v>
      </c>
      <c r="B30" s="823" t="s">
        <v>1727</v>
      </c>
      <c r="C30" s="823" t="s">
        <v>1733</v>
      </c>
      <c r="D30" s="824" t="s">
        <v>2038</v>
      </c>
      <c r="E30" s="825" t="s">
        <v>1747</v>
      </c>
      <c r="F30" s="823" t="s">
        <v>1728</v>
      </c>
      <c r="G30" s="823" t="s">
        <v>1828</v>
      </c>
      <c r="H30" s="823" t="s">
        <v>329</v>
      </c>
      <c r="I30" s="823" t="s">
        <v>1829</v>
      </c>
      <c r="J30" s="823" t="s">
        <v>701</v>
      </c>
      <c r="K30" s="823" t="s">
        <v>1830</v>
      </c>
      <c r="L30" s="826">
        <v>301.2</v>
      </c>
      <c r="M30" s="826">
        <v>301.2</v>
      </c>
      <c r="N30" s="823">
        <v>1</v>
      </c>
      <c r="O30" s="827">
        <v>1</v>
      </c>
      <c r="P30" s="826">
        <v>301.2</v>
      </c>
      <c r="Q30" s="828">
        <v>1</v>
      </c>
      <c r="R30" s="823">
        <v>1</v>
      </c>
      <c r="S30" s="828">
        <v>1</v>
      </c>
      <c r="T30" s="827">
        <v>1</v>
      </c>
      <c r="U30" s="829">
        <v>1</v>
      </c>
    </row>
    <row r="31" spans="1:21" ht="14.45" customHeight="1" x14ac:dyDescent="0.2">
      <c r="A31" s="822">
        <v>6</v>
      </c>
      <c r="B31" s="823" t="s">
        <v>1727</v>
      </c>
      <c r="C31" s="823" t="s">
        <v>1733</v>
      </c>
      <c r="D31" s="824" t="s">
        <v>2038</v>
      </c>
      <c r="E31" s="825" t="s">
        <v>1747</v>
      </c>
      <c r="F31" s="823" t="s">
        <v>1728</v>
      </c>
      <c r="G31" s="823" t="s">
        <v>1831</v>
      </c>
      <c r="H31" s="823" t="s">
        <v>329</v>
      </c>
      <c r="I31" s="823" t="s">
        <v>1832</v>
      </c>
      <c r="J31" s="823" t="s">
        <v>1833</v>
      </c>
      <c r="K31" s="823" t="s">
        <v>1834</v>
      </c>
      <c r="L31" s="826">
        <v>21.92</v>
      </c>
      <c r="M31" s="826">
        <v>21.92</v>
      </c>
      <c r="N31" s="823">
        <v>1</v>
      </c>
      <c r="O31" s="827">
        <v>1</v>
      </c>
      <c r="P31" s="826">
        <v>21.92</v>
      </c>
      <c r="Q31" s="828">
        <v>1</v>
      </c>
      <c r="R31" s="823">
        <v>1</v>
      </c>
      <c r="S31" s="828">
        <v>1</v>
      </c>
      <c r="T31" s="827">
        <v>1</v>
      </c>
      <c r="U31" s="829">
        <v>1</v>
      </c>
    </row>
    <row r="32" spans="1:21" ht="14.45" customHeight="1" x14ac:dyDescent="0.2">
      <c r="A32" s="822">
        <v>6</v>
      </c>
      <c r="B32" s="823" t="s">
        <v>1727</v>
      </c>
      <c r="C32" s="823" t="s">
        <v>1733</v>
      </c>
      <c r="D32" s="824" t="s">
        <v>2038</v>
      </c>
      <c r="E32" s="825" t="s">
        <v>1747</v>
      </c>
      <c r="F32" s="823" t="s">
        <v>1728</v>
      </c>
      <c r="G32" s="823" t="s">
        <v>1835</v>
      </c>
      <c r="H32" s="823" t="s">
        <v>329</v>
      </c>
      <c r="I32" s="823" t="s">
        <v>1836</v>
      </c>
      <c r="J32" s="823" t="s">
        <v>1837</v>
      </c>
      <c r="K32" s="823" t="s">
        <v>1838</v>
      </c>
      <c r="L32" s="826">
        <v>57.64</v>
      </c>
      <c r="M32" s="826">
        <v>57.64</v>
      </c>
      <c r="N32" s="823">
        <v>1</v>
      </c>
      <c r="O32" s="827">
        <v>1</v>
      </c>
      <c r="P32" s="826">
        <v>57.64</v>
      </c>
      <c r="Q32" s="828">
        <v>1</v>
      </c>
      <c r="R32" s="823">
        <v>1</v>
      </c>
      <c r="S32" s="828">
        <v>1</v>
      </c>
      <c r="T32" s="827">
        <v>1</v>
      </c>
      <c r="U32" s="829">
        <v>1</v>
      </c>
    </row>
    <row r="33" spans="1:21" ht="14.45" customHeight="1" x14ac:dyDescent="0.2">
      <c r="A33" s="822">
        <v>6</v>
      </c>
      <c r="B33" s="823" t="s">
        <v>1727</v>
      </c>
      <c r="C33" s="823" t="s">
        <v>1733</v>
      </c>
      <c r="D33" s="824" t="s">
        <v>2038</v>
      </c>
      <c r="E33" s="825" t="s">
        <v>1747</v>
      </c>
      <c r="F33" s="823" t="s">
        <v>1728</v>
      </c>
      <c r="G33" s="823" t="s">
        <v>1839</v>
      </c>
      <c r="H33" s="823" t="s">
        <v>329</v>
      </c>
      <c r="I33" s="823" t="s">
        <v>1840</v>
      </c>
      <c r="J33" s="823" t="s">
        <v>1841</v>
      </c>
      <c r="K33" s="823" t="s">
        <v>1842</v>
      </c>
      <c r="L33" s="826">
        <v>477.84</v>
      </c>
      <c r="M33" s="826">
        <v>477.84</v>
      </c>
      <c r="N33" s="823">
        <v>1</v>
      </c>
      <c r="O33" s="827">
        <v>1</v>
      </c>
      <c r="P33" s="826"/>
      <c r="Q33" s="828">
        <v>0</v>
      </c>
      <c r="R33" s="823"/>
      <c r="S33" s="828">
        <v>0</v>
      </c>
      <c r="T33" s="827"/>
      <c r="U33" s="829">
        <v>0</v>
      </c>
    </row>
    <row r="34" spans="1:21" ht="14.45" customHeight="1" x14ac:dyDescent="0.2">
      <c r="A34" s="822">
        <v>6</v>
      </c>
      <c r="B34" s="823" t="s">
        <v>1727</v>
      </c>
      <c r="C34" s="823" t="s">
        <v>1733</v>
      </c>
      <c r="D34" s="824" t="s">
        <v>2038</v>
      </c>
      <c r="E34" s="825" t="s">
        <v>1747</v>
      </c>
      <c r="F34" s="823" t="s">
        <v>1728</v>
      </c>
      <c r="G34" s="823" t="s">
        <v>1843</v>
      </c>
      <c r="H34" s="823" t="s">
        <v>329</v>
      </c>
      <c r="I34" s="823" t="s">
        <v>1844</v>
      </c>
      <c r="J34" s="823" t="s">
        <v>1009</v>
      </c>
      <c r="K34" s="823" t="s">
        <v>1845</v>
      </c>
      <c r="L34" s="826">
        <v>61.97</v>
      </c>
      <c r="M34" s="826">
        <v>123.94</v>
      </c>
      <c r="N34" s="823">
        <v>2</v>
      </c>
      <c r="O34" s="827">
        <v>1</v>
      </c>
      <c r="P34" s="826"/>
      <c r="Q34" s="828">
        <v>0</v>
      </c>
      <c r="R34" s="823"/>
      <c r="S34" s="828">
        <v>0</v>
      </c>
      <c r="T34" s="827"/>
      <c r="U34" s="829">
        <v>0</v>
      </c>
    </row>
    <row r="35" spans="1:21" ht="14.45" customHeight="1" x14ac:dyDescent="0.2">
      <c r="A35" s="822">
        <v>6</v>
      </c>
      <c r="B35" s="823" t="s">
        <v>1727</v>
      </c>
      <c r="C35" s="823" t="s">
        <v>1733</v>
      </c>
      <c r="D35" s="824" t="s">
        <v>2038</v>
      </c>
      <c r="E35" s="825" t="s">
        <v>1747</v>
      </c>
      <c r="F35" s="823" t="s">
        <v>1728</v>
      </c>
      <c r="G35" s="823" t="s">
        <v>1846</v>
      </c>
      <c r="H35" s="823" t="s">
        <v>329</v>
      </c>
      <c r="I35" s="823" t="s">
        <v>1847</v>
      </c>
      <c r="J35" s="823" t="s">
        <v>1848</v>
      </c>
      <c r="K35" s="823" t="s">
        <v>1849</v>
      </c>
      <c r="L35" s="826">
        <v>154.36000000000001</v>
      </c>
      <c r="M35" s="826">
        <v>308.72000000000003</v>
      </c>
      <c r="N35" s="823">
        <v>2</v>
      </c>
      <c r="O35" s="827">
        <v>1</v>
      </c>
      <c r="P35" s="826"/>
      <c r="Q35" s="828">
        <v>0</v>
      </c>
      <c r="R35" s="823"/>
      <c r="S35" s="828">
        <v>0</v>
      </c>
      <c r="T35" s="827"/>
      <c r="U35" s="829">
        <v>0</v>
      </c>
    </row>
    <row r="36" spans="1:21" ht="14.45" customHeight="1" x14ac:dyDescent="0.2">
      <c r="A36" s="822">
        <v>6</v>
      </c>
      <c r="B36" s="823" t="s">
        <v>1727</v>
      </c>
      <c r="C36" s="823" t="s">
        <v>1733</v>
      </c>
      <c r="D36" s="824" t="s">
        <v>2038</v>
      </c>
      <c r="E36" s="825" t="s">
        <v>1747</v>
      </c>
      <c r="F36" s="823" t="s">
        <v>1728</v>
      </c>
      <c r="G36" s="823" t="s">
        <v>1846</v>
      </c>
      <c r="H36" s="823" t="s">
        <v>633</v>
      </c>
      <c r="I36" s="823" t="s">
        <v>1478</v>
      </c>
      <c r="J36" s="823" t="s">
        <v>986</v>
      </c>
      <c r="K36" s="823" t="s">
        <v>1479</v>
      </c>
      <c r="L36" s="826">
        <v>154.36000000000001</v>
      </c>
      <c r="M36" s="826">
        <v>154.36000000000001</v>
      </c>
      <c r="N36" s="823">
        <v>1</v>
      </c>
      <c r="O36" s="827">
        <v>1</v>
      </c>
      <c r="P36" s="826"/>
      <c r="Q36" s="828">
        <v>0</v>
      </c>
      <c r="R36" s="823"/>
      <c r="S36" s="828">
        <v>0</v>
      </c>
      <c r="T36" s="827"/>
      <c r="U36" s="829">
        <v>0</v>
      </c>
    </row>
    <row r="37" spans="1:21" ht="14.45" customHeight="1" x14ac:dyDescent="0.2">
      <c r="A37" s="822">
        <v>6</v>
      </c>
      <c r="B37" s="823" t="s">
        <v>1727</v>
      </c>
      <c r="C37" s="823" t="s">
        <v>1733</v>
      </c>
      <c r="D37" s="824" t="s">
        <v>2038</v>
      </c>
      <c r="E37" s="825" t="s">
        <v>1747</v>
      </c>
      <c r="F37" s="823" t="s">
        <v>1728</v>
      </c>
      <c r="G37" s="823" t="s">
        <v>1850</v>
      </c>
      <c r="H37" s="823" t="s">
        <v>329</v>
      </c>
      <c r="I37" s="823" t="s">
        <v>1851</v>
      </c>
      <c r="J37" s="823" t="s">
        <v>1114</v>
      </c>
      <c r="K37" s="823" t="s">
        <v>1852</v>
      </c>
      <c r="L37" s="826">
        <v>84.18</v>
      </c>
      <c r="M37" s="826">
        <v>84.18</v>
      </c>
      <c r="N37" s="823">
        <v>1</v>
      </c>
      <c r="O37" s="827">
        <v>1</v>
      </c>
      <c r="P37" s="826"/>
      <c r="Q37" s="828">
        <v>0</v>
      </c>
      <c r="R37" s="823"/>
      <c r="S37" s="828">
        <v>0</v>
      </c>
      <c r="T37" s="827"/>
      <c r="U37" s="829">
        <v>0</v>
      </c>
    </row>
    <row r="38" spans="1:21" ht="14.45" customHeight="1" x14ac:dyDescent="0.2">
      <c r="A38" s="822">
        <v>6</v>
      </c>
      <c r="B38" s="823" t="s">
        <v>1727</v>
      </c>
      <c r="C38" s="823" t="s">
        <v>1733</v>
      </c>
      <c r="D38" s="824" t="s">
        <v>2038</v>
      </c>
      <c r="E38" s="825" t="s">
        <v>1747</v>
      </c>
      <c r="F38" s="823" t="s">
        <v>1728</v>
      </c>
      <c r="G38" s="823" t="s">
        <v>1853</v>
      </c>
      <c r="H38" s="823" t="s">
        <v>329</v>
      </c>
      <c r="I38" s="823" t="s">
        <v>1854</v>
      </c>
      <c r="J38" s="823" t="s">
        <v>941</v>
      </c>
      <c r="K38" s="823" t="s">
        <v>942</v>
      </c>
      <c r="L38" s="826">
        <v>121.92</v>
      </c>
      <c r="M38" s="826">
        <v>731.52</v>
      </c>
      <c r="N38" s="823">
        <v>6</v>
      </c>
      <c r="O38" s="827">
        <v>2</v>
      </c>
      <c r="P38" s="826"/>
      <c r="Q38" s="828">
        <v>0</v>
      </c>
      <c r="R38" s="823"/>
      <c r="S38" s="828">
        <v>0</v>
      </c>
      <c r="T38" s="827"/>
      <c r="U38" s="829">
        <v>0</v>
      </c>
    </row>
    <row r="39" spans="1:21" ht="14.45" customHeight="1" x14ac:dyDescent="0.2">
      <c r="A39" s="822">
        <v>6</v>
      </c>
      <c r="B39" s="823" t="s">
        <v>1727</v>
      </c>
      <c r="C39" s="823" t="s">
        <v>1733</v>
      </c>
      <c r="D39" s="824" t="s">
        <v>2038</v>
      </c>
      <c r="E39" s="825" t="s">
        <v>1747</v>
      </c>
      <c r="F39" s="823" t="s">
        <v>1728</v>
      </c>
      <c r="G39" s="823" t="s">
        <v>1853</v>
      </c>
      <c r="H39" s="823" t="s">
        <v>329</v>
      </c>
      <c r="I39" s="823" t="s">
        <v>1855</v>
      </c>
      <c r="J39" s="823" t="s">
        <v>941</v>
      </c>
      <c r="K39" s="823" t="s">
        <v>942</v>
      </c>
      <c r="L39" s="826">
        <v>121.92</v>
      </c>
      <c r="M39" s="826">
        <v>365.76</v>
      </c>
      <c r="N39" s="823">
        <v>3</v>
      </c>
      <c r="O39" s="827">
        <v>0.5</v>
      </c>
      <c r="P39" s="826"/>
      <c r="Q39" s="828">
        <v>0</v>
      </c>
      <c r="R39" s="823"/>
      <c r="S39" s="828">
        <v>0</v>
      </c>
      <c r="T39" s="827"/>
      <c r="U39" s="829">
        <v>0</v>
      </c>
    </row>
    <row r="40" spans="1:21" ht="14.45" customHeight="1" x14ac:dyDescent="0.2">
      <c r="A40" s="822">
        <v>6</v>
      </c>
      <c r="B40" s="823" t="s">
        <v>1727</v>
      </c>
      <c r="C40" s="823" t="s">
        <v>1733</v>
      </c>
      <c r="D40" s="824" t="s">
        <v>2038</v>
      </c>
      <c r="E40" s="825" t="s">
        <v>1747</v>
      </c>
      <c r="F40" s="823" t="s">
        <v>1728</v>
      </c>
      <c r="G40" s="823" t="s">
        <v>1853</v>
      </c>
      <c r="H40" s="823" t="s">
        <v>329</v>
      </c>
      <c r="I40" s="823" t="s">
        <v>1855</v>
      </c>
      <c r="J40" s="823" t="s">
        <v>941</v>
      </c>
      <c r="K40" s="823" t="s">
        <v>942</v>
      </c>
      <c r="L40" s="826">
        <v>107.27</v>
      </c>
      <c r="M40" s="826">
        <v>321.81</v>
      </c>
      <c r="N40" s="823">
        <v>3</v>
      </c>
      <c r="O40" s="827">
        <v>1</v>
      </c>
      <c r="P40" s="826"/>
      <c r="Q40" s="828">
        <v>0</v>
      </c>
      <c r="R40" s="823"/>
      <c r="S40" s="828">
        <v>0</v>
      </c>
      <c r="T40" s="827"/>
      <c r="U40" s="829">
        <v>0</v>
      </c>
    </row>
    <row r="41" spans="1:21" ht="14.45" customHeight="1" x14ac:dyDescent="0.2">
      <c r="A41" s="822">
        <v>6</v>
      </c>
      <c r="B41" s="823" t="s">
        <v>1727</v>
      </c>
      <c r="C41" s="823" t="s">
        <v>1733</v>
      </c>
      <c r="D41" s="824" t="s">
        <v>2038</v>
      </c>
      <c r="E41" s="825" t="s">
        <v>1747</v>
      </c>
      <c r="F41" s="823" t="s">
        <v>1729</v>
      </c>
      <c r="G41" s="823" t="s">
        <v>1754</v>
      </c>
      <c r="H41" s="823" t="s">
        <v>329</v>
      </c>
      <c r="I41" s="823" t="s">
        <v>1764</v>
      </c>
      <c r="J41" s="823" t="s">
        <v>1765</v>
      </c>
      <c r="K41" s="823" t="s">
        <v>1766</v>
      </c>
      <c r="L41" s="826">
        <v>1493.46</v>
      </c>
      <c r="M41" s="826">
        <v>5973.84</v>
      </c>
      <c r="N41" s="823">
        <v>4</v>
      </c>
      <c r="O41" s="827">
        <v>4</v>
      </c>
      <c r="P41" s="826">
        <v>5973.84</v>
      </c>
      <c r="Q41" s="828">
        <v>1</v>
      </c>
      <c r="R41" s="823">
        <v>4</v>
      </c>
      <c r="S41" s="828">
        <v>1</v>
      </c>
      <c r="T41" s="827">
        <v>4</v>
      </c>
      <c r="U41" s="829">
        <v>1</v>
      </c>
    </row>
    <row r="42" spans="1:21" ht="14.45" customHeight="1" x14ac:dyDescent="0.2">
      <c r="A42" s="822">
        <v>6</v>
      </c>
      <c r="B42" s="823" t="s">
        <v>1727</v>
      </c>
      <c r="C42" s="823" t="s">
        <v>1733</v>
      </c>
      <c r="D42" s="824" t="s">
        <v>2038</v>
      </c>
      <c r="E42" s="825" t="s">
        <v>1748</v>
      </c>
      <c r="F42" s="823" t="s">
        <v>1728</v>
      </c>
      <c r="G42" s="823" t="s">
        <v>1856</v>
      </c>
      <c r="H42" s="823" t="s">
        <v>633</v>
      </c>
      <c r="I42" s="823" t="s">
        <v>1533</v>
      </c>
      <c r="J42" s="823" t="s">
        <v>908</v>
      </c>
      <c r="K42" s="823" t="s">
        <v>1534</v>
      </c>
      <c r="L42" s="826">
        <v>736.33</v>
      </c>
      <c r="M42" s="826">
        <v>736.33</v>
      </c>
      <c r="N42" s="823">
        <v>1</v>
      </c>
      <c r="O42" s="827">
        <v>1</v>
      </c>
      <c r="P42" s="826"/>
      <c r="Q42" s="828">
        <v>0</v>
      </c>
      <c r="R42" s="823"/>
      <c r="S42" s="828">
        <v>0</v>
      </c>
      <c r="T42" s="827"/>
      <c r="U42" s="829">
        <v>0</v>
      </c>
    </row>
    <row r="43" spans="1:21" ht="14.45" customHeight="1" x14ac:dyDescent="0.2">
      <c r="A43" s="822">
        <v>6</v>
      </c>
      <c r="B43" s="823" t="s">
        <v>1727</v>
      </c>
      <c r="C43" s="823" t="s">
        <v>1733</v>
      </c>
      <c r="D43" s="824" t="s">
        <v>2038</v>
      </c>
      <c r="E43" s="825" t="s">
        <v>1748</v>
      </c>
      <c r="F43" s="823" t="s">
        <v>1728</v>
      </c>
      <c r="G43" s="823" t="s">
        <v>1825</v>
      </c>
      <c r="H43" s="823" t="s">
        <v>329</v>
      </c>
      <c r="I43" s="823" t="s">
        <v>1857</v>
      </c>
      <c r="J43" s="823" t="s">
        <v>1194</v>
      </c>
      <c r="K43" s="823" t="s">
        <v>1858</v>
      </c>
      <c r="L43" s="826">
        <v>35.25</v>
      </c>
      <c r="M43" s="826">
        <v>105.75</v>
      </c>
      <c r="N43" s="823">
        <v>3</v>
      </c>
      <c r="O43" s="827">
        <v>2</v>
      </c>
      <c r="P43" s="826"/>
      <c r="Q43" s="828">
        <v>0</v>
      </c>
      <c r="R43" s="823"/>
      <c r="S43" s="828">
        <v>0</v>
      </c>
      <c r="T43" s="827"/>
      <c r="U43" s="829">
        <v>0</v>
      </c>
    </row>
    <row r="44" spans="1:21" ht="14.45" customHeight="1" x14ac:dyDescent="0.2">
      <c r="A44" s="822">
        <v>6</v>
      </c>
      <c r="B44" s="823" t="s">
        <v>1727</v>
      </c>
      <c r="C44" s="823" t="s">
        <v>1733</v>
      </c>
      <c r="D44" s="824" t="s">
        <v>2038</v>
      </c>
      <c r="E44" s="825" t="s">
        <v>1748</v>
      </c>
      <c r="F44" s="823" t="s">
        <v>1728</v>
      </c>
      <c r="G44" s="823" t="s">
        <v>1828</v>
      </c>
      <c r="H44" s="823" t="s">
        <v>329</v>
      </c>
      <c r="I44" s="823" t="s">
        <v>1859</v>
      </c>
      <c r="J44" s="823" t="s">
        <v>701</v>
      </c>
      <c r="K44" s="823" t="s">
        <v>1830</v>
      </c>
      <c r="L44" s="826">
        <v>185.26</v>
      </c>
      <c r="M44" s="826">
        <v>185.26</v>
      </c>
      <c r="N44" s="823">
        <v>1</v>
      </c>
      <c r="O44" s="827">
        <v>1</v>
      </c>
      <c r="P44" s="826">
        <v>185.26</v>
      </c>
      <c r="Q44" s="828">
        <v>1</v>
      </c>
      <c r="R44" s="823">
        <v>1</v>
      </c>
      <c r="S44" s="828">
        <v>1</v>
      </c>
      <c r="T44" s="827">
        <v>1</v>
      </c>
      <c r="U44" s="829">
        <v>1</v>
      </c>
    </row>
    <row r="45" spans="1:21" ht="14.45" customHeight="1" x14ac:dyDescent="0.2">
      <c r="A45" s="822">
        <v>6</v>
      </c>
      <c r="B45" s="823" t="s">
        <v>1727</v>
      </c>
      <c r="C45" s="823" t="s">
        <v>1733</v>
      </c>
      <c r="D45" s="824" t="s">
        <v>2038</v>
      </c>
      <c r="E45" s="825" t="s">
        <v>1748</v>
      </c>
      <c r="F45" s="823" t="s">
        <v>1728</v>
      </c>
      <c r="G45" s="823" t="s">
        <v>1860</v>
      </c>
      <c r="H45" s="823" t="s">
        <v>633</v>
      </c>
      <c r="I45" s="823" t="s">
        <v>1861</v>
      </c>
      <c r="J45" s="823" t="s">
        <v>1862</v>
      </c>
      <c r="K45" s="823" t="s">
        <v>1863</v>
      </c>
      <c r="L45" s="826">
        <v>122.96</v>
      </c>
      <c r="M45" s="826">
        <v>614.79999999999995</v>
      </c>
      <c r="N45" s="823">
        <v>5</v>
      </c>
      <c r="O45" s="827">
        <v>1</v>
      </c>
      <c r="P45" s="826">
        <v>614.79999999999995</v>
      </c>
      <c r="Q45" s="828">
        <v>1</v>
      </c>
      <c r="R45" s="823">
        <v>5</v>
      </c>
      <c r="S45" s="828">
        <v>1</v>
      </c>
      <c r="T45" s="827">
        <v>1</v>
      </c>
      <c r="U45" s="829">
        <v>1</v>
      </c>
    </row>
    <row r="46" spans="1:21" ht="14.45" customHeight="1" x14ac:dyDescent="0.2">
      <c r="A46" s="822">
        <v>6</v>
      </c>
      <c r="B46" s="823" t="s">
        <v>1727</v>
      </c>
      <c r="C46" s="823" t="s">
        <v>1733</v>
      </c>
      <c r="D46" s="824" t="s">
        <v>2038</v>
      </c>
      <c r="E46" s="825" t="s">
        <v>1748</v>
      </c>
      <c r="F46" s="823" t="s">
        <v>1728</v>
      </c>
      <c r="G46" s="823" t="s">
        <v>1864</v>
      </c>
      <c r="H46" s="823" t="s">
        <v>329</v>
      </c>
      <c r="I46" s="823" t="s">
        <v>1865</v>
      </c>
      <c r="J46" s="823" t="s">
        <v>650</v>
      </c>
      <c r="K46" s="823" t="s">
        <v>651</v>
      </c>
      <c r="L46" s="826">
        <v>59.56</v>
      </c>
      <c r="M46" s="826">
        <v>59.56</v>
      </c>
      <c r="N46" s="823">
        <v>1</v>
      </c>
      <c r="O46" s="827">
        <v>1</v>
      </c>
      <c r="P46" s="826"/>
      <c r="Q46" s="828">
        <v>0</v>
      </c>
      <c r="R46" s="823"/>
      <c r="S46" s="828">
        <v>0</v>
      </c>
      <c r="T46" s="827"/>
      <c r="U46" s="829">
        <v>0</v>
      </c>
    </row>
    <row r="47" spans="1:21" ht="14.45" customHeight="1" x14ac:dyDescent="0.2">
      <c r="A47" s="822">
        <v>6</v>
      </c>
      <c r="B47" s="823" t="s">
        <v>1727</v>
      </c>
      <c r="C47" s="823" t="s">
        <v>1733</v>
      </c>
      <c r="D47" s="824" t="s">
        <v>2038</v>
      </c>
      <c r="E47" s="825" t="s">
        <v>1748</v>
      </c>
      <c r="F47" s="823" t="s">
        <v>1728</v>
      </c>
      <c r="G47" s="823" t="s">
        <v>1846</v>
      </c>
      <c r="H47" s="823" t="s">
        <v>633</v>
      </c>
      <c r="I47" s="823" t="s">
        <v>1478</v>
      </c>
      <c r="J47" s="823" t="s">
        <v>986</v>
      </c>
      <c r="K47" s="823" t="s">
        <v>1479</v>
      </c>
      <c r="L47" s="826">
        <v>154.36000000000001</v>
      </c>
      <c r="M47" s="826">
        <v>463.08000000000004</v>
      </c>
      <c r="N47" s="823">
        <v>3</v>
      </c>
      <c r="O47" s="827">
        <v>2</v>
      </c>
      <c r="P47" s="826"/>
      <c r="Q47" s="828">
        <v>0</v>
      </c>
      <c r="R47" s="823"/>
      <c r="S47" s="828">
        <v>0</v>
      </c>
      <c r="T47" s="827"/>
      <c r="U47" s="829">
        <v>0</v>
      </c>
    </row>
    <row r="48" spans="1:21" ht="14.45" customHeight="1" x14ac:dyDescent="0.2">
      <c r="A48" s="822">
        <v>6</v>
      </c>
      <c r="B48" s="823" t="s">
        <v>1727</v>
      </c>
      <c r="C48" s="823" t="s">
        <v>1733</v>
      </c>
      <c r="D48" s="824" t="s">
        <v>2038</v>
      </c>
      <c r="E48" s="825" t="s">
        <v>1748</v>
      </c>
      <c r="F48" s="823" t="s">
        <v>1728</v>
      </c>
      <c r="G48" s="823" t="s">
        <v>1853</v>
      </c>
      <c r="H48" s="823" t="s">
        <v>329</v>
      </c>
      <c r="I48" s="823" t="s">
        <v>1854</v>
      </c>
      <c r="J48" s="823" t="s">
        <v>941</v>
      </c>
      <c r="K48" s="823" t="s">
        <v>942</v>
      </c>
      <c r="L48" s="826">
        <v>121.92</v>
      </c>
      <c r="M48" s="826">
        <v>853.44</v>
      </c>
      <c r="N48" s="823">
        <v>7</v>
      </c>
      <c r="O48" s="827">
        <v>2</v>
      </c>
      <c r="P48" s="826">
        <v>487.68</v>
      </c>
      <c r="Q48" s="828">
        <v>0.5714285714285714</v>
      </c>
      <c r="R48" s="823">
        <v>4</v>
      </c>
      <c r="S48" s="828">
        <v>0.5714285714285714</v>
      </c>
      <c r="T48" s="827">
        <v>1</v>
      </c>
      <c r="U48" s="829">
        <v>0.5</v>
      </c>
    </row>
    <row r="49" spans="1:21" ht="14.45" customHeight="1" x14ac:dyDescent="0.2">
      <c r="A49" s="822">
        <v>6</v>
      </c>
      <c r="B49" s="823" t="s">
        <v>1727</v>
      </c>
      <c r="C49" s="823" t="s">
        <v>1733</v>
      </c>
      <c r="D49" s="824" t="s">
        <v>2038</v>
      </c>
      <c r="E49" s="825" t="s">
        <v>1748</v>
      </c>
      <c r="F49" s="823" t="s">
        <v>1729</v>
      </c>
      <c r="G49" s="823" t="s">
        <v>1754</v>
      </c>
      <c r="H49" s="823" t="s">
        <v>329</v>
      </c>
      <c r="I49" s="823" t="s">
        <v>1758</v>
      </c>
      <c r="J49" s="823" t="s">
        <v>1759</v>
      </c>
      <c r="K49" s="823" t="s">
        <v>1760</v>
      </c>
      <c r="L49" s="826">
        <v>849.85</v>
      </c>
      <c r="M49" s="826">
        <v>3399.4</v>
      </c>
      <c r="N49" s="823">
        <v>4</v>
      </c>
      <c r="O49" s="827">
        <v>4</v>
      </c>
      <c r="P49" s="826">
        <v>1699.7</v>
      </c>
      <c r="Q49" s="828">
        <v>0.5</v>
      </c>
      <c r="R49" s="823">
        <v>2</v>
      </c>
      <c r="S49" s="828">
        <v>0.5</v>
      </c>
      <c r="T49" s="827">
        <v>2</v>
      </c>
      <c r="U49" s="829">
        <v>0.5</v>
      </c>
    </row>
    <row r="50" spans="1:21" ht="14.45" customHeight="1" x14ac:dyDescent="0.2">
      <c r="A50" s="822">
        <v>6</v>
      </c>
      <c r="B50" s="823" t="s">
        <v>1727</v>
      </c>
      <c r="C50" s="823" t="s">
        <v>1733</v>
      </c>
      <c r="D50" s="824" t="s">
        <v>2038</v>
      </c>
      <c r="E50" s="825" t="s">
        <v>1748</v>
      </c>
      <c r="F50" s="823" t="s">
        <v>1729</v>
      </c>
      <c r="G50" s="823" t="s">
        <v>1754</v>
      </c>
      <c r="H50" s="823" t="s">
        <v>329</v>
      </c>
      <c r="I50" s="823" t="s">
        <v>1761</v>
      </c>
      <c r="J50" s="823" t="s">
        <v>1762</v>
      </c>
      <c r="K50" s="823" t="s">
        <v>1763</v>
      </c>
      <c r="L50" s="826">
        <v>700.35</v>
      </c>
      <c r="M50" s="826">
        <v>1400.7</v>
      </c>
      <c r="N50" s="823">
        <v>2</v>
      </c>
      <c r="O50" s="827">
        <v>2</v>
      </c>
      <c r="P50" s="826">
        <v>700.35</v>
      </c>
      <c r="Q50" s="828">
        <v>0.5</v>
      </c>
      <c r="R50" s="823">
        <v>1</v>
      </c>
      <c r="S50" s="828">
        <v>0.5</v>
      </c>
      <c r="T50" s="827">
        <v>1</v>
      </c>
      <c r="U50" s="829">
        <v>0.5</v>
      </c>
    </row>
    <row r="51" spans="1:21" ht="14.45" customHeight="1" x14ac:dyDescent="0.2">
      <c r="A51" s="822">
        <v>6</v>
      </c>
      <c r="B51" s="823" t="s">
        <v>1727</v>
      </c>
      <c r="C51" s="823" t="s">
        <v>1733</v>
      </c>
      <c r="D51" s="824" t="s">
        <v>2038</v>
      </c>
      <c r="E51" s="825" t="s">
        <v>1748</v>
      </c>
      <c r="F51" s="823" t="s">
        <v>1729</v>
      </c>
      <c r="G51" s="823" t="s">
        <v>1754</v>
      </c>
      <c r="H51" s="823" t="s">
        <v>329</v>
      </c>
      <c r="I51" s="823" t="s">
        <v>1764</v>
      </c>
      <c r="J51" s="823" t="s">
        <v>1765</v>
      </c>
      <c r="K51" s="823" t="s">
        <v>1766</v>
      </c>
      <c r="L51" s="826">
        <v>1493.46</v>
      </c>
      <c r="M51" s="826">
        <v>14934.6</v>
      </c>
      <c r="N51" s="823">
        <v>10</v>
      </c>
      <c r="O51" s="827">
        <v>10</v>
      </c>
      <c r="P51" s="826">
        <v>11947.68</v>
      </c>
      <c r="Q51" s="828">
        <v>0.8</v>
      </c>
      <c r="R51" s="823">
        <v>8</v>
      </c>
      <c r="S51" s="828">
        <v>0.8</v>
      </c>
      <c r="T51" s="827">
        <v>8</v>
      </c>
      <c r="U51" s="829">
        <v>0.8</v>
      </c>
    </row>
    <row r="52" spans="1:21" ht="14.45" customHeight="1" x14ac:dyDescent="0.2">
      <c r="A52" s="822">
        <v>6</v>
      </c>
      <c r="B52" s="823" t="s">
        <v>1727</v>
      </c>
      <c r="C52" s="823" t="s">
        <v>1733</v>
      </c>
      <c r="D52" s="824" t="s">
        <v>2038</v>
      </c>
      <c r="E52" s="825" t="s">
        <v>1753</v>
      </c>
      <c r="F52" s="823" t="s">
        <v>1729</v>
      </c>
      <c r="G52" s="823" t="s">
        <v>1754</v>
      </c>
      <c r="H52" s="823" t="s">
        <v>329</v>
      </c>
      <c r="I52" s="823" t="s">
        <v>1755</v>
      </c>
      <c r="J52" s="823" t="s">
        <v>1756</v>
      </c>
      <c r="K52" s="823" t="s">
        <v>1757</v>
      </c>
      <c r="L52" s="826">
        <v>700.35</v>
      </c>
      <c r="M52" s="826">
        <v>2101.0500000000002</v>
      </c>
      <c r="N52" s="823">
        <v>3</v>
      </c>
      <c r="O52" s="827">
        <v>3</v>
      </c>
      <c r="P52" s="826">
        <v>1400.7</v>
      </c>
      <c r="Q52" s="828">
        <v>0.66666666666666663</v>
      </c>
      <c r="R52" s="823">
        <v>2</v>
      </c>
      <c r="S52" s="828">
        <v>0.66666666666666663</v>
      </c>
      <c r="T52" s="827">
        <v>2</v>
      </c>
      <c r="U52" s="829">
        <v>0.66666666666666663</v>
      </c>
    </row>
    <row r="53" spans="1:21" ht="14.45" customHeight="1" x14ac:dyDescent="0.2">
      <c r="A53" s="822">
        <v>6</v>
      </c>
      <c r="B53" s="823" t="s">
        <v>1727</v>
      </c>
      <c r="C53" s="823" t="s">
        <v>1733</v>
      </c>
      <c r="D53" s="824" t="s">
        <v>2038</v>
      </c>
      <c r="E53" s="825" t="s">
        <v>1753</v>
      </c>
      <c r="F53" s="823" t="s">
        <v>1729</v>
      </c>
      <c r="G53" s="823" t="s">
        <v>1754</v>
      </c>
      <c r="H53" s="823" t="s">
        <v>329</v>
      </c>
      <c r="I53" s="823" t="s">
        <v>1758</v>
      </c>
      <c r="J53" s="823" t="s">
        <v>1759</v>
      </c>
      <c r="K53" s="823" t="s">
        <v>1760</v>
      </c>
      <c r="L53" s="826">
        <v>849.85</v>
      </c>
      <c r="M53" s="826">
        <v>1699.7</v>
      </c>
      <c r="N53" s="823">
        <v>2</v>
      </c>
      <c r="O53" s="827">
        <v>2</v>
      </c>
      <c r="P53" s="826">
        <v>1699.7</v>
      </c>
      <c r="Q53" s="828">
        <v>1</v>
      </c>
      <c r="R53" s="823">
        <v>2</v>
      </c>
      <c r="S53" s="828">
        <v>1</v>
      </c>
      <c r="T53" s="827">
        <v>2</v>
      </c>
      <c r="U53" s="829">
        <v>1</v>
      </c>
    </row>
    <row r="54" spans="1:21" ht="14.45" customHeight="1" x14ac:dyDescent="0.2">
      <c r="A54" s="822">
        <v>6</v>
      </c>
      <c r="B54" s="823" t="s">
        <v>1727</v>
      </c>
      <c r="C54" s="823" t="s">
        <v>1733</v>
      </c>
      <c r="D54" s="824" t="s">
        <v>2038</v>
      </c>
      <c r="E54" s="825" t="s">
        <v>1753</v>
      </c>
      <c r="F54" s="823" t="s">
        <v>1729</v>
      </c>
      <c r="G54" s="823" t="s">
        <v>1754</v>
      </c>
      <c r="H54" s="823" t="s">
        <v>329</v>
      </c>
      <c r="I54" s="823" t="s">
        <v>1761</v>
      </c>
      <c r="J54" s="823" t="s">
        <v>1762</v>
      </c>
      <c r="K54" s="823" t="s">
        <v>1763</v>
      </c>
      <c r="L54" s="826">
        <v>700.35</v>
      </c>
      <c r="M54" s="826">
        <v>5602.8</v>
      </c>
      <c r="N54" s="823">
        <v>8</v>
      </c>
      <c r="O54" s="827">
        <v>8</v>
      </c>
      <c r="P54" s="826">
        <v>4202.1000000000004</v>
      </c>
      <c r="Q54" s="828">
        <v>0.75</v>
      </c>
      <c r="R54" s="823">
        <v>6</v>
      </c>
      <c r="S54" s="828">
        <v>0.75</v>
      </c>
      <c r="T54" s="827">
        <v>6</v>
      </c>
      <c r="U54" s="829">
        <v>0.75</v>
      </c>
    </row>
    <row r="55" spans="1:21" ht="14.45" customHeight="1" x14ac:dyDescent="0.2">
      <c r="A55" s="822">
        <v>6</v>
      </c>
      <c r="B55" s="823" t="s">
        <v>1727</v>
      </c>
      <c r="C55" s="823" t="s">
        <v>1733</v>
      </c>
      <c r="D55" s="824" t="s">
        <v>2038</v>
      </c>
      <c r="E55" s="825" t="s">
        <v>1753</v>
      </c>
      <c r="F55" s="823" t="s">
        <v>1729</v>
      </c>
      <c r="G55" s="823" t="s">
        <v>1754</v>
      </c>
      <c r="H55" s="823" t="s">
        <v>329</v>
      </c>
      <c r="I55" s="823" t="s">
        <v>1764</v>
      </c>
      <c r="J55" s="823" t="s">
        <v>1765</v>
      </c>
      <c r="K55" s="823" t="s">
        <v>1766</v>
      </c>
      <c r="L55" s="826">
        <v>1493.46</v>
      </c>
      <c r="M55" s="826">
        <v>14934.6</v>
      </c>
      <c r="N55" s="823">
        <v>10</v>
      </c>
      <c r="O55" s="827">
        <v>10</v>
      </c>
      <c r="P55" s="826">
        <v>8960.76</v>
      </c>
      <c r="Q55" s="828">
        <v>0.6</v>
      </c>
      <c r="R55" s="823">
        <v>6</v>
      </c>
      <c r="S55" s="828">
        <v>0.6</v>
      </c>
      <c r="T55" s="827">
        <v>6</v>
      </c>
      <c r="U55" s="829">
        <v>0.6</v>
      </c>
    </row>
    <row r="56" spans="1:21" ht="14.45" customHeight="1" x14ac:dyDescent="0.2">
      <c r="A56" s="822">
        <v>6</v>
      </c>
      <c r="B56" s="823" t="s">
        <v>1727</v>
      </c>
      <c r="C56" s="823" t="s">
        <v>1733</v>
      </c>
      <c r="D56" s="824" t="s">
        <v>2038</v>
      </c>
      <c r="E56" s="825" t="s">
        <v>1753</v>
      </c>
      <c r="F56" s="823" t="s">
        <v>1729</v>
      </c>
      <c r="G56" s="823" t="s">
        <v>1754</v>
      </c>
      <c r="H56" s="823" t="s">
        <v>329</v>
      </c>
      <c r="I56" s="823" t="s">
        <v>1767</v>
      </c>
      <c r="J56" s="823" t="s">
        <v>1768</v>
      </c>
      <c r="K56" s="823" t="s">
        <v>1769</v>
      </c>
      <c r="L56" s="826">
        <v>400.2</v>
      </c>
      <c r="M56" s="826">
        <v>400.2</v>
      </c>
      <c r="N56" s="823">
        <v>1</v>
      </c>
      <c r="O56" s="827">
        <v>1</v>
      </c>
      <c r="P56" s="826"/>
      <c r="Q56" s="828">
        <v>0</v>
      </c>
      <c r="R56" s="823"/>
      <c r="S56" s="828">
        <v>0</v>
      </c>
      <c r="T56" s="827"/>
      <c r="U56" s="829">
        <v>0</v>
      </c>
    </row>
    <row r="57" spans="1:21" ht="14.45" customHeight="1" x14ac:dyDescent="0.2">
      <c r="A57" s="822">
        <v>6</v>
      </c>
      <c r="B57" s="823" t="s">
        <v>1727</v>
      </c>
      <c r="C57" s="823" t="s">
        <v>1733</v>
      </c>
      <c r="D57" s="824" t="s">
        <v>2038</v>
      </c>
      <c r="E57" s="825" t="s">
        <v>1742</v>
      </c>
      <c r="F57" s="823" t="s">
        <v>1728</v>
      </c>
      <c r="G57" s="823" t="s">
        <v>1788</v>
      </c>
      <c r="H57" s="823" t="s">
        <v>329</v>
      </c>
      <c r="I57" s="823" t="s">
        <v>1789</v>
      </c>
      <c r="J57" s="823" t="s">
        <v>1790</v>
      </c>
      <c r="K57" s="823" t="s">
        <v>1791</v>
      </c>
      <c r="L57" s="826">
        <v>52.87</v>
      </c>
      <c r="M57" s="826">
        <v>105.74</v>
      </c>
      <c r="N57" s="823">
        <v>2</v>
      </c>
      <c r="O57" s="827">
        <v>1</v>
      </c>
      <c r="P57" s="826">
        <v>105.74</v>
      </c>
      <c r="Q57" s="828">
        <v>1</v>
      </c>
      <c r="R57" s="823">
        <v>2</v>
      </c>
      <c r="S57" s="828">
        <v>1</v>
      </c>
      <c r="T57" s="827">
        <v>1</v>
      </c>
      <c r="U57" s="829">
        <v>1</v>
      </c>
    </row>
    <row r="58" spans="1:21" ht="14.45" customHeight="1" x14ac:dyDescent="0.2">
      <c r="A58" s="822">
        <v>6</v>
      </c>
      <c r="B58" s="823" t="s">
        <v>1727</v>
      </c>
      <c r="C58" s="823" t="s">
        <v>1733</v>
      </c>
      <c r="D58" s="824" t="s">
        <v>2038</v>
      </c>
      <c r="E58" s="825" t="s">
        <v>1744</v>
      </c>
      <c r="F58" s="823" t="s">
        <v>1729</v>
      </c>
      <c r="G58" s="823" t="s">
        <v>1754</v>
      </c>
      <c r="H58" s="823" t="s">
        <v>329</v>
      </c>
      <c r="I58" s="823" t="s">
        <v>1755</v>
      </c>
      <c r="J58" s="823" t="s">
        <v>1756</v>
      </c>
      <c r="K58" s="823" t="s">
        <v>1757</v>
      </c>
      <c r="L58" s="826">
        <v>700.35</v>
      </c>
      <c r="M58" s="826">
        <v>700.35</v>
      </c>
      <c r="N58" s="823">
        <v>1</v>
      </c>
      <c r="O58" s="827">
        <v>1</v>
      </c>
      <c r="P58" s="826"/>
      <c r="Q58" s="828">
        <v>0</v>
      </c>
      <c r="R58" s="823"/>
      <c r="S58" s="828">
        <v>0</v>
      </c>
      <c r="T58" s="827"/>
      <c r="U58" s="829">
        <v>0</v>
      </c>
    </row>
    <row r="59" spans="1:21" ht="14.45" customHeight="1" x14ac:dyDescent="0.2">
      <c r="A59" s="822">
        <v>6</v>
      </c>
      <c r="B59" s="823" t="s">
        <v>1727</v>
      </c>
      <c r="C59" s="823" t="s">
        <v>1733</v>
      </c>
      <c r="D59" s="824" t="s">
        <v>2038</v>
      </c>
      <c r="E59" s="825" t="s">
        <v>1744</v>
      </c>
      <c r="F59" s="823" t="s">
        <v>1729</v>
      </c>
      <c r="G59" s="823" t="s">
        <v>1754</v>
      </c>
      <c r="H59" s="823" t="s">
        <v>329</v>
      </c>
      <c r="I59" s="823" t="s">
        <v>1758</v>
      </c>
      <c r="J59" s="823" t="s">
        <v>1759</v>
      </c>
      <c r="K59" s="823" t="s">
        <v>1760</v>
      </c>
      <c r="L59" s="826">
        <v>849.85</v>
      </c>
      <c r="M59" s="826">
        <v>5948.9500000000007</v>
      </c>
      <c r="N59" s="823">
        <v>7</v>
      </c>
      <c r="O59" s="827">
        <v>7</v>
      </c>
      <c r="P59" s="826">
        <v>5099.1000000000004</v>
      </c>
      <c r="Q59" s="828">
        <v>0.8571428571428571</v>
      </c>
      <c r="R59" s="823">
        <v>6</v>
      </c>
      <c r="S59" s="828">
        <v>0.8571428571428571</v>
      </c>
      <c r="T59" s="827">
        <v>6</v>
      </c>
      <c r="U59" s="829">
        <v>0.8571428571428571</v>
      </c>
    </row>
    <row r="60" spans="1:21" ht="14.45" customHeight="1" x14ac:dyDescent="0.2">
      <c r="A60" s="822">
        <v>6</v>
      </c>
      <c r="B60" s="823" t="s">
        <v>1727</v>
      </c>
      <c r="C60" s="823" t="s">
        <v>1733</v>
      </c>
      <c r="D60" s="824" t="s">
        <v>2038</v>
      </c>
      <c r="E60" s="825" t="s">
        <v>1744</v>
      </c>
      <c r="F60" s="823" t="s">
        <v>1729</v>
      </c>
      <c r="G60" s="823" t="s">
        <v>1754</v>
      </c>
      <c r="H60" s="823" t="s">
        <v>329</v>
      </c>
      <c r="I60" s="823" t="s">
        <v>1761</v>
      </c>
      <c r="J60" s="823" t="s">
        <v>1762</v>
      </c>
      <c r="K60" s="823" t="s">
        <v>1763</v>
      </c>
      <c r="L60" s="826">
        <v>700.35</v>
      </c>
      <c r="M60" s="826">
        <v>2801.4</v>
      </c>
      <c r="N60" s="823">
        <v>4</v>
      </c>
      <c r="O60" s="827">
        <v>4</v>
      </c>
      <c r="P60" s="826">
        <v>2101.0500000000002</v>
      </c>
      <c r="Q60" s="828">
        <v>0.75</v>
      </c>
      <c r="R60" s="823">
        <v>3</v>
      </c>
      <c r="S60" s="828">
        <v>0.75</v>
      </c>
      <c r="T60" s="827">
        <v>3</v>
      </c>
      <c r="U60" s="829">
        <v>0.75</v>
      </c>
    </row>
    <row r="61" spans="1:21" ht="14.45" customHeight="1" x14ac:dyDescent="0.2">
      <c r="A61" s="822">
        <v>6</v>
      </c>
      <c r="B61" s="823" t="s">
        <v>1727</v>
      </c>
      <c r="C61" s="823" t="s">
        <v>1733</v>
      </c>
      <c r="D61" s="824" t="s">
        <v>2038</v>
      </c>
      <c r="E61" s="825" t="s">
        <v>1744</v>
      </c>
      <c r="F61" s="823" t="s">
        <v>1729</v>
      </c>
      <c r="G61" s="823" t="s">
        <v>1754</v>
      </c>
      <c r="H61" s="823" t="s">
        <v>329</v>
      </c>
      <c r="I61" s="823" t="s">
        <v>1764</v>
      </c>
      <c r="J61" s="823" t="s">
        <v>1765</v>
      </c>
      <c r="K61" s="823" t="s">
        <v>1766</v>
      </c>
      <c r="L61" s="826">
        <v>1493.46</v>
      </c>
      <c r="M61" s="826">
        <v>4480.38</v>
      </c>
      <c r="N61" s="823">
        <v>3</v>
      </c>
      <c r="O61" s="827">
        <v>3</v>
      </c>
      <c r="P61" s="826">
        <v>1493.46</v>
      </c>
      <c r="Q61" s="828">
        <v>0.33333333333333331</v>
      </c>
      <c r="R61" s="823">
        <v>1</v>
      </c>
      <c r="S61" s="828">
        <v>0.33333333333333331</v>
      </c>
      <c r="T61" s="827">
        <v>1</v>
      </c>
      <c r="U61" s="829">
        <v>0.33333333333333331</v>
      </c>
    </row>
    <row r="62" spans="1:21" ht="14.45" customHeight="1" x14ac:dyDescent="0.2">
      <c r="A62" s="822">
        <v>6</v>
      </c>
      <c r="B62" s="823" t="s">
        <v>1727</v>
      </c>
      <c r="C62" s="823" t="s">
        <v>1733</v>
      </c>
      <c r="D62" s="824" t="s">
        <v>2038</v>
      </c>
      <c r="E62" s="825" t="s">
        <v>1750</v>
      </c>
      <c r="F62" s="823" t="s">
        <v>1728</v>
      </c>
      <c r="G62" s="823" t="s">
        <v>1866</v>
      </c>
      <c r="H62" s="823" t="s">
        <v>633</v>
      </c>
      <c r="I62" s="823" t="s">
        <v>1510</v>
      </c>
      <c r="J62" s="823" t="s">
        <v>1511</v>
      </c>
      <c r="K62" s="823" t="s">
        <v>1512</v>
      </c>
      <c r="L62" s="826">
        <v>11.71</v>
      </c>
      <c r="M62" s="826">
        <v>11.71</v>
      </c>
      <c r="N62" s="823">
        <v>1</v>
      </c>
      <c r="O62" s="827">
        <v>0.5</v>
      </c>
      <c r="P62" s="826"/>
      <c r="Q62" s="828">
        <v>0</v>
      </c>
      <c r="R62" s="823"/>
      <c r="S62" s="828">
        <v>0</v>
      </c>
      <c r="T62" s="827"/>
      <c r="U62" s="829">
        <v>0</v>
      </c>
    </row>
    <row r="63" spans="1:21" ht="14.45" customHeight="1" x14ac:dyDescent="0.2">
      <c r="A63" s="822">
        <v>6</v>
      </c>
      <c r="B63" s="823" t="s">
        <v>1727</v>
      </c>
      <c r="C63" s="823" t="s">
        <v>1733</v>
      </c>
      <c r="D63" s="824" t="s">
        <v>2038</v>
      </c>
      <c r="E63" s="825" t="s">
        <v>1750</v>
      </c>
      <c r="F63" s="823" t="s">
        <v>1728</v>
      </c>
      <c r="G63" s="823" t="s">
        <v>1867</v>
      </c>
      <c r="H63" s="823" t="s">
        <v>329</v>
      </c>
      <c r="I63" s="823" t="s">
        <v>1868</v>
      </c>
      <c r="J63" s="823" t="s">
        <v>1869</v>
      </c>
      <c r="K63" s="823" t="s">
        <v>1870</v>
      </c>
      <c r="L63" s="826">
        <v>82.72</v>
      </c>
      <c r="M63" s="826">
        <v>82.72</v>
      </c>
      <c r="N63" s="823">
        <v>1</v>
      </c>
      <c r="O63" s="827">
        <v>1</v>
      </c>
      <c r="P63" s="826">
        <v>82.72</v>
      </c>
      <c r="Q63" s="828">
        <v>1</v>
      </c>
      <c r="R63" s="823">
        <v>1</v>
      </c>
      <c r="S63" s="828">
        <v>1</v>
      </c>
      <c r="T63" s="827">
        <v>1</v>
      </c>
      <c r="U63" s="829">
        <v>1</v>
      </c>
    </row>
    <row r="64" spans="1:21" ht="14.45" customHeight="1" x14ac:dyDescent="0.2">
      <c r="A64" s="822">
        <v>6</v>
      </c>
      <c r="B64" s="823" t="s">
        <v>1727</v>
      </c>
      <c r="C64" s="823" t="s">
        <v>1733</v>
      </c>
      <c r="D64" s="824" t="s">
        <v>2038</v>
      </c>
      <c r="E64" s="825" t="s">
        <v>1750</v>
      </c>
      <c r="F64" s="823" t="s">
        <v>1728</v>
      </c>
      <c r="G64" s="823" t="s">
        <v>1871</v>
      </c>
      <c r="H64" s="823" t="s">
        <v>633</v>
      </c>
      <c r="I64" s="823" t="s">
        <v>1872</v>
      </c>
      <c r="J64" s="823" t="s">
        <v>1873</v>
      </c>
      <c r="K64" s="823" t="s">
        <v>1874</v>
      </c>
      <c r="L64" s="826">
        <v>119.7</v>
      </c>
      <c r="M64" s="826">
        <v>239.4</v>
      </c>
      <c r="N64" s="823">
        <v>2</v>
      </c>
      <c r="O64" s="827">
        <v>1</v>
      </c>
      <c r="P64" s="826">
        <v>239.4</v>
      </c>
      <c r="Q64" s="828">
        <v>1</v>
      </c>
      <c r="R64" s="823">
        <v>2</v>
      </c>
      <c r="S64" s="828">
        <v>1</v>
      </c>
      <c r="T64" s="827">
        <v>1</v>
      </c>
      <c r="U64" s="829">
        <v>1</v>
      </c>
    </row>
    <row r="65" spans="1:21" ht="14.45" customHeight="1" x14ac:dyDescent="0.2">
      <c r="A65" s="822">
        <v>6</v>
      </c>
      <c r="B65" s="823" t="s">
        <v>1727</v>
      </c>
      <c r="C65" s="823" t="s">
        <v>1733</v>
      </c>
      <c r="D65" s="824" t="s">
        <v>2038</v>
      </c>
      <c r="E65" s="825" t="s">
        <v>1750</v>
      </c>
      <c r="F65" s="823" t="s">
        <v>1728</v>
      </c>
      <c r="G65" s="823" t="s">
        <v>1875</v>
      </c>
      <c r="H65" s="823" t="s">
        <v>329</v>
      </c>
      <c r="I65" s="823" t="s">
        <v>1876</v>
      </c>
      <c r="J65" s="823" t="s">
        <v>1877</v>
      </c>
      <c r="K65" s="823" t="s">
        <v>1878</v>
      </c>
      <c r="L65" s="826">
        <v>672.43</v>
      </c>
      <c r="M65" s="826">
        <v>672.43</v>
      </c>
      <c r="N65" s="823">
        <v>1</v>
      </c>
      <c r="O65" s="827">
        <v>1</v>
      </c>
      <c r="P65" s="826">
        <v>672.43</v>
      </c>
      <c r="Q65" s="828">
        <v>1</v>
      </c>
      <c r="R65" s="823">
        <v>1</v>
      </c>
      <c r="S65" s="828">
        <v>1</v>
      </c>
      <c r="T65" s="827">
        <v>1</v>
      </c>
      <c r="U65" s="829">
        <v>1</v>
      </c>
    </row>
    <row r="66" spans="1:21" ht="14.45" customHeight="1" x14ac:dyDescent="0.2">
      <c r="A66" s="822">
        <v>6</v>
      </c>
      <c r="B66" s="823" t="s">
        <v>1727</v>
      </c>
      <c r="C66" s="823" t="s">
        <v>1733</v>
      </c>
      <c r="D66" s="824" t="s">
        <v>2038</v>
      </c>
      <c r="E66" s="825" t="s">
        <v>1750</v>
      </c>
      <c r="F66" s="823" t="s">
        <v>1728</v>
      </c>
      <c r="G66" s="823" t="s">
        <v>1879</v>
      </c>
      <c r="H66" s="823" t="s">
        <v>329</v>
      </c>
      <c r="I66" s="823" t="s">
        <v>1880</v>
      </c>
      <c r="J66" s="823" t="s">
        <v>694</v>
      </c>
      <c r="K66" s="823" t="s">
        <v>1881</v>
      </c>
      <c r="L66" s="826">
        <v>516</v>
      </c>
      <c r="M66" s="826">
        <v>516</v>
      </c>
      <c r="N66" s="823">
        <v>1</v>
      </c>
      <c r="O66" s="827">
        <v>0.5</v>
      </c>
      <c r="P66" s="826"/>
      <c r="Q66" s="828">
        <v>0</v>
      </c>
      <c r="R66" s="823"/>
      <c r="S66" s="828">
        <v>0</v>
      </c>
      <c r="T66" s="827"/>
      <c r="U66" s="829">
        <v>0</v>
      </c>
    </row>
    <row r="67" spans="1:21" ht="14.45" customHeight="1" x14ac:dyDescent="0.2">
      <c r="A67" s="822">
        <v>6</v>
      </c>
      <c r="B67" s="823" t="s">
        <v>1727</v>
      </c>
      <c r="C67" s="823" t="s">
        <v>1733</v>
      </c>
      <c r="D67" s="824" t="s">
        <v>2038</v>
      </c>
      <c r="E67" s="825" t="s">
        <v>1750</v>
      </c>
      <c r="F67" s="823" t="s">
        <v>1728</v>
      </c>
      <c r="G67" s="823" t="s">
        <v>1882</v>
      </c>
      <c r="H67" s="823" t="s">
        <v>633</v>
      </c>
      <c r="I67" s="823" t="s">
        <v>1883</v>
      </c>
      <c r="J67" s="823" t="s">
        <v>1719</v>
      </c>
      <c r="K67" s="823" t="s">
        <v>1884</v>
      </c>
      <c r="L67" s="826">
        <v>246.39</v>
      </c>
      <c r="M67" s="826">
        <v>246.39</v>
      </c>
      <c r="N67" s="823">
        <v>1</v>
      </c>
      <c r="O67" s="827">
        <v>1</v>
      </c>
      <c r="P67" s="826">
        <v>246.39</v>
      </c>
      <c r="Q67" s="828">
        <v>1</v>
      </c>
      <c r="R67" s="823">
        <v>1</v>
      </c>
      <c r="S67" s="828">
        <v>1</v>
      </c>
      <c r="T67" s="827">
        <v>1</v>
      </c>
      <c r="U67" s="829">
        <v>1</v>
      </c>
    </row>
    <row r="68" spans="1:21" ht="14.45" customHeight="1" x14ac:dyDescent="0.2">
      <c r="A68" s="822">
        <v>6</v>
      </c>
      <c r="B68" s="823" t="s">
        <v>1727</v>
      </c>
      <c r="C68" s="823" t="s">
        <v>1733</v>
      </c>
      <c r="D68" s="824" t="s">
        <v>2038</v>
      </c>
      <c r="E68" s="825" t="s">
        <v>1750</v>
      </c>
      <c r="F68" s="823" t="s">
        <v>1728</v>
      </c>
      <c r="G68" s="823" t="s">
        <v>1885</v>
      </c>
      <c r="H68" s="823" t="s">
        <v>329</v>
      </c>
      <c r="I68" s="823" t="s">
        <v>1886</v>
      </c>
      <c r="J68" s="823" t="s">
        <v>1887</v>
      </c>
      <c r="K68" s="823" t="s">
        <v>1888</v>
      </c>
      <c r="L68" s="826">
        <v>94.7</v>
      </c>
      <c r="M68" s="826">
        <v>94.7</v>
      </c>
      <c r="N68" s="823">
        <v>1</v>
      </c>
      <c r="O68" s="827">
        <v>1</v>
      </c>
      <c r="P68" s="826">
        <v>94.7</v>
      </c>
      <c r="Q68" s="828">
        <v>1</v>
      </c>
      <c r="R68" s="823">
        <v>1</v>
      </c>
      <c r="S68" s="828">
        <v>1</v>
      </c>
      <c r="T68" s="827">
        <v>1</v>
      </c>
      <c r="U68" s="829">
        <v>1</v>
      </c>
    </row>
    <row r="69" spans="1:21" ht="14.45" customHeight="1" x14ac:dyDescent="0.2">
      <c r="A69" s="822">
        <v>6</v>
      </c>
      <c r="B69" s="823" t="s">
        <v>1727</v>
      </c>
      <c r="C69" s="823" t="s">
        <v>1733</v>
      </c>
      <c r="D69" s="824" t="s">
        <v>2038</v>
      </c>
      <c r="E69" s="825" t="s">
        <v>1750</v>
      </c>
      <c r="F69" s="823" t="s">
        <v>1728</v>
      </c>
      <c r="G69" s="823" t="s">
        <v>1856</v>
      </c>
      <c r="H69" s="823" t="s">
        <v>633</v>
      </c>
      <c r="I69" s="823" t="s">
        <v>1533</v>
      </c>
      <c r="J69" s="823" t="s">
        <v>908</v>
      </c>
      <c r="K69" s="823" t="s">
        <v>1534</v>
      </c>
      <c r="L69" s="826">
        <v>736.33</v>
      </c>
      <c r="M69" s="826">
        <v>1472.66</v>
      </c>
      <c r="N69" s="823">
        <v>2</v>
      </c>
      <c r="O69" s="827">
        <v>2</v>
      </c>
      <c r="P69" s="826">
        <v>1472.66</v>
      </c>
      <c r="Q69" s="828">
        <v>1</v>
      </c>
      <c r="R69" s="823">
        <v>2</v>
      </c>
      <c r="S69" s="828">
        <v>1</v>
      </c>
      <c r="T69" s="827">
        <v>2</v>
      </c>
      <c r="U69" s="829">
        <v>1</v>
      </c>
    </row>
    <row r="70" spans="1:21" ht="14.45" customHeight="1" x14ac:dyDescent="0.2">
      <c r="A70" s="822">
        <v>6</v>
      </c>
      <c r="B70" s="823" t="s">
        <v>1727</v>
      </c>
      <c r="C70" s="823" t="s">
        <v>1733</v>
      </c>
      <c r="D70" s="824" t="s">
        <v>2038</v>
      </c>
      <c r="E70" s="825" t="s">
        <v>1750</v>
      </c>
      <c r="F70" s="823" t="s">
        <v>1728</v>
      </c>
      <c r="G70" s="823" t="s">
        <v>1856</v>
      </c>
      <c r="H70" s="823" t="s">
        <v>633</v>
      </c>
      <c r="I70" s="823" t="s">
        <v>1889</v>
      </c>
      <c r="J70" s="823" t="s">
        <v>1890</v>
      </c>
      <c r="K70" s="823" t="s">
        <v>1891</v>
      </c>
      <c r="L70" s="826">
        <v>1847.49</v>
      </c>
      <c r="M70" s="826">
        <v>1847.49</v>
      </c>
      <c r="N70" s="823">
        <v>1</v>
      </c>
      <c r="O70" s="827">
        <v>1</v>
      </c>
      <c r="P70" s="826">
        <v>1847.49</v>
      </c>
      <c r="Q70" s="828">
        <v>1</v>
      </c>
      <c r="R70" s="823">
        <v>1</v>
      </c>
      <c r="S70" s="828">
        <v>1</v>
      </c>
      <c r="T70" s="827">
        <v>1</v>
      </c>
      <c r="U70" s="829">
        <v>1</v>
      </c>
    </row>
    <row r="71" spans="1:21" ht="14.45" customHeight="1" x14ac:dyDescent="0.2">
      <c r="A71" s="822">
        <v>6</v>
      </c>
      <c r="B71" s="823" t="s">
        <v>1727</v>
      </c>
      <c r="C71" s="823" t="s">
        <v>1733</v>
      </c>
      <c r="D71" s="824" t="s">
        <v>2038</v>
      </c>
      <c r="E71" s="825" t="s">
        <v>1750</v>
      </c>
      <c r="F71" s="823" t="s">
        <v>1728</v>
      </c>
      <c r="G71" s="823" t="s">
        <v>1856</v>
      </c>
      <c r="H71" s="823" t="s">
        <v>633</v>
      </c>
      <c r="I71" s="823" t="s">
        <v>1892</v>
      </c>
      <c r="J71" s="823" t="s">
        <v>908</v>
      </c>
      <c r="K71" s="823" t="s">
        <v>1893</v>
      </c>
      <c r="L71" s="826">
        <v>923.74</v>
      </c>
      <c r="M71" s="826">
        <v>923.74</v>
      </c>
      <c r="N71" s="823">
        <v>1</v>
      </c>
      <c r="O71" s="827">
        <v>1</v>
      </c>
      <c r="P71" s="826"/>
      <c r="Q71" s="828">
        <v>0</v>
      </c>
      <c r="R71" s="823"/>
      <c r="S71" s="828">
        <v>0</v>
      </c>
      <c r="T71" s="827"/>
      <c r="U71" s="829">
        <v>0</v>
      </c>
    </row>
    <row r="72" spans="1:21" ht="14.45" customHeight="1" x14ac:dyDescent="0.2">
      <c r="A72" s="822">
        <v>6</v>
      </c>
      <c r="B72" s="823" t="s">
        <v>1727</v>
      </c>
      <c r="C72" s="823" t="s">
        <v>1733</v>
      </c>
      <c r="D72" s="824" t="s">
        <v>2038</v>
      </c>
      <c r="E72" s="825" t="s">
        <v>1750</v>
      </c>
      <c r="F72" s="823" t="s">
        <v>1728</v>
      </c>
      <c r="G72" s="823" t="s">
        <v>1894</v>
      </c>
      <c r="H72" s="823" t="s">
        <v>329</v>
      </c>
      <c r="I72" s="823" t="s">
        <v>1895</v>
      </c>
      <c r="J72" s="823" t="s">
        <v>754</v>
      </c>
      <c r="K72" s="823" t="s">
        <v>755</v>
      </c>
      <c r="L72" s="826">
        <v>752.2</v>
      </c>
      <c r="M72" s="826">
        <v>1504.4</v>
      </c>
      <c r="N72" s="823">
        <v>2</v>
      </c>
      <c r="O72" s="827">
        <v>2</v>
      </c>
      <c r="P72" s="826">
        <v>752.2</v>
      </c>
      <c r="Q72" s="828">
        <v>0.5</v>
      </c>
      <c r="R72" s="823">
        <v>1</v>
      </c>
      <c r="S72" s="828">
        <v>0.5</v>
      </c>
      <c r="T72" s="827">
        <v>1</v>
      </c>
      <c r="U72" s="829">
        <v>0.5</v>
      </c>
    </row>
    <row r="73" spans="1:21" ht="14.45" customHeight="1" x14ac:dyDescent="0.2">
      <c r="A73" s="822">
        <v>6</v>
      </c>
      <c r="B73" s="823" t="s">
        <v>1727</v>
      </c>
      <c r="C73" s="823" t="s">
        <v>1733</v>
      </c>
      <c r="D73" s="824" t="s">
        <v>2038</v>
      </c>
      <c r="E73" s="825" t="s">
        <v>1750</v>
      </c>
      <c r="F73" s="823" t="s">
        <v>1728</v>
      </c>
      <c r="G73" s="823" t="s">
        <v>1828</v>
      </c>
      <c r="H73" s="823" t="s">
        <v>329</v>
      </c>
      <c r="I73" s="823" t="s">
        <v>1896</v>
      </c>
      <c r="J73" s="823" t="s">
        <v>701</v>
      </c>
      <c r="K73" s="823" t="s">
        <v>1897</v>
      </c>
      <c r="L73" s="826">
        <v>57.64</v>
      </c>
      <c r="M73" s="826">
        <v>57.64</v>
      </c>
      <c r="N73" s="823">
        <v>1</v>
      </c>
      <c r="O73" s="827">
        <v>0.5</v>
      </c>
      <c r="P73" s="826"/>
      <c r="Q73" s="828">
        <v>0</v>
      </c>
      <c r="R73" s="823"/>
      <c r="S73" s="828">
        <v>0</v>
      </c>
      <c r="T73" s="827"/>
      <c r="U73" s="829">
        <v>0</v>
      </c>
    </row>
    <row r="74" spans="1:21" ht="14.45" customHeight="1" x14ac:dyDescent="0.2">
      <c r="A74" s="822">
        <v>6</v>
      </c>
      <c r="B74" s="823" t="s">
        <v>1727</v>
      </c>
      <c r="C74" s="823" t="s">
        <v>1733</v>
      </c>
      <c r="D74" s="824" t="s">
        <v>2038</v>
      </c>
      <c r="E74" s="825" t="s">
        <v>1750</v>
      </c>
      <c r="F74" s="823" t="s">
        <v>1728</v>
      </c>
      <c r="G74" s="823" t="s">
        <v>1898</v>
      </c>
      <c r="H74" s="823" t="s">
        <v>329</v>
      </c>
      <c r="I74" s="823" t="s">
        <v>1899</v>
      </c>
      <c r="J74" s="823" t="s">
        <v>1900</v>
      </c>
      <c r="K74" s="823" t="s">
        <v>1901</v>
      </c>
      <c r="L74" s="826">
        <v>0</v>
      </c>
      <c r="M74" s="826">
        <v>0</v>
      </c>
      <c r="N74" s="823">
        <v>1</v>
      </c>
      <c r="O74" s="827">
        <v>0.5</v>
      </c>
      <c r="P74" s="826"/>
      <c r="Q74" s="828"/>
      <c r="R74" s="823"/>
      <c r="S74" s="828">
        <v>0</v>
      </c>
      <c r="T74" s="827"/>
      <c r="U74" s="829">
        <v>0</v>
      </c>
    </row>
    <row r="75" spans="1:21" ht="14.45" customHeight="1" x14ac:dyDescent="0.2">
      <c r="A75" s="822">
        <v>6</v>
      </c>
      <c r="B75" s="823" t="s">
        <v>1727</v>
      </c>
      <c r="C75" s="823" t="s">
        <v>1733</v>
      </c>
      <c r="D75" s="824" t="s">
        <v>2038</v>
      </c>
      <c r="E75" s="825" t="s">
        <v>1750</v>
      </c>
      <c r="F75" s="823" t="s">
        <v>1728</v>
      </c>
      <c r="G75" s="823" t="s">
        <v>1902</v>
      </c>
      <c r="H75" s="823" t="s">
        <v>329</v>
      </c>
      <c r="I75" s="823" t="s">
        <v>1903</v>
      </c>
      <c r="J75" s="823" t="s">
        <v>804</v>
      </c>
      <c r="K75" s="823" t="s">
        <v>1904</v>
      </c>
      <c r="L75" s="826">
        <v>21.79</v>
      </c>
      <c r="M75" s="826">
        <v>21.79</v>
      </c>
      <c r="N75" s="823">
        <v>1</v>
      </c>
      <c r="O75" s="827">
        <v>1</v>
      </c>
      <c r="P75" s="826"/>
      <c r="Q75" s="828">
        <v>0</v>
      </c>
      <c r="R75" s="823"/>
      <c r="S75" s="828">
        <v>0</v>
      </c>
      <c r="T75" s="827"/>
      <c r="U75" s="829">
        <v>0</v>
      </c>
    </row>
    <row r="76" spans="1:21" ht="14.45" customHeight="1" x14ac:dyDescent="0.2">
      <c r="A76" s="822">
        <v>6</v>
      </c>
      <c r="B76" s="823" t="s">
        <v>1727</v>
      </c>
      <c r="C76" s="823" t="s">
        <v>1733</v>
      </c>
      <c r="D76" s="824" t="s">
        <v>2038</v>
      </c>
      <c r="E76" s="825" t="s">
        <v>1750</v>
      </c>
      <c r="F76" s="823" t="s">
        <v>1728</v>
      </c>
      <c r="G76" s="823" t="s">
        <v>1846</v>
      </c>
      <c r="H76" s="823" t="s">
        <v>633</v>
      </c>
      <c r="I76" s="823" t="s">
        <v>1478</v>
      </c>
      <c r="J76" s="823" t="s">
        <v>986</v>
      </c>
      <c r="K76" s="823" t="s">
        <v>1479</v>
      </c>
      <c r="L76" s="826">
        <v>154.36000000000001</v>
      </c>
      <c r="M76" s="826">
        <v>154.36000000000001</v>
      </c>
      <c r="N76" s="823">
        <v>1</v>
      </c>
      <c r="O76" s="827">
        <v>1</v>
      </c>
      <c r="P76" s="826">
        <v>154.36000000000001</v>
      </c>
      <c r="Q76" s="828">
        <v>1</v>
      </c>
      <c r="R76" s="823">
        <v>1</v>
      </c>
      <c r="S76" s="828">
        <v>1</v>
      </c>
      <c r="T76" s="827">
        <v>1</v>
      </c>
      <c r="U76" s="829">
        <v>1</v>
      </c>
    </row>
    <row r="77" spans="1:21" ht="14.45" customHeight="1" x14ac:dyDescent="0.2">
      <c r="A77" s="822">
        <v>6</v>
      </c>
      <c r="B77" s="823" t="s">
        <v>1727</v>
      </c>
      <c r="C77" s="823" t="s">
        <v>1733</v>
      </c>
      <c r="D77" s="824" t="s">
        <v>2038</v>
      </c>
      <c r="E77" s="825" t="s">
        <v>1750</v>
      </c>
      <c r="F77" s="823" t="s">
        <v>1728</v>
      </c>
      <c r="G77" s="823" t="s">
        <v>1853</v>
      </c>
      <c r="H77" s="823" t="s">
        <v>329</v>
      </c>
      <c r="I77" s="823" t="s">
        <v>1854</v>
      </c>
      <c r="J77" s="823" t="s">
        <v>941</v>
      </c>
      <c r="K77" s="823" t="s">
        <v>942</v>
      </c>
      <c r="L77" s="826">
        <v>121.92</v>
      </c>
      <c r="M77" s="826">
        <v>731.52</v>
      </c>
      <c r="N77" s="823">
        <v>6</v>
      </c>
      <c r="O77" s="827">
        <v>2</v>
      </c>
      <c r="P77" s="826">
        <v>731.52</v>
      </c>
      <c r="Q77" s="828">
        <v>1</v>
      </c>
      <c r="R77" s="823">
        <v>6</v>
      </c>
      <c r="S77" s="828">
        <v>1</v>
      </c>
      <c r="T77" s="827">
        <v>2</v>
      </c>
      <c r="U77" s="829">
        <v>1</v>
      </c>
    </row>
    <row r="78" spans="1:21" ht="14.45" customHeight="1" x14ac:dyDescent="0.2">
      <c r="A78" s="822">
        <v>6</v>
      </c>
      <c r="B78" s="823" t="s">
        <v>1727</v>
      </c>
      <c r="C78" s="823" t="s">
        <v>1733</v>
      </c>
      <c r="D78" s="824" t="s">
        <v>2038</v>
      </c>
      <c r="E78" s="825" t="s">
        <v>1750</v>
      </c>
      <c r="F78" s="823" t="s">
        <v>1728</v>
      </c>
      <c r="G78" s="823" t="s">
        <v>1853</v>
      </c>
      <c r="H78" s="823" t="s">
        <v>329</v>
      </c>
      <c r="I78" s="823" t="s">
        <v>1854</v>
      </c>
      <c r="J78" s="823" t="s">
        <v>941</v>
      </c>
      <c r="K78" s="823" t="s">
        <v>942</v>
      </c>
      <c r="L78" s="826">
        <v>107.27</v>
      </c>
      <c r="M78" s="826">
        <v>214.54</v>
      </c>
      <c r="N78" s="823">
        <v>2</v>
      </c>
      <c r="O78" s="827">
        <v>1</v>
      </c>
      <c r="P78" s="826">
        <v>214.54</v>
      </c>
      <c r="Q78" s="828">
        <v>1</v>
      </c>
      <c r="R78" s="823">
        <v>2</v>
      </c>
      <c r="S78" s="828">
        <v>1</v>
      </c>
      <c r="T78" s="827">
        <v>1</v>
      </c>
      <c r="U78" s="829">
        <v>1</v>
      </c>
    </row>
    <row r="79" spans="1:21" ht="14.45" customHeight="1" x14ac:dyDescent="0.2">
      <c r="A79" s="822">
        <v>6</v>
      </c>
      <c r="B79" s="823" t="s">
        <v>1727</v>
      </c>
      <c r="C79" s="823" t="s">
        <v>1733</v>
      </c>
      <c r="D79" s="824" t="s">
        <v>2038</v>
      </c>
      <c r="E79" s="825" t="s">
        <v>1750</v>
      </c>
      <c r="F79" s="823" t="s">
        <v>1729</v>
      </c>
      <c r="G79" s="823" t="s">
        <v>1754</v>
      </c>
      <c r="H79" s="823" t="s">
        <v>329</v>
      </c>
      <c r="I79" s="823" t="s">
        <v>1905</v>
      </c>
      <c r="J79" s="823" t="s">
        <v>1906</v>
      </c>
      <c r="K79" s="823" t="s">
        <v>1907</v>
      </c>
      <c r="L79" s="826">
        <v>0</v>
      </c>
      <c r="M79" s="826">
        <v>0</v>
      </c>
      <c r="N79" s="823">
        <v>1</v>
      </c>
      <c r="O79" s="827">
        <v>1</v>
      </c>
      <c r="P79" s="826"/>
      <c r="Q79" s="828"/>
      <c r="R79" s="823"/>
      <c r="S79" s="828">
        <v>0</v>
      </c>
      <c r="T79" s="827"/>
      <c r="U79" s="829">
        <v>0</v>
      </c>
    </row>
    <row r="80" spans="1:21" ht="14.45" customHeight="1" x14ac:dyDescent="0.2">
      <c r="A80" s="822">
        <v>6</v>
      </c>
      <c r="B80" s="823" t="s">
        <v>1727</v>
      </c>
      <c r="C80" s="823" t="s">
        <v>1733</v>
      </c>
      <c r="D80" s="824" t="s">
        <v>2038</v>
      </c>
      <c r="E80" s="825" t="s">
        <v>1750</v>
      </c>
      <c r="F80" s="823" t="s">
        <v>1729</v>
      </c>
      <c r="G80" s="823" t="s">
        <v>1754</v>
      </c>
      <c r="H80" s="823" t="s">
        <v>329</v>
      </c>
      <c r="I80" s="823" t="s">
        <v>1755</v>
      </c>
      <c r="J80" s="823" t="s">
        <v>1756</v>
      </c>
      <c r="K80" s="823" t="s">
        <v>1757</v>
      </c>
      <c r="L80" s="826">
        <v>700.35</v>
      </c>
      <c r="M80" s="826">
        <v>700.35</v>
      </c>
      <c r="N80" s="823">
        <v>1</v>
      </c>
      <c r="O80" s="827">
        <v>1</v>
      </c>
      <c r="P80" s="826">
        <v>700.35</v>
      </c>
      <c r="Q80" s="828">
        <v>1</v>
      </c>
      <c r="R80" s="823">
        <v>1</v>
      </c>
      <c r="S80" s="828">
        <v>1</v>
      </c>
      <c r="T80" s="827">
        <v>1</v>
      </c>
      <c r="U80" s="829">
        <v>1</v>
      </c>
    </row>
    <row r="81" spans="1:21" ht="14.45" customHeight="1" x14ac:dyDescent="0.2">
      <c r="A81" s="822">
        <v>6</v>
      </c>
      <c r="B81" s="823" t="s">
        <v>1727</v>
      </c>
      <c r="C81" s="823" t="s">
        <v>1733</v>
      </c>
      <c r="D81" s="824" t="s">
        <v>2038</v>
      </c>
      <c r="E81" s="825" t="s">
        <v>1750</v>
      </c>
      <c r="F81" s="823" t="s">
        <v>1729</v>
      </c>
      <c r="G81" s="823" t="s">
        <v>1754</v>
      </c>
      <c r="H81" s="823" t="s">
        <v>329</v>
      </c>
      <c r="I81" s="823" t="s">
        <v>1758</v>
      </c>
      <c r="J81" s="823" t="s">
        <v>1759</v>
      </c>
      <c r="K81" s="823" t="s">
        <v>1760</v>
      </c>
      <c r="L81" s="826">
        <v>849.85</v>
      </c>
      <c r="M81" s="826">
        <v>16147.150000000005</v>
      </c>
      <c r="N81" s="823">
        <v>19</v>
      </c>
      <c r="O81" s="827">
        <v>19</v>
      </c>
      <c r="P81" s="826">
        <v>15297.300000000005</v>
      </c>
      <c r="Q81" s="828">
        <v>0.94736842105263153</v>
      </c>
      <c r="R81" s="823">
        <v>18</v>
      </c>
      <c r="S81" s="828">
        <v>0.94736842105263153</v>
      </c>
      <c r="T81" s="827">
        <v>18</v>
      </c>
      <c r="U81" s="829">
        <v>0.94736842105263153</v>
      </c>
    </row>
    <row r="82" spans="1:21" ht="14.45" customHeight="1" x14ac:dyDescent="0.2">
      <c r="A82" s="822">
        <v>6</v>
      </c>
      <c r="B82" s="823" t="s">
        <v>1727</v>
      </c>
      <c r="C82" s="823" t="s">
        <v>1733</v>
      </c>
      <c r="D82" s="824" t="s">
        <v>2038</v>
      </c>
      <c r="E82" s="825" t="s">
        <v>1750</v>
      </c>
      <c r="F82" s="823" t="s">
        <v>1729</v>
      </c>
      <c r="G82" s="823" t="s">
        <v>1754</v>
      </c>
      <c r="H82" s="823" t="s">
        <v>329</v>
      </c>
      <c r="I82" s="823" t="s">
        <v>1761</v>
      </c>
      <c r="J82" s="823" t="s">
        <v>1762</v>
      </c>
      <c r="K82" s="823" t="s">
        <v>1763</v>
      </c>
      <c r="L82" s="826">
        <v>700.35</v>
      </c>
      <c r="M82" s="826">
        <v>15407.700000000004</v>
      </c>
      <c r="N82" s="823">
        <v>22</v>
      </c>
      <c r="O82" s="827">
        <v>22</v>
      </c>
      <c r="P82" s="826">
        <v>13306.650000000005</v>
      </c>
      <c r="Q82" s="828">
        <v>0.86363636363636376</v>
      </c>
      <c r="R82" s="823">
        <v>19</v>
      </c>
      <c r="S82" s="828">
        <v>0.86363636363636365</v>
      </c>
      <c r="T82" s="827">
        <v>19</v>
      </c>
      <c r="U82" s="829">
        <v>0.86363636363636365</v>
      </c>
    </row>
    <row r="83" spans="1:21" ht="14.45" customHeight="1" x14ac:dyDescent="0.2">
      <c r="A83" s="822">
        <v>6</v>
      </c>
      <c r="B83" s="823" t="s">
        <v>1727</v>
      </c>
      <c r="C83" s="823" t="s">
        <v>1733</v>
      </c>
      <c r="D83" s="824" t="s">
        <v>2038</v>
      </c>
      <c r="E83" s="825" t="s">
        <v>1750</v>
      </c>
      <c r="F83" s="823" t="s">
        <v>1729</v>
      </c>
      <c r="G83" s="823" t="s">
        <v>1754</v>
      </c>
      <c r="H83" s="823" t="s">
        <v>329</v>
      </c>
      <c r="I83" s="823" t="s">
        <v>1764</v>
      </c>
      <c r="J83" s="823" t="s">
        <v>1765</v>
      </c>
      <c r="K83" s="823" t="s">
        <v>1766</v>
      </c>
      <c r="L83" s="826">
        <v>1493.46</v>
      </c>
      <c r="M83" s="826">
        <v>20908.439999999995</v>
      </c>
      <c r="N83" s="823">
        <v>14</v>
      </c>
      <c r="O83" s="827">
        <v>14</v>
      </c>
      <c r="P83" s="826">
        <v>19414.979999999996</v>
      </c>
      <c r="Q83" s="828">
        <v>0.9285714285714286</v>
      </c>
      <c r="R83" s="823">
        <v>13</v>
      </c>
      <c r="S83" s="828">
        <v>0.9285714285714286</v>
      </c>
      <c r="T83" s="827">
        <v>13</v>
      </c>
      <c r="U83" s="829">
        <v>0.9285714285714286</v>
      </c>
    </row>
    <row r="84" spans="1:21" ht="14.45" customHeight="1" x14ac:dyDescent="0.2">
      <c r="A84" s="822">
        <v>6</v>
      </c>
      <c r="B84" s="823" t="s">
        <v>1727</v>
      </c>
      <c r="C84" s="823" t="s">
        <v>1733</v>
      </c>
      <c r="D84" s="824" t="s">
        <v>2038</v>
      </c>
      <c r="E84" s="825" t="s">
        <v>1750</v>
      </c>
      <c r="F84" s="823" t="s">
        <v>1729</v>
      </c>
      <c r="G84" s="823" t="s">
        <v>1754</v>
      </c>
      <c r="H84" s="823" t="s">
        <v>329</v>
      </c>
      <c r="I84" s="823" t="s">
        <v>1767</v>
      </c>
      <c r="J84" s="823" t="s">
        <v>1768</v>
      </c>
      <c r="K84" s="823" t="s">
        <v>1769</v>
      </c>
      <c r="L84" s="826">
        <v>400.2</v>
      </c>
      <c r="M84" s="826">
        <v>3601.7999999999997</v>
      </c>
      <c r="N84" s="823">
        <v>9</v>
      </c>
      <c r="O84" s="827">
        <v>6</v>
      </c>
      <c r="P84" s="826">
        <v>3601.7999999999997</v>
      </c>
      <c r="Q84" s="828">
        <v>1</v>
      </c>
      <c r="R84" s="823">
        <v>9</v>
      </c>
      <c r="S84" s="828">
        <v>1</v>
      </c>
      <c r="T84" s="827">
        <v>6</v>
      </c>
      <c r="U84" s="829">
        <v>1</v>
      </c>
    </row>
    <row r="85" spans="1:21" ht="14.45" customHeight="1" x14ac:dyDescent="0.2">
      <c r="A85" s="822">
        <v>6</v>
      </c>
      <c r="B85" s="823" t="s">
        <v>1727</v>
      </c>
      <c r="C85" s="823" t="s">
        <v>1733</v>
      </c>
      <c r="D85" s="824" t="s">
        <v>2038</v>
      </c>
      <c r="E85" s="825" t="s">
        <v>1750</v>
      </c>
      <c r="F85" s="823" t="s">
        <v>1729</v>
      </c>
      <c r="G85" s="823" t="s">
        <v>1754</v>
      </c>
      <c r="H85" s="823" t="s">
        <v>329</v>
      </c>
      <c r="I85" s="823" t="s">
        <v>1908</v>
      </c>
      <c r="J85" s="823" t="s">
        <v>1909</v>
      </c>
      <c r="K85" s="823" t="s">
        <v>1910</v>
      </c>
      <c r="L85" s="826">
        <v>249.55</v>
      </c>
      <c r="M85" s="826">
        <v>249.55</v>
      </c>
      <c r="N85" s="823">
        <v>1</v>
      </c>
      <c r="O85" s="827">
        <v>1</v>
      </c>
      <c r="P85" s="826">
        <v>249.55</v>
      </c>
      <c r="Q85" s="828">
        <v>1</v>
      </c>
      <c r="R85" s="823">
        <v>1</v>
      </c>
      <c r="S85" s="828">
        <v>1</v>
      </c>
      <c r="T85" s="827">
        <v>1</v>
      </c>
      <c r="U85" s="829">
        <v>1</v>
      </c>
    </row>
    <row r="86" spans="1:21" ht="14.45" customHeight="1" x14ac:dyDescent="0.2">
      <c r="A86" s="822">
        <v>6</v>
      </c>
      <c r="B86" s="823" t="s">
        <v>1727</v>
      </c>
      <c r="C86" s="823" t="s">
        <v>1733</v>
      </c>
      <c r="D86" s="824" t="s">
        <v>2038</v>
      </c>
      <c r="E86" s="825" t="s">
        <v>1743</v>
      </c>
      <c r="F86" s="823" t="s">
        <v>1728</v>
      </c>
      <c r="G86" s="823" t="s">
        <v>1788</v>
      </c>
      <c r="H86" s="823" t="s">
        <v>329</v>
      </c>
      <c r="I86" s="823" t="s">
        <v>1911</v>
      </c>
      <c r="J86" s="823" t="s">
        <v>1912</v>
      </c>
      <c r="K86" s="823" t="s">
        <v>1913</v>
      </c>
      <c r="L86" s="826">
        <v>35.25</v>
      </c>
      <c r="M86" s="826">
        <v>35.25</v>
      </c>
      <c r="N86" s="823">
        <v>1</v>
      </c>
      <c r="O86" s="827">
        <v>1</v>
      </c>
      <c r="P86" s="826">
        <v>35.25</v>
      </c>
      <c r="Q86" s="828">
        <v>1</v>
      </c>
      <c r="R86" s="823">
        <v>1</v>
      </c>
      <c r="S86" s="828">
        <v>1</v>
      </c>
      <c r="T86" s="827">
        <v>1</v>
      </c>
      <c r="U86" s="829">
        <v>1</v>
      </c>
    </row>
    <row r="87" spans="1:21" ht="14.45" customHeight="1" x14ac:dyDescent="0.2">
      <c r="A87" s="822">
        <v>6</v>
      </c>
      <c r="B87" s="823" t="s">
        <v>1727</v>
      </c>
      <c r="C87" s="823" t="s">
        <v>1733</v>
      </c>
      <c r="D87" s="824" t="s">
        <v>2038</v>
      </c>
      <c r="E87" s="825" t="s">
        <v>1743</v>
      </c>
      <c r="F87" s="823" t="s">
        <v>1728</v>
      </c>
      <c r="G87" s="823" t="s">
        <v>1914</v>
      </c>
      <c r="H87" s="823" t="s">
        <v>329</v>
      </c>
      <c r="I87" s="823" t="s">
        <v>1915</v>
      </c>
      <c r="J87" s="823" t="s">
        <v>1916</v>
      </c>
      <c r="K87" s="823" t="s">
        <v>1917</v>
      </c>
      <c r="L87" s="826">
        <v>91.78</v>
      </c>
      <c r="M87" s="826">
        <v>275.34000000000003</v>
      </c>
      <c r="N87" s="823">
        <v>3</v>
      </c>
      <c r="O87" s="827">
        <v>0.5</v>
      </c>
      <c r="P87" s="826"/>
      <c r="Q87" s="828">
        <v>0</v>
      </c>
      <c r="R87" s="823"/>
      <c r="S87" s="828">
        <v>0</v>
      </c>
      <c r="T87" s="827"/>
      <c r="U87" s="829">
        <v>0</v>
      </c>
    </row>
    <row r="88" spans="1:21" ht="14.45" customHeight="1" x14ac:dyDescent="0.2">
      <c r="A88" s="822">
        <v>6</v>
      </c>
      <c r="B88" s="823" t="s">
        <v>1727</v>
      </c>
      <c r="C88" s="823" t="s">
        <v>1733</v>
      </c>
      <c r="D88" s="824" t="s">
        <v>2038</v>
      </c>
      <c r="E88" s="825" t="s">
        <v>1743</v>
      </c>
      <c r="F88" s="823" t="s">
        <v>1728</v>
      </c>
      <c r="G88" s="823" t="s">
        <v>1812</v>
      </c>
      <c r="H88" s="823" t="s">
        <v>329</v>
      </c>
      <c r="I88" s="823" t="s">
        <v>1918</v>
      </c>
      <c r="J88" s="823" t="s">
        <v>1309</v>
      </c>
      <c r="K88" s="823" t="s">
        <v>1919</v>
      </c>
      <c r="L88" s="826">
        <v>111.72</v>
      </c>
      <c r="M88" s="826">
        <v>223.44</v>
      </c>
      <c r="N88" s="823">
        <v>2</v>
      </c>
      <c r="O88" s="827">
        <v>1</v>
      </c>
      <c r="P88" s="826"/>
      <c r="Q88" s="828">
        <v>0</v>
      </c>
      <c r="R88" s="823"/>
      <c r="S88" s="828">
        <v>0</v>
      </c>
      <c r="T88" s="827"/>
      <c r="U88" s="829">
        <v>0</v>
      </c>
    </row>
    <row r="89" spans="1:21" ht="14.45" customHeight="1" x14ac:dyDescent="0.2">
      <c r="A89" s="822">
        <v>6</v>
      </c>
      <c r="B89" s="823" t="s">
        <v>1727</v>
      </c>
      <c r="C89" s="823" t="s">
        <v>1733</v>
      </c>
      <c r="D89" s="824" t="s">
        <v>2038</v>
      </c>
      <c r="E89" s="825" t="s">
        <v>1743</v>
      </c>
      <c r="F89" s="823" t="s">
        <v>1728</v>
      </c>
      <c r="G89" s="823" t="s">
        <v>1920</v>
      </c>
      <c r="H89" s="823" t="s">
        <v>633</v>
      </c>
      <c r="I89" s="823" t="s">
        <v>1588</v>
      </c>
      <c r="J89" s="823" t="s">
        <v>1589</v>
      </c>
      <c r="K89" s="823" t="s">
        <v>1590</v>
      </c>
      <c r="L89" s="826">
        <v>910.2</v>
      </c>
      <c r="M89" s="826">
        <v>910.2</v>
      </c>
      <c r="N89" s="823">
        <v>1</v>
      </c>
      <c r="O89" s="827">
        <v>1</v>
      </c>
      <c r="P89" s="826"/>
      <c r="Q89" s="828">
        <v>0</v>
      </c>
      <c r="R89" s="823"/>
      <c r="S89" s="828">
        <v>0</v>
      </c>
      <c r="T89" s="827"/>
      <c r="U89" s="829">
        <v>0</v>
      </c>
    </row>
    <row r="90" spans="1:21" ht="14.45" customHeight="1" x14ac:dyDescent="0.2">
      <c r="A90" s="822">
        <v>6</v>
      </c>
      <c r="B90" s="823" t="s">
        <v>1727</v>
      </c>
      <c r="C90" s="823" t="s">
        <v>1733</v>
      </c>
      <c r="D90" s="824" t="s">
        <v>2038</v>
      </c>
      <c r="E90" s="825" t="s">
        <v>1743</v>
      </c>
      <c r="F90" s="823" t="s">
        <v>1728</v>
      </c>
      <c r="G90" s="823" t="s">
        <v>1921</v>
      </c>
      <c r="H90" s="823" t="s">
        <v>329</v>
      </c>
      <c r="I90" s="823" t="s">
        <v>1922</v>
      </c>
      <c r="J90" s="823" t="s">
        <v>1923</v>
      </c>
      <c r="K90" s="823" t="s">
        <v>1924</v>
      </c>
      <c r="L90" s="826">
        <v>176.32</v>
      </c>
      <c r="M90" s="826">
        <v>176.32</v>
      </c>
      <c r="N90" s="823">
        <v>1</v>
      </c>
      <c r="O90" s="827">
        <v>1</v>
      </c>
      <c r="P90" s="826"/>
      <c r="Q90" s="828">
        <v>0</v>
      </c>
      <c r="R90" s="823"/>
      <c r="S90" s="828">
        <v>0</v>
      </c>
      <c r="T90" s="827"/>
      <c r="U90" s="829">
        <v>0</v>
      </c>
    </row>
    <row r="91" spans="1:21" ht="14.45" customHeight="1" x14ac:dyDescent="0.2">
      <c r="A91" s="822">
        <v>6</v>
      </c>
      <c r="B91" s="823" t="s">
        <v>1727</v>
      </c>
      <c r="C91" s="823" t="s">
        <v>1733</v>
      </c>
      <c r="D91" s="824" t="s">
        <v>2038</v>
      </c>
      <c r="E91" s="825" t="s">
        <v>1743</v>
      </c>
      <c r="F91" s="823" t="s">
        <v>1728</v>
      </c>
      <c r="G91" s="823" t="s">
        <v>1925</v>
      </c>
      <c r="H91" s="823" t="s">
        <v>329</v>
      </c>
      <c r="I91" s="823" t="s">
        <v>1926</v>
      </c>
      <c r="J91" s="823" t="s">
        <v>1927</v>
      </c>
      <c r="K91" s="823" t="s">
        <v>1928</v>
      </c>
      <c r="L91" s="826">
        <v>38.56</v>
      </c>
      <c r="M91" s="826">
        <v>38.56</v>
      </c>
      <c r="N91" s="823">
        <v>1</v>
      </c>
      <c r="O91" s="827">
        <v>1</v>
      </c>
      <c r="P91" s="826"/>
      <c r="Q91" s="828">
        <v>0</v>
      </c>
      <c r="R91" s="823"/>
      <c r="S91" s="828">
        <v>0</v>
      </c>
      <c r="T91" s="827"/>
      <c r="U91" s="829">
        <v>0</v>
      </c>
    </row>
    <row r="92" spans="1:21" ht="14.45" customHeight="1" x14ac:dyDescent="0.2">
      <c r="A92" s="822">
        <v>6</v>
      </c>
      <c r="B92" s="823" t="s">
        <v>1727</v>
      </c>
      <c r="C92" s="823" t="s">
        <v>1733</v>
      </c>
      <c r="D92" s="824" t="s">
        <v>2038</v>
      </c>
      <c r="E92" s="825" t="s">
        <v>1743</v>
      </c>
      <c r="F92" s="823" t="s">
        <v>1728</v>
      </c>
      <c r="G92" s="823" t="s">
        <v>1929</v>
      </c>
      <c r="H92" s="823" t="s">
        <v>633</v>
      </c>
      <c r="I92" s="823" t="s">
        <v>1930</v>
      </c>
      <c r="J92" s="823" t="s">
        <v>1931</v>
      </c>
      <c r="K92" s="823" t="s">
        <v>1932</v>
      </c>
      <c r="L92" s="826">
        <v>140.96</v>
      </c>
      <c r="M92" s="826">
        <v>140.96</v>
      </c>
      <c r="N92" s="823">
        <v>1</v>
      </c>
      <c r="O92" s="827">
        <v>1</v>
      </c>
      <c r="P92" s="826"/>
      <c r="Q92" s="828">
        <v>0</v>
      </c>
      <c r="R92" s="823"/>
      <c r="S92" s="828">
        <v>0</v>
      </c>
      <c r="T92" s="827"/>
      <c r="U92" s="829">
        <v>0</v>
      </c>
    </row>
    <row r="93" spans="1:21" ht="14.45" customHeight="1" x14ac:dyDescent="0.2">
      <c r="A93" s="822">
        <v>6</v>
      </c>
      <c r="B93" s="823" t="s">
        <v>1727</v>
      </c>
      <c r="C93" s="823" t="s">
        <v>1733</v>
      </c>
      <c r="D93" s="824" t="s">
        <v>2038</v>
      </c>
      <c r="E93" s="825" t="s">
        <v>1743</v>
      </c>
      <c r="F93" s="823" t="s">
        <v>1728</v>
      </c>
      <c r="G93" s="823" t="s">
        <v>1933</v>
      </c>
      <c r="H93" s="823" t="s">
        <v>329</v>
      </c>
      <c r="I93" s="823" t="s">
        <v>1934</v>
      </c>
      <c r="J93" s="823" t="s">
        <v>1935</v>
      </c>
      <c r="K93" s="823" t="s">
        <v>1936</v>
      </c>
      <c r="L93" s="826">
        <v>0</v>
      </c>
      <c r="M93" s="826">
        <v>0</v>
      </c>
      <c r="N93" s="823">
        <v>1</v>
      </c>
      <c r="O93" s="827">
        <v>1</v>
      </c>
      <c r="P93" s="826"/>
      <c r="Q93" s="828"/>
      <c r="R93" s="823"/>
      <c r="S93" s="828">
        <v>0</v>
      </c>
      <c r="T93" s="827"/>
      <c r="U93" s="829">
        <v>0</v>
      </c>
    </row>
    <row r="94" spans="1:21" ht="14.45" customHeight="1" x14ac:dyDescent="0.2">
      <c r="A94" s="822">
        <v>6</v>
      </c>
      <c r="B94" s="823" t="s">
        <v>1727</v>
      </c>
      <c r="C94" s="823" t="s">
        <v>1733</v>
      </c>
      <c r="D94" s="824" t="s">
        <v>2038</v>
      </c>
      <c r="E94" s="825" t="s">
        <v>1743</v>
      </c>
      <c r="F94" s="823" t="s">
        <v>1728</v>
      </c>
      <c r="G94" s="823" t="s">
        <v>1825</v>
      </c>
      <c r="H94" s="823" t="s">
        <v>329</v>
      </c>
      <c r="I94" s="823" t="s">
        <v>1826</v>
      </c>
      <c r="J94" s="823" t="s">
        <v>638</v>
      </c>
      <c r="K94" s="823" t="s">
        <v>1827</v>
      </c>
      <c r="L94" s="826">
        <v>35.25</v>
      </c>
      <c r="M94" s="826">
        <v>105.75</v>
      </c>
      <c r="N94" s="823">
        <v>3</v>
      </c>
      <c r="O94" s="827">
        <v>0.5</v>
      </c>
      <c r="P94" s="826"/>
      <c r="Q94" s="828">
        <v>0</v>
      </c>
      <c r="R94" s="823"/>
      <c r="S94" s="828">
        <v>0</v>
      </c>
      <c r="T94" s="827"/>
      <c r="U94" s="829">
        <v>0</v>
      </c>
    </row>
    <row r="95" spans="1:21" ht="14.45" customHeight="1" x14ac:dyDescent="0.2">
      <c r="A95" s="822">
        <v>6</v>
      </c>
      <c r="B95" s="823" t="s">
        <v>1727</v>
      </c>
      <c r="C95" s="823" t="s">
        <v>1733</v>
      </c>
      <c r="D95" s="824" t="s">
        <v>2038</v>
      </c>
      <c r="E95" s="825" t="s">
        <v>1743</v>
      </c>
      <c r="F95" s="823" t="s">
        <v>1728</v>
      </c>
      <c r="G95" s="823" t="s">
        <v>1825</v>
      </c>
      <c r="H95" s="823" t="s">
        <v>329</v>
      </c>
      <c r="I95" s="823" t="s">
        <v>1857</v>
      </c>
      <c r="J95" s="823" t="s">
        <v>1194</v>
      </c>
      <c r="K95" s="823" t="s">
        <v>1858</v>
      </c>
      <c r="L95" s="826">
        <v>35.25</v>
      </c>
      <c r="M95" s="826">
        <v>70.5</v>
      </c>
      <c r="N95" s="823">
        <v>2</v>
      </c>
      <c r="O95" s="827">
        <v>1</v>
      </c>
      <c r="P95" s="826"/>
      <c r="Q95" s="828">
        <v>0</v>
      </c>
      <c r="R95" s="823"/>
      <c r="S95" s="828">
        <v>0</v>
      </c>
      <c r="T95" s="827"/>
      <c r="U95" s="829">
        <v>0</v>
      </c>
    </row>
    <row r="96" spans="1:21" ht="14.45" customHeight="1" x14ac:dyDescent="0.2">
      <c r="A96" s="822">
        <v>6</v>
      </c>
      <c r="B96" s="823" t="s">
        <v>1727</v>
      </c>
      <c r="C96" s="823" t="s">
        <v>1733</v>
      </c>
      <c r="D96" s="824" t="s">
        <v>2038</v>
      </c>
      <c r="E96" s="825" t="s">
        <v>1743</v>
      </c>
      <c r="F96" s="823" t="s">
        <v>1728</v>
      </c>
      <c r="G96" s="823" t="s">
        <v>1937</v>
      </c>
      <c r="H96" s="823" t="s">
        <v>329</v>
      </c>
      <c r="I96" s="823" t="s">
        <v>1938</v>
      </c>
      <c r="J96" s="823" t="s">
        <v>1939</v>
      </c>
      <c r="K96" s="823" t="s">
        <v>1033</v>
      </c>
      <c r="L96" s="826">
        <v>174.59</v>
      </c>
      <c r="M96" s="826">
        <v>174.59</v>
      </c>
      <c r="N96" s="823">
        <v>1</v>
      </c>
      <c r="O96" s="827">
        <v>1</v>
      </c>
      <c r="P96" s="826">
        <v>174.59</v>
      </c>
      <c r="Q96" s="828">
        <v>1</v>
      </c>
      <c r="R96" s="823">
        <v>1</v>
      </c>
      <c r="S96" s="828">
        <v>1</v>
      </c>
      <c r="T96" s="827">
        <v>1</v>
      </c>
      <c r="U96" s="829">
        <v>1</v>
      </c>
    </row>
    <row r="97" spans="1:21" ht="14.45" customHeight="1" x14ac:dyDescent="0.2">
      <c r="A97" s="822">
        <v>6</v>
      </c>
      <c r="B97" s="823" t="s">
        <v>1727</v>
      </c>
      <c r="C97" s="823" t="s">
        <v>1733</v>
      </c>
      <c r="D97" s="824" t="s">
        <v>2038</v>
      </c>
      <c r="E97" s="825" t="s">
        <v>1743</v>
      </c>
      <c r="F97" s="823" t="s">
        <v>1728</v>
      </c>
      <c r="G97" s="823" t="s">
        <v>1940</v>
      </c>
      <c r="H97" s="823" t="s">
        <v>329</v>
      </c>
      <c r="I97" s="823" t="s">
        <v>1941</v>
      </c>
      <c r="J97" s="823" t="s">
        <v>1942</v>
      </c>
      <c r="K97" s="823" t="s">
        <v>1943</v>
      </c>
      <c r="L97" s="826">
        <v>0</v>
      </c>
      <c r="M97" s="826">
        <v>0</v>
      </c>
      <c r="N97" s="823">
        <v>1</v>
      </c>
      <c r="O97" s="827">
        <v>1</v>
      </c>
      <c r="P97" s="826"/>
      <c r="Q97" s="828"/>
      <c r="R97" s="823"/>
      <c r="S97" s="828">
        <v>0</v>
      </c>
      <c r="T97" s="827"/>
      <c r="U97" s="829">
        <v>0</v>
      </c>
    </row>
    <row r="98" spans="1:21" ht="14.45" customHeight="1" x14ac:dyDescent="0.2">
      <c r="A98" s="822">
        <v>6</v>
      </c>
      <c r="B98" s="823" t="s">
        <v>1727</v>
      </c>
      <c r="C98" s="823" t="s">
        <v>1733</v>
      </c>
      <c r="D98" s="824" t="s">
        <v>2038</v>
      </c>
      <c r="E98" s="825" t="s">
        <v>1743</v>
      </c>
      <c r="F98" s="823" t="s">
        <v>1728</v>
      </c>
      <c r="G98" s="823" t="s">
        <v>1944</v>
      </c>
      <c r="H98" s="823" t="s">
        <v>633</v>
      </c>
      <c r="I98" s="823" t="s">
        <v>1500</v>
      </c>
      <c r="J98" s="823" t="s">
        <v>757</v>
      </c>
      <c r="K98" s="823" t="s">
        <v>760</v>
      </c>
      <c r="L98" s="826">
        <v>0</v>
      </c>
      <c r="M98" s="826">
        <v>0</v>
      </c>
      <c r="N98" s="823">
        <v>2</v>
      </c>
      <c r="O98" s="827">
        <v>0.5</v>
      </c>
      <c r="P98" s="826"/>
      <c r="Q98" s="828"/>
      <c r="R98" s="823"/>
      <c r="S98" s="828">
        <v>0</v>
      </c>
      <c r="T98" s="827"/>
      <c r="U98" s="829">
        <v>0</v>
      </c>
    </row>
    <row r="99" spans="1:21" ht="14.45" customHeight="1" x14ac:dyDescent="0.2">
      <c r="A99" s="822">
        <v>6</v>
      </c>
      <c r="B99" s="823" t="s">
        <v>1727</v>
      </c>
      <c r="C99" s="823" t="s">
        <v>1733</v>
      </c>
      <c r="D99" s="824" t="s">
        <v>2038</v>
      </c>
      <c r="E99" s="825" t="s">
        <v>1743</v>
      </c>
      <c r="F99" s="823" t="s">
        <v>1728</v>
      </c>
      <c r="G99" s="823" t="s">
        <v>1945</v>
      </c>
      <c r="H99" s="823" t="s">
        <v>329</v>
      </c>
      <c r="I99" s="823" t="s">
        <v>1946</v>
      </c>
      <c r="J99" s="823" t="s">
        <v>1947</v>
      </c>
      <c r="K99" s="823" t="s">
        <v>1948</v>
      </c>
      <c r="L99" s="826">
        <v>60.39</v>
      </c>
      <c r="M99" s="826">
        <v>362.34000000000003</v>
      </c>
      <c r="N99" s="823">
        <v>6</v>
      </c>
      <c r="O99" s="827">
        <v>1</v>
      </c>
      <c r="P99" s="826"/>
      <c r="Q99" s="828">
        <v>0</v>
      </c>
      <c r="R99" s="823"/>
      <c r="S99" s="828">
        <v>0</v>
      </c>
      <c r="T99" s="827"/>
      <c r="U99" s="829">
        <v>0</v>
      </c>
    </row>
    <row r="100" spans="1:21" ht="14.45" customHeight="1" x14ac:dyDescent="0.2">
      <c r="A100" s="822">
        <v>6</v>
      </c>
      <c r="B100" s="823" t="s">
        <v>1727</v>
      </c>
      <c r="C100" s="823" t="s">
        <v>1733</v>
      </c>
      <c r="D100" s="824" t="s">
        <v>2038</v>
      </c>
      <c r="E100" s="825" t="s">
        <v>1743</v>
      </c>
      <c r="F100" s="823" t="s">
        <v>1728</v>
      </c>
      <c r="G100" s="823" t="s">
        <v>1949</v>
      </c>
      <c r="H100" s="823" t="s">
        <v>329</v>
      </c>
      <c r="I100" s="823" t="s">
        <v>1950</v>
      </c>
      <c r="J100" s="823" t="s">
        <v>1951</v>
      </c>
      <c r="K100" s="823" t="s">
        <v>1952</v>
      </c>
      <c r="L100" s="826">
        <v>77.13</v>
      </c>
      <c r="M100" s="826">
        <v>154.26</v>
      </c>
      <c r="N100" s="823">
        <v>2</v>
      </c>
      <c r="O100" s="827">
        <v>1.5</v>
      </c>
      <c r="P100" s="826">
        <v>77.13</v>
      </c>
      <c r="Q100" s="828">
        <v>0.5</v>
      </c>
      <c r="R100" s="823">
        <v>1</v>
      </c>
      <c r="S100" s="828">
        <v>0.5</v>
      </c>
      <c r="T100" s="827">
        <v>1</v>
      </c>
      <c r="U100" s="829">
        <v>0.66666666666666663</v>
      </c>
    </row>
    <row r="101" spans="1:21" ht="14.45" customHeight="1" x14ac:dyDescent="0.2">
      <c r="A101" s="822">
        <v>6</v>
      </c>
      <c r="B101" s="823" t="s">
        <v>1727</v>
      </c>
      <c r="C101" s="823" t="s">
        <v>1733</v>
      </c>
      <c r="D101" s="824" t="s">
        <v>2038</v>
      </c>
      <c r="E101" s="825" t="s">
        <v>1743</v>
      </c>
      <c r="F101" s="823" t="s">
        <v>1728</v>
      </c>
      <c r="G101" s="823" t="s">
        <v>1953</v>
      </c>
      <c r="H101" s="823" t="s">
        <v>329</v>
      </c>
      <c r="I101" s="823" t="s">
        <v>1954</v>
      </c>
      <c r="J101" s="823" t="s">
        <v>1955</v>
      </c>
      <c r="K101" s="823" t="s">
        <v>1956</v>
      </c>
      <c r="L101" s="826">
        <v>99.94</v>
      </c>
      <c r="M101" s="826">
        <v>99.94</v>
      </c>
      <c r="N101" s="823">
        <v>1</v>
      </c>
      <c r="O101" s="827">
        <v>1</v>
      </c>
      <c r="P101" s="826"/>
      <c r="Q101" s="828">
        <v>0</v>
      </c>
      <c r="R101" s="823"/>
      <c r="S101" s="828">
        <v>0</v>
      </c>
      <c r="T101" s="827"/>
      <c r="U101" s="829">
        <v>0</v>
      </c>
    </row>
    <row r="102" spans="1:21" ht="14.45" customHeight="1" x14ac:dyDescent="0.2">
      <c r="A102" s="822">
        <v>6</v>
      </c>
      <c r="B102" s="823" t="s">
        <v>1727</v>
      </c>
      <c r="C102" s="823" t="s">
        <v>1733</v>
      </c>
      <c r="D102" s="824" t="s">
        <v>2038</v>
      </c>
      <c r="E102" s="825" t="s">
        <v>1743</v>
      </c>
      <c r="F102" s="823" t="s">
        <v>1728</v>
      </c>
      <c r="G102" s="823" t="s">
        <v>1846</v>
      </c>
      <c r="H102" s="823" t="s">
        <v>633</v>
      </c>
      <c r="I102" s="823" t="s">
        <v>1480</v>
      </c>
      <c r="J102" s="823" t="s">
        <v>1481</v>
      </c>
      <c r="K102" s="823" t="s">
        <v>1482</v>
      </c>
      <c r="L102" s="826">
        <v>149.52000000000001</v>
      </c>
      <c r="M102" s="826">
        <v>299.04000000000002</v>
      </c>
      <c r="N102" s="823">
        <v>2</v>
      </c>
      <c r="O102" s="827">
        <v>1</v>
      </c>
      <c r="P102" s="826"/>
      <c r="Q102" s="828">
        <v>0</v>
      </c>
      <c r="R102" s="823"/>
      <c r="S102" s="828">
        <v>0</v>
      </c>
      <c r="T102" s="827"/>
      <c r="U102" s="829">
        <v>0</v>
      </c>
    </row>
    <row r="103" spans="1:21" ht="14.45" customHeight="1" x14ac:dyDescent="0.2">
      <c r="A103" s="822">
        <v>6</v>
      </c>
      <c r="B103" s="823" t="s">
        <v>1727</v>
      </c>
      <c r="C103" s="823" t="s">
        <v>1733</v>
      </c>
      <c r="D103" s="824" t="s">
        <v>2038</v>
      </c>
      <c r="E103" s="825" t="s">
        <v>1743</v>
      </c>
      <c r="F103" s="823" t="s">
        <v>1728</v>
      </c>
      <c r="G103" s="823" t="s">
        <v>1850</v>
      </c>
      <c r="H103" s="823" t="s">
        <v>329</v>
      </c>
      <c r="I103" s="823" t="s">
        <v>1957</v>
      </c>
      <c r="J103" s="823" t="s">
        <v>1114</v>
      </c>
      <c r="K103" s="823" t="s">
        <v>1958</v>
      </c>
      <c r="L103" s="826">
        <v>94.28</v>
      </c>
      <c r="M103" s="826">
        <v>188.56</v>
      </c>
      <c r="N103" s="823">
        <v>2</v>
      </c>
      <c r="O103" s="827">
        <v>1</v>
      </c>
      <c r="P103" s="826"/>
      <c r="Q103" s="828">
        <v>0</v>
      </c>
      <c r="R103" s="823"/>
      <c r="S103" s="828">
        <v>0</v>
      </c>
      <c r="T103" s="827"/>
      <c r="U103" s="829">
        <v>0</v>
      </c>
    </row>
    <row r="104" spans="1:21" ht="14.45" customHeight="1" x14ac:dyDescent="0.2">
      <c r="A104" s="822">
        <v>6</v>
      </c>
      <c r="B104" s="823" t="s">
        <v>1727</v>
      </c>
      <c r="C104" s="823" t="s">
        <v>1733</v>
      </c>
      <c r="D104" s="824" t="s">
        <v>2038</v>
      </c>
      <c r="E104" s="825" t="s">
        <v>1743</v>
      </c>
      <c r="F104" s="823" t="s">
        <v>1729</v>
      </c>
      <c r="G104" s="823" t="s">
        <v>1754</v>
      </c>
      <c r="H104" s="823" t="s">
        <v>329</v>
      </c>
      <c r="I104" s="823" t="s">
        <v>1755</v>
      </c>
      <c r="J104" s="823" t="s">
        <v>1756</v>
      </c>
      <c r="K104" s="823" t="s">
        <v>1757</v>
      </c>
      <c r="L104" s="826">
        <v>700.35</v>
      </c>
      <c r="M104" s="826">
        <v>1400.7</v>
      </c>
      <c r="N104" s="823">
        <v>2</v>
      </c>
      <c r="O104" s="827">
        <v>2</v>
      </c>
      <c r="P104" s="826">
        <v>1400.7</v>
      </c>
      <c r="Q104" s="828">
        <v>1</v>
      </c>
      <c r="R104" s="823">
        <v>2</v>
      </c>
      <c r="S104" s="828">
        <v>1</v>
      </c>
      <c r="T104" s="827">
        <v>2</v>
      </c>
      <c r="U104" s="829">
        <v>1</v>
      </c>
    </row>
    <row r="105" spans="1:21" ht="14.45" customHeight="1" x14ac:dyDescent="0.2">
      <c r="A105" s="822">
        <v>6</v>
      </c>
      <c r="B105" s="823" t="s">
        <v>1727</v>
      </c>
      <c r="C105" s="823" t="s">
        <v>1733</v>
      </c>
      <c r="D105" s="824" t="s">
        <v>2038</v>
      </c>
      <c r="E105" s="825" t="s">
        <v>1743</v>
      </c>
      <c r="F105" s="823" t="s">
        <v>1729</v>
      </c>
      <c r="G105" s="823" t="s">
        <v>1754</v>
      </c>
      <c r="H105" s="823" t="s">
        <v>329</v>
      </c>
      <c r="I105" s="823" t="s">
        <v>1758</v>
      </c>
      <c r="J105" s="823" t="s">
        <v>1759</v>
      </c>
      <c r="K105" s="823" t="s">
        <v>1760</v>
      </c>
      <c r="L105" s="826">
        <v>849.85</v>
      </c>
      <c r="M105" s="826">
        <v>6798.8</v>
      </c>
      <c r="N105" s="823">
        <v>8</v>
      </c>
      <c r="O105" s="827">
        <v>8</v>
      </c>
      <c r="P105" s="826">
        <v>4249.25</v>
      </c>
      <c r="Q105" s="828">
        <v>0.625</v>
      </c>
      <c r="R105" s="823">
        <v>5</v>
      </c>
      <c r="S105" s="828">
        <v>0.625</v>
      </c>
      <c r="T105" s="827">
        <v>5</v>
      </c>
      <c r="U105" s="829">
        <v>0.625</v>
      </c>
    </row>
    <row r="106" spans="1:21" ht="14.45" customHeight="1" x14ac:dyDescent="0.2">
      <c r="A106" s="822">
        <v>6</v>
      </c>
      <c r="B106" s="823" t="s">
        <v>1727</v>
      </c>
      <c r="C106" s="823" t="s">
        <v>1733</v>
      </c>
      <c r="D106" s="824" t="s">
        <v>2038</v>
      </c>
      <c r="E106" s="825" t="s">
        <v>1743</v>
      </c>
      <c r="F106" s="823" t="s">
        <v>1729</v>
      </c>
      <c r="G106" s="823" t="s">
        <v>1754</v>
      </c>
      <c r="H106" s="823" t="s">
        <v>329</v>
      </c>
      <c r="I106" s="823" t="s">
        <v>1761</v>
      </c>
      <c r="J106" s="823" t="s">
        <v>1762</v>
      </c>
      <c r="K106" s="823" t="s">
        <v>1763</v>
      </c>
      <c r="L106" s="826">
        <v>700.35</v>
      </c>
      <c r="M106" s="826">
        <v>700.35</v>
      </c>
      <c r="N106" s="823">
        <v>1</v>
      </c>
      <c r="O106" s="827">
        <v>1</v>
      </c>
      <c r="P106" s="826">
        <v>700.35</v>
      </c>
      <c r="Q106" s="828">
        <v>1</v>
      </c>
      <c r="R106" s="823">
        <v>1</v>
      </c>
      <c r="S106" s="828">
        <v>1</v>
      </c>
      <c r="T106" s="827">
        <v>1</v>
      </c>
      <c r="U106" s="829">
        <v>1</v>
      </c>
    </row>
    <row r="107" spans="1:21" ht="14.45" customHeight="1" x14ac:dyDescent="0.2">
      <c r="A107" s="822">
        <v>6</v>
      </c>
      <c r="B107" s="823" t="s">
        <v>1727</v>
      </c>
      <c r="C107" s="823" t="s">
        <v>1733</v>
      </c>
      <c r="D107" s="824" t="s">
        <v>2038</v>
      </c>
      <c r="E107" s="825" t="s">
        <v>1743</v>
      </c>
      <c r="F107" s="823" t="s">
        <v>1729</v>
      </c>
      <c r="G107" s="823" t="s">
        <v>1754</v>
      </c>
      <c r="H107" s="823" t="s">
        <v>329</v>
      </c>
      <c r="I107" s="823" t="s">
        <v>1764</v>
      </c>
      <c r="J107" s="823" t="s">
        <v>1765</v>
      </c>
      <c r="K107" s="823" t="s">
        <v>1766</v>
      </c>
      <c r="L107" s="826">
        <v>1493.46</v>
      </c>
      <c r="M107" s="826">
        <v>11947.68</v>
      </c>
      <c r="N107" s="823">
        <v>8</v>
      </c>
      <c r="O107" s="827">
        <v>8</v>
      </c>
      <c r="P107" s="826">
        <v>5973.84</v>
      </c>
      <c r="Q107" s="828">
        <v>0.5</v>
      </c>
      <c r="R107" s="823">
        <v>4</v>
      </c>
      <c r="S107" s="828">
        <v>0.5</v>
      </c>
      <c r="T107" s="827">
        <v>4</v>
      </c>
      <c r="U107" s="829">
        <v>0.5</v>
      </c>
    </row>
    <row r="108" spans="1:21" ht="14.45" customHeight="1" x14ac:dyDescent="0.2">
      <c r="A108" s="822">
        <v>6</v>
      </c>
      <c r="B108" s="823" t="s">
        <v>1727</v>
      </c>
      <c r="C108" s="823" t="s">
        <v>1733</v>
      </c>
      <c r="D108" s="824" t="s">
        <v>2038</v>
      </c>
      <c r="E108" s="825" t="s">
        <v>1745</v>
      </c>
      <c r="F108" s="823" t="s">
        <v>1728</v>
      </c>
      <c r="G108" s="823" t="s">
        <v>1788</v>
      </c>
      <c r="H108" s="823" t="s">
        <v>329</v>
      </c>
      <c r="I108" s="823" t="s">
        <v>1959</v>
      </c>
      <c r="J108" s="823" t="s">
        <v>886</v>
      </c>
      <c r="K108" s="823" t="s">
        <v>1960</v>
      </c>
      <c r="L108" s="826">
        <v>117.47</v>
      </c>
      <c r="M108" s="826">
        <v>117.47</v>
      </c>
      <c r="N108" s="823">
        <v>1</v>
      </c>
      <c r="O108" s="827">
        <v>0.5</v>
      </c>
      <c r="P108" s="826">
        <v>117.47</v>
      </c>
      <c r="Q108" s="828">
        <v>1</v>
      </c>
      <c r="R108" s="823">
        <v>1</v>
      </c>
      <c r="S108" s="828">
        <v>1</v>
      </c>
      <c r="T108" s="827">
        <v>0.5</v>
      </c>
      <c r="U108" s="829">
        <v>1</v>
      </c>
    </row>
    <row r="109" spans="1:21" ht="14.45" customHeight="1" x14ac:dyDescent="0.2">
      <c r="A109" s="822">
        <v>6</v>
      </c>
      <c r="B109" s="823" t="s">
        <v>1727</v>
      </c>
      <c r="C109" s="823" t="s">
        <v>1733</v>
      </c>
      <c r="D109" s="824" t="s">
        <v>2038</v>
      </c>
      <c r="E109" s="825" t="s">
        <v>1745</v>
      </c>
      <c r="F109" s="823" t="s">
        <v>1728</v>
      </c>
      <c r="G109" s="823" t="s">
        <v>1961</v>
      </c>
      <c r="H109" s="823" t="s">
        <v>329</v>
      </c>
      <c r="I109" s="823" t="s">
        <v>1962</v>
      </c>
      <c r="J109" s="823" t="s">
        <v>1963</v>
      </c>
      <c r="K109" s="823" t="s">
        <v>1964</v>
      </c>
      <c r="L109" s="826">
        <v>140.96</v>
      </c>
      <c r="M109" s="826">
        <v>281.92</v>
      </c>
      <c r="N109" s="823">
        <v>2</v>
      </c>
      <c r="O109" s="827">
        <v>1</v>
      </c>
      <c r="P109" s="826"/>
      <c r="Q109" s="828">
        <v>0</v>
      </c>
      <c r="R109" s="823"/>
      <c r="S109" s="828">
        <v>0</v>
      </c>
      <c r="T109" s="827"/>
      <c r="U109" s="829">
        <v>0</v>
      </c>
    </row>
    <row r="110" spans="1:21" ht="14.45" customHeight="1" x14ac:dyDescent="0.2">
      <c r="A110" s="822">
        <v>6</v>
      </c>
      <c r="B110" s="823" t="s">
        <v>1727</v>
      </c>
      <c r="C110" s="823" t="s">
        <v>1733</v>
      </c>
      <c r="D110" s="824" t="s">
        <v>2038</v>
      </c>
      <c r="E110" s="825" t="s">
        <v>1745</v>
      </c>
      <c r="F110" s="823" t="s">
        <v>1728</v>
      </c>
      <c r="G110" s="823" t="s">
        <v>1812</v>
      </c>
      <c r="H110" s="823" t="s">
        <v>329</v>
      </c>
      <c r="I110" s="823" t="s">
        <v>1918</v>
      </c>
      <c r="J110" s="823" t="s">
        <v>1309</v>
      </c>
      <c r="K110" s="823" t="s">
        <v>1919</v>
      </c>
      <c r="L110" s="826">
        <v>111.72</v>
      </c>
      <c r="M110" s="826">
        <v>111.72</v>
      </c>
      <c r="N110" s="823">
        <v>1</v>
      </c>
      <c r="O110" s="827">
        <v>1</v>
      </c>
      <c r="P110" s="826"/>
      <c r="Q110" s="828">
        <v>0</v>
      </c>
      <c r="R110" s="823"/>
      <c r="S110" s="828">
        <v>0</v>
      </c>
      <c r="T110" s="827"/>
      <c r="U110" s="829">
        <v>0</v>
      </c>
    </row>
    <row r="111" spans="1:21" ht="14.45" customHeight="1" x14ac:dyDescent="0.2">
      <c r="A111" s="822">
        <v>6</v>
      </c>
      <c r="B111" s="823" t="s">
        <v>1727</v>
      </c>
      <c r="C111" s="823" t="s">
        <v>1733</v>
      </c>
      <c r="D111" s="824" t="s">
        <v>2038</v>
      </c>
      <c r="E111" s="825" t="s">
        <v>1745</v>
      </c>
      <c r="F111" s="823" t="s">
        <v>1728</v>
      </c>
      <c r="G111" s="823" t="s">
        <v>1812</v>
      </c>
      <c r="H111" s="823" t="s">
        <v>329</v>
      </c>
      <c r="I111" s="823" t="s">
        <v>1965</v>
      </c>
      <c r="J111" s="823" t="s">
        <v>1309</v>
      </c>
      <c r="K111" s="823" t="s">
        <v>1966</v>
      </c>
      <c r="L111" s="826">
        <v>131.66999999999999</v>
      </c>
      <c r="M111" s="826">
        <v>131.66999999999999</v>
      </c>
      <c r="N111" s="823">
        <v>1</v>
      </c>
      <c r="O111" s="827">
        <v>1</v>
      </c>
      <c r="P111" s="826"/>
      <c r="Q111" s="828">
        <v>0</v>
      </c>
      <c r="R111" s="823"/>
      <c r="S111" s="828">
        <v>0</v>
      </c>
      <c r="T111" s="827"/>
      <c r="U111" s="829">
        <v>0</v>
      </c>
    </row>
    <row r="112" spans="1:21" ht="14.45" customHeight="1" x14ac:dyDescent="0.2">
      <c r="A112" s="822">
        <v>6</v>
      </c>
      <c r="B112" s="823" t="s">
        <v>1727</v>
      </c>
      <c r="C112" s="823" t="s">
        <v>1733</v>
      </c>
      <c r="D112" s="824" t="s">
        <v>2038</v>
      </c>
      <c r="E112" s="825" t="s">
        <v>1745</v>
      </c>
      <c r="F112" s="823" t="s">
        <v>1728</v>
      </c>
      <c r="G112" s="823" t="s">
        <v>1812</v>
      </c>
      <c r="H112" s="823" t="s">
        <v>329</v>
      </c>
      <c r="I112" s="823" t="s">
        <v>1813</v>
      </c>
      <c r="J112" s="823" t="s">
        <v>1309</v>
      </c>
      <c r="K112" s="823" t="s">
        <v>1814</v>
      </c>
      <c r="L112" s="826">
        <v>83.79</v>
      </c>
      <c r="M112" s="826">
        <v>83.79</v>
      </c>
      <c r="N112" s="823">
        <v>1</v>
      </c>
      <c r="O112" s="827">
        <v>1</v>
      </c>
      <c r="P112" s="826">
        <v>83.79</v>
      </c>
      <c r="Q112" s="828">
        <v>1</v>
      </c>
      <c r="R112" s="823">
        <v>1</v>
      </c>
      <c r="S112" s="828">
        <v>1</v>
      </c>
      <c r="T112" s="827">
        <v>1</v>
      </c>
      <c r="U112" s="829">
        <v>1</v>
      </c>
    </row>
    <row r="113" spans="1:21" ht="14.45" customHeight="1" x14ac:dyDescent="0.2">
      <c r="A113" s="822">
        <v>6</v>
      </c>
      <c r="B113" s="823" t="s">
        <v>1727</v>
      </c>
      <c r="C113" s="823" t="s">
        <v>1733</v>
      </c>
      <c r="D113" s="824" t="s">
        <v>2038</v>
      </c>
      <c r="E113" s="825" t="s">
        <v>1745</v>
      </c>
      <c r="F113" s="823" t="s">
        <v>1728</v>
      </c>
      <c r="G113" s="823" t="s">
        <v>1812</v>
      </c>
      <c r="H113" s="823" t="s">
        <v>329</v>
      </c>
      <c r="I113" s="823" t="s">
        <v>1967</v>
      </c>
      <c r="J113" s="823" t="s">
        <v>1309</v>
      </c>
      <c r="K113" s="823" t="s">
        <v>1968</v>
      </c>
      <c r="L113" s="826">
        <v>65.83</v>
      </c>
      <c r="M113" s="826">
        <v>65.83</v>
      </c>
      <c r="N113" s="823">
        <v>1</v>
      </c>
      <c r="O113" s="827">
        <v>1</v>
      </c>
      <c r="P113" s="826"/>
      <c r="Q113" s="828">
        <v>0</v>
      </c>
      <c r="R113" s="823"/>
      <c r="S113" s="828">
        <v>0</v>
      </c>
      <c r="T113" s="827"/>
      <c r="U113" s="829">
        <v>0</v>
      </c>
    </row>
    <row r="114" spans="1:21" ht="14.45" customHeight="1" x14ac:dyDescent="0.2">
      <c r="A114" s="822">
        <v>6</v>
      </c>
      <c r="B114" s="823" t="s">
        <v>1727</v>
      </c>
      <c r="C114" s="823" t="s">
        <v>1733</v>
      </c>
      <c r="D114" s="824" t="s">
        <v>2038</v>
      </c>
      <c r="E114" s="825" t="s">
        <v>1745</v>
      </c>
      <c r="F114" s="823" t="s">
        <v>1728</v>
      </c>
      <c r="G114" s="823" t="s">
        <v>1815</v>
      </c>
      <c r="H114" s="823" t="s">
        <v>329</v>
      </c>
      <c r="I114" s="823" t="s">
        <v>1816</v>
      </c>
      <c r="J114" s="823" t="s">
        <v>1817</v>
      </c>
      <c r="K114" s="823" t="s">
        <v>1818</v>
      </c>
      <c r="L114" s="826">
        <v>73.989999999999995</v>
      </c>
      <c r="M114" s="826">
        <v>73.989999999999995</v>
      </c>
      <c r="N114" s="823">
        <v>1</v>
      </c>
      <c r="O114" s="827">
        <v>1</v>
      </c>
      <c r="P114" s="826"/>
      <c r="Q114" s="828">
        <v>0</v>
      </c>
      <c r="R114" s="823"/>
      <c r="S114" s="828">
        <v>0</v>
      </c>
      <c r="T114" s="827"/>
      <c r="U114" s="829">
        <v>0</v>
      </c>
    </row>
    <row r="115" spans="1:21" ht="14.45" customHeight="1" x14ac:dyDescent="0.2">
      <c r="A115" s="822">
        <v>6</v>
      </c>
      <c r="B115" s="823" t="s">
        <v>1727</v>
      </c>
      <c r="C115" s="823" t="s">
        <v>1733</v>
      </c>
      <c r="D115" s="824" t="s">
        <v>2038</v>
      </c>
      <c r="E115" s="825" t="s">
        <v>1745</v>
      </c>
      <c r="F115" s="823" t="s">
        <v>1728</v>
      </c>
      <c r="G115" s="823" t="s">
        <v>1819</v>
      </c>
      <c r="H115" s="823" t="s">
        <v>329</v>
      </c>
      <c r="I115" s="823" t="s">
        <v>1969</v>
      </c>
      <c r="J115" s="823" t="s">
        <v>1034</v>
      </c>
      <c r="K115" s="823" t="s">
        <v>1970</v>
      </c>
      <c r="L115" s="826">
        <v>31.65</v>
      </c>
      <c r="M115" s="826">
        <v>31.65</v>
      </c>
      <c r="N115" s="823">
        <v>1</v>
      </c>
      <c r="O115" s="827">
        <v>1</v>
      </c>
      <c r="P115" s="826">
        <v>31.65</v>
      </c>
      <c r="Q115" s="828">
        <v>1</v>
      </c>
      <c r="R115" s="823">
        <v>1</v>
      </c>
      <c r="S115" s="828">
        <v>1</v>
      </c>
      <c r="T115" s="827">
        <v>1</v>
      </c>
      <c r="U115" s="829">
        <v>1</v>
      </c>
    </row>
    <row r="116" spans="1:21" ht="14.45" customHeight="1" x14ac:dyDescent="0.2">
      <c r="A116" s="822">
        <v>6</v>
      </c>
      <c r="B116" s="823" t="s">
        <v>1727</v>
      </c>
      <c r="C116" s="823" t="s">
        <v>1733</v>
      </c>
      <c r="D116" s="824" t="s">
        <v>2038</v>
      </c>
      <c r="E116" s="825" t="s">
        <v>1745</v>
      </c>
      <c r="F116" s="823" t="s">
        <v>1728</v>
      </c>
      <c r="G116" s="823" t="s">
        <v>1920</v>
      </c>
      <c r="H116" s="823" t="s">
        <v>633</v>
      </c>
      <c r="I116" s="823" t="s">
        <v>1588</v>
      </c>
      <c r="J116" s="823" t="s">
        <v>1589</v>
      </c>
      <c r="K116" s="823" t="s">
        <v>1590</v>
      </c>
      <c r="L116" s="826">
        <v>910.2</v>
      </c>
      <c r="M116" s="826">
        <v>910.2</v>
      </c>
      <c r="N116" s="823">
        <v>1</v>
      </c>
      <c r="O116" s="827">
        <v>1</v>
      </c>
      <c r="P116" s="826"/>
      <c r="Q116" s="828">
        <v>0</v>
      </c>
      <c r="R116" s="823"/>
      <c r="S116" s="828">
        <v>0</v>
      </c>
      <c r="T116" s="827"/>
      <c r="U116" s="829">
        <v>0</v>
      </c>
    </row>
    <row r="117" spans="1:21" ht="14.45" customHeight="1" x14ac:dyDescent="0.2">
      <c r="A117" s="822">
        <v>6</v>
      </c>
      <c r="B117" s="823" t="s">
        <v>1727</v>
      </c>
      <c r="C117" s="823" t="s">
        <v>1733</v>
      </c>
      <c r="D117" s="824" t="s">
        <v>2038</v>
      </c>
      <c r="E117" s="825" t="s">
        <v>1745</v>
      </c>
      <c r="F117" s="823" t="s">
        <v>1728</v>
      </c>
      <c r="G117" s="823" t="s">
        <v>1825</v>
      </c>
      <c r="H117" s="823" t="s">
        <v>329</v>
      </c>
      <c r="I117" s="823" t="s">
        <v>1857</v>
      </c>
      <c r="J117" s="823" t="s">
        <v>1194</v>
      </c>
      <c r="K117" s="823" t="s">
        <v>1858</v>
      </c>
      <c r="L117" s="826">
        <v>35.25</v>
      </c>
      <c r="M117" s="826">
        <v>35.25</v>
      </c>
      <c r="N117" s="823">
        <v>1</v>
      </c>
      <c r="O117" s="827">
        <v>1</v>
      </c>
      <c r="P117" s="826">
        <v>35.25</v>
      </c>
      <c r="Q117" s="828">
        <v>1</v>
      </c>
      <c r="R117" s="823">
        <v>1</v>
      </c>
      <c r="S117" s="828">
        <v>1</v>
      </c>
      <c r="T117" s="827">
        <v>1</v>
      </c>
      <c r="U117" s="829">
        <v>1</v>
      </c>
    </row>
    <row r="118" spans="1:21" ht="14.45" customHeight="1" x14ac:dyDescent="0.2">
      <c r="A118" s="822">
        <v>6</v>
      </c>
      <c r="B118" s="823" t="s">
        <v>1727</v>
      </c>
      <c r="C118" s="823" t="s">
        <v>1733</v>
      </c>
      <c r="D118" s="824" t="s">
        <v>2038</v>
      </c>
      <c r="E118" s="825" t="s">
        <v>1745</v>
      </c>
      <c r="F118" s="823" t="s">
        <v>1728</v>
      </c>
      <c r="G118" s="823" t="s">
        <v>1971</v>
      </c>
      <c r="H118" s="823" t="s">
        <v>329</v>
      </c>
      <c r="I118" s="823" t="s">
        <v>1972</v>
      </c>
      <c r="J118" s="823" t="s">
        <v>1973</v>
      </c>
      <c r="K118" s="823" t="s">
        <v>1974</v>
      </c>
      <c r="L118" s="826">
        <v>112.6</v>
      </c>
      <c r="M118" s="826">
        <v>112.6</v>
      </c>
      <c r="N118" s="823">
        <v>1</v>
      </c>
      <c r="O118" s="827">
        <v>1</v>
      </c>
      <c r="P118" s="826"/>
      <c r="Q118" s="828">
        <v>0</v>
      </c>
      <c r="R118" s="823"/>
      <c r="S118" s="828">
        <v>0</v>
      </c>
      <c r="T118" s="827"/>
      <c r="U118" s="829">
        <v>0</v>
      </c>
    </row>
    <row r="119" spans="1:21" ht="14.45" customHeight="1" x14ac:dyDescent="0.2">
      <c r="A119" s="822">
        <v>6</v>
      </c>
      <c r="B119" s="823" t="s">
        <v>1727</v>
      </c>
      <c r="C119" s="823" t="s">
        <v>1733</v>
      </c>
      <c r="D119" s="824" t="s">
        <v>2038</v>
      </c>
      <c r="E119" s="825" t="s">
        <v>1745</v>
      </c>
      <c r="F119" s="823" t="s">
        <v>1728</v>
      </c>
      <c r="G119" s="823" t="s">
        <v>1975</v>
      </c>
      <c r="H119" s="823" t="s">
        <v>329</v>
      </c>
      <c r="I119" s="823" t="s">
        <v>1976</v>
      </c>
      <c r="J119" s="823" t="s">
        <v>1977</v>
      </c>
      <c r="K119" s="823" t="s">
        <v>1978</v>
      </c>
      <c r="L119" s="826">
        <v>0</v>
      </c>
      <c r="M119" s="826">
        <v>0</v>
      </c>
      <c r="N119" s="823">
        <v>1</v>
      </c>
      <c r="O119" s="827">
        <v>1</v>
      </c>
      <c r="P119" s="826"/>
      <c r="Q119" s="828"/>
      <c r="R119" s="823"/>
      <c r="S119" s="828">
        <v>0</v>
      </c>
      <c r="T119" s="827"/>
      <c r="U119" s="829">
        <v>0</v>
      </c>
    </row>
    <row r="120" spans="1:21" ht="14.45" customHeight="1" x14ac:dyDescent="0.2">
      <c r="A120" s="822">
        <v>6</v>
      </c>
      <c r="B120" s="823" t="s">
        <v>1727</v>
      </c>
      <c r="C120" s="823" t="s">
        <v>1733</v>
      </c>
      <c r="D120" s="824" t="s">
        <v>2038</v>
      </c>
      <c r="E120" s="825" t="s">
        <v>1745</v>
      </c>
      <c r="F120" s="823" t="s">
        <v>1728</v>
      </c>
      <c r="G120" s="823" t="s">
        <v>1953</v>
      </c>
      <c r="H120" s="823" t="s">
        <v>329</v>
      </c>
      <c r="I120" s="823" t="s">
        <v>1979</v>
      </c>
      <c r="J120" s="823" t="s">
        <v>1955</v>
      </c>
      <c r="K120" s="823" t="s">
        <v>1980</v>
      </c>
      <c r="L120" s="826">
        <v>33.31</v>
      </c>
      <c r="M120" s="826">
        <v>33.31</v>
      </c>
      <c r="N120" s="823">
        <v>1</v>
      </c>
      <c r="O120" s="827">
        <v>1</v>
      </c>
      <c r="P120" s="826"/>
      <c r="Q120" s="828">
        <v>0</v>
      </c>
      <c r="R120" s="823"/>
      <c r="S120" s="828">
        <v>0</v>
      </c>
      <c r="T120" s="827"/>
      <c r="U120" s="829">
        <v>0</v>
      </c>
    </row>
    <row r="121" spans="1:21" ht="14.45" customHeight="1" x14ac:dyDescent="0.2">
      <c r="A121" s="822">
        <v>6</v>
      </c>
      <c r="B121" s="823" t="s">
        <v>1727</v>
      </c>
      <c r="C121" s="823" t="s">
        <v>1733</v>
      </c>
      <c r="D121" s="824" t="s">
        <v>2038</v>
      </c>
      <c r="E121" s="825" t="s">
        <v>1745</v>
      </c>
      <c r="F121" s="823" t="s">
        <v>1728</v>
      </c>
      <c r="G121" s="823" t="s">
        <v>1953</v>
      </c>
      <c r="H121" s="823" t="s">
        <v>329</v>
      </c>
      <c r="I121" s="823" t="s">
        <v>1954</v>
      </c>
      <c r="J121" s="823" t="s">
        <v>1955</v>
      </c>
      <c r="K121" s="823" t="s">
        <v>1956</v>
      </c>
      <c r="L121" s="826">
        <v>99.94</v>
      </c>
      <c r="M121" s="826">
        <v>199.88</v>
      </c>
      <c r="N121" s="823">
        <v>2</v>
      </c>
      <c r="O121" s="827">
        <v>1.5</v>
      </c>
      <c r="P121" s="826">
        <v>199.88</v>
      </c>
      <c r="Q121" s="828">
        <v>1</v>
      </c>
      <c r="R121" s="823">
        <v>2</v>
      </c>
      <c r="S121" s="828">
        <v>1</v>
      </c>
      <c r="T121" s="827">
        <v>1.5</v>
      </c>
      <c r="U121" s="829">
        <v>1</v>
      </c>
    </row>
    <row r="122" spans="1:21" ht="14.45" customHeight="1" x14ac:dyDescent="0.2">
      <c r="A122" s="822">
        <v>6</v>
      </c>
      <c r="B122" s="823" t="s">
        <v>1727</v>
      </c>
      <c r="C122" s="823" t="s">
        <v>1733</v>
      </c>
      <c r="D122" s="824" t="s">
        <v>2038</v>
      </c>
      <c r="E122" s="825" t="s">
        <v>1745</v>
      </c>
      <c r="F122" s="823" t="s">
        <v>1728</v>
      </c>
      <c r="G122" s="823" t="s">
        <v>1953</v>
      </c>
      <c r="H122" s="823" t="s">
        <v>329</v>
      </c>
      <c r="I122" s="823" t="s">
        <v>1981</v>
      </c>
      <c r="J122" s="823" t="s">
        <v>1955</v>
      </c>
      <c r="K122" s="823" t="s">
        <v>1982</v>
      </c>
      <c r="L122" s="826">
        <v>299.83999999999997</v>
      </c>
      <c r="M122" s="826">
        <v>299.83999999999997</v>
      </c>
      <c r="N122" s="823">
        <v>1</v>
      </c>
      <c r="O122" s="827">
        <v>1</v>
      </c>
      <c r="P122" s="826"/>
      <c r="Q122" s="828">
        <v>0</v>
      </c>
      <c r="R122" s="823"/>
      <c r="S122" s="828">
        <v>0</v>
      </c>
      <c r="T122" s="827"/>
      <c r="U122" s="829">
        <v>0</v>
      </c>
    </row>
    <row r="123" spans="1:21" ht="14.45" customHeight="1" x14ac:dyDescent="0.2">
      <c r="A123" s="822">
        <v>6</v>
      </c>
      <c r="B123" s="823" t="s">
        <v>1727</v>
      </c>
      <c r="C123" s="823" t="s">
        <v>1733</v>
      </c>
      <c r="D123" s="824" t="s">
        <v>2038</v>
      </c>
      <c r="E123" s="825" t="s">
        <v>1745</v>
      </c>
      <c r="F123" s="823" t="s">
        <v>1728</v>
      </c>
      <c r="G123" s="823" t="s">
        <v>1953</v>
      </c>
      <c r="H123" s="823" t="s">
        <v>329</v>
      </c>
      <c r="I123" s="823" t="s">
        <v>1983</v>
      </c>
      <c r="J123" s="823" t="s">
        <v>812</v>
      </c>
      <c r="K123" s="823" t="s">
        <v>813</v>
      </c>
      <c r="L123" s="826">
        <v>50.32</v>
      </c>
      <c r="M123" s="826">
        <v>100.64</v>
      </c>
      <c r="N123" s="823">
        <v>2</v>
      </c>
      <c r="O123" s="827">
        <v>1</v>
      </c>
      <c r="P123" s="826">
        <v>100.64</v>
      </c>
      <c r="Q123" s="828">
        <v>1</v>
      </c>
      <c r="R123" s="823">
        <v>2</v>
      </c>
      <c r="S123" s="828">
        <v>1</v>
      </c>
      <c r="T123" s="827">
        <v>1</v>
      </c>
      <c r="U123" s="829">
        <v>1</v>
      </c>
    </row>
    <row r="124" spans="1:21" ht="14.45" customHeight="1" x14ac:dyDescent="0.2">
      <c r="A124" s="822">
        <v>6</v>
      </c>
      <c r="B124" s="823" t="s">
        <v>1727</v>
      </c>
      <c r="C124" s="823" t="s">
        <v>1733</v>
      </c>
      <c r="D124" s="824" t="s">
        <v>2038</v>
      </c>
      <c r="E124" s="825" t="s">
        <v>1745</v>
      </c>
      <c r="F124" s="823" t="s">
        <v>1728</v>
      </c>
      <c r="G124" s="823" t="s">
        <v>1846</v>
      </c>
      <c r="H124" s="823" t="s">
        <v>633</v>
      </c>
      <c r="I124" s="823" t="s">
        <v>1478</v>
      </c>
      <c r="J124" s="823" t="s">
        <v>986</v>
      </c>
      <c r="K124" s="823" t="s">
        <v>1479</v>
      </c>
      <c r="L124" s="826">
        <v>154.36000000000001</v>
      </c>
      <c r="M124" s="826">
        <v>463.08000000000004</v>
      </c>
      <c r="N124" s="823">
        <v>3</v>
      </c>
      <c r="O124" s="827">
        <v>3</v>
      </c>
      <c r="P124" s="826">
        <v>154.36000000000001</v>
      </c>
      <c r="Q124" s="828">
        <v>0.33333333333333331</v>
      </c>
      <c r="R124" s="823">
        <v>1</v>
      </c>
      <c r="S124" s="828">
        <v>0.33333333333333331</v>
      </c>
      <c r="T124" s="827">
        <v>1</v>
      </c>
      <c r="U124" s="829">
        <v>0.33333333333333331</v>
      </c>
    </row>
    <row r="125" spans="1:21" ht="14.45" customHeight="1" x14ac:dyDescent="0.2">
      <c r="A125" s="822">
        <v>6</v>
      </c>
      <c r="B125" s="823" t="s">
        <v>1727</v>
      </c>
      <c r="C125" s="823" t="s">
        <v>1733</v>
      </c>
      <c r="D125" s="824" t="s">
        <v>2038</v>
      </c>
      <c r="E125" s="825" t="s">
        <v>1745</v>
      </c>
      <c r="F125" s="823" t="s">
        <v>1728</v>
      </c>
      <c r="G125" s="823" t="s">
        <v>1850</v>
      </c>
      <c r="H125" s="823" t="s">
        <v>633</v>
      </c>
      <c r="I125" s="823" t="s">
        <v>1556</v>
      </c>
      <c r="J125" s="823" t="s">
        <v>1557</v>
      </c>
      <c r="K125" s="823" t="s">
        <v>1558</v>
      </c>
      <c r="L125" s="826">
        <v>105.23</v>
      </c>
      <c r="M125" s="826">
        <v>105.23</v>
      </c>
      <c r="N125" s="823">
        <v>1</v>
      </c>
      <c r="O125" s="827">
        <v>1</v>
      </c>
      <c r="P125" s="826"/>
      <c r="Q125" s="828">
        <v>0</v>
      </c>
      <c r="R125" s="823"/>
      <c r="S125" s="828">
        <v>0</v>
      </c>
      <c r="T125" s="827"/>
      <c r="U125" s="829">
        <v>0</v>
      </c>
    </row>
    <row r="126" spans="1:21" ht="14.45" customHeight="1" x14ac:dyDescent="0.2">
      <c r="A126" s="822">
        <v>6</v>
      </c>
      <c r="B126" s="823" t="s">
        <v>1727</v>
      </c>
      <c r="C126" s="823" t="s">
        <v>1733</v>
      </c>
      <c r="D126" s="824" t="s">
        <v>2038</v>
      </c>
      <c r="E126" s="825" t="s">
        <v>1745</v>
      </c>
      <c r="F126" s="823" t="s">
        <v>1729</v>
      </c>
      <c r="G126" s="823" t="s">
        <v>1754</v>
      </c>
      <c r="H126" s="823" t="s">
        <v>329</v>
      </c>
      <c r="I126" s="823" t="s">
        <v>1755</v>
      </c>
      <c r="J126" s="823" t="s">
        <v>1756</v>
      </c>
      <c r="K126" s="823" t="s">
        <v>1757</v>
      </c>
      <c r="L126" s="826">
        <v>700.35</v>
      </c>
      <c r="M126" s="826">
        <v>1400.7</v>
      </c>
      <c r="N126" s="823">
        <v>2</v>
      </c>
      <c r="O126" s="827">
        <v>2</v>
      </c>
      <c r="P126" s="826">
        <v>700.35</v>
      </c>
      <c r="Q126" s="828">
        <v>0.5</v>
      </c>
      <c r="R126" s="823">
        <v>1</v>
      </c>
      <c r="S126" s="828">
        <v>0.5</v>
      </c>
      <c r="T126" s="827">
        <v>1</v>
      </c>
      <c r="U126" s="829">
        <v>0.5</v>
      </c>
    </row>
    <row r="127" spans="1:21" ht="14.45" customHeight="1" x14ac:dyDescent="0.2">
      <c r="A127" s="822">
        <v>6</v>
      </c>
      <c r="B127" s="823" t="s">
        <v>1727</v>
      </c>
      <c r="C127" s="823" t="s">
        <v>1733</v>
      </c>
      <c r="D127" s="824" t="s">
        <v>2038</v>
      </c>
      <c r="E127" s="825" t="s">
        <v>1745</v>
      </c>
      <c r="F127" s="823" t="s">
        <v>1729</v>
      </c>
      <c r="G127" s="823" t="s">
        <v>1754</v>
      </c>
      <c r="H127" s="823" t="s">
        <v>329</v>
      </c>
      <c r="I127" s="823" t="s">
        <v>1758</v>
      </c>
      <c r="J127" s="823" t="s">
        <v>1759</v>
      </c>
      <c r="K127" s="823" t="s">
        <v>1760</v>
      </c>
      <c r="L127" s="826">
        <v>849.85</v>
      </c>
      <c r="M127" s="826">
        <v>11048.050000000003</v>
      </c>
      <c r="N127" s="823">
        <v>13</v>
      </c>
      <c r="O127" s="827">
        <v>13</v>
      </c>
      <c r="P127" s="826">
        <v>9348.3500000000022</v>
      </c>
      <c r="Q127" s="828">
        <v>0.84615384615384615</v>
      </c>
      <c r="R127" s="823">
        <v>11</v>
      </c>
      <c r="S127" s="828">
        <v>0.84615384615384615</v>
      </c>
      <c r="T127" s="827">
        <v>11</v>
      </c>
      <c r="U127" s="829">
        <v>0.84615384615384615</v>
      </c>
    </row>
    <row r="128" spans="1:21" ht="14.45" customHeight="1" x14ac:dyDescent="0.2">
      <c r="A128" s="822">
        <v>6</v>
      </c>
      <c r="B128" s="823" t="s">
        <v>1727</v>
      </c>
      <c r="C128" s="823" t="s">
        <v>1733</v>
      </c>
      <c r="D128" s="824" t="s">
        <v>2038</v>
      </c>
      <c r="E128" s="825" t="s">
        <v>1745</v>
      </c>
      <c r="F128" s="823" t="s">
        <v>1729</v>
      </c>
      <c r="G128" s="823" t="s">
        <v>1754</v>
      </c>
      <c r="H128" s="823" t="s">
        <v>329</v>
      </c>
      <c r="I128" s="823" t="s">
        <v>1761</v>
      </c>
      <c r="J128" s="823" t="s">
        <v>1762</v>
      </c>
      <c r="K128" s="823" t="s">
        <v>1763</v>
      </c>
      <c r="L128" s="826">
        <v>700.35</v>
      </c>
      <c r="M128" s="826">
        <v>4202.1000000000004</v>
      </c>
      <c r="N128" s="823">
        <v>6</v>
      </c>
      <c r="O128" s="827">
        <v>6</v>
      </c>
      <c r="P128" s="826">
        <v>2101.0500000000002</v>
      </c>
      <c r="Q128" s="828">
        <v>0.5</v>
      </c>
      <c r="R128" s="823">
        <v>3</v>
      </c>
      <c r="S128" s="828">
        <v>0.5</v>
      </c>
      <c r="T128" s="827">
        <v>3</v>
      </c>
      <c r="U128" s="829">
        <v>0.5</v>
      </c>
    </row>
    <row r="129" spans="1:21" ht="14.45" customHeight="1" x14ac:dyDescent="0.2">
      <c r="A129" s="822">
        <v>6</v>
      </c>
      <c r="B129" s="823" t="s">
        <v>1727</v>
      </c>
      <c r="C129" s="823" t="s">
        <v>1733</v>
      </c>
      <c r="D129" s="824" t="s">
        <v>2038</v>
      </c>
      <c r="E129" s="825" t="s">
        <v>1745</v>
      </c>
      <c r="F129" s="823" t="s">
        <v>1729</v>
      </c>
      <c r="G129" s="823" t="s">
        <v>1754</v>
      </c>
      <c r="H129" s="823" t="s">
        <v>329</v>
      </c>
      <c r="I129" s="823" t="s">
        <v>1764</v>
      </c>
      <c r="J129" s="823" t="s">
        <v>1765</v>
      </c>
      <c r="K129" s="823" t="s">
        <v>1766</v>
      </c>
      <c r="L129" s="826">
        <v>1493.46</v>
      </c>
      <c r="M129" s="826">
        <v>13441.14</v>
      </c>
      <c r="N129" s="823">
        <v>9</v>
      </c>
      <c r="O129" s="827">
        <v>9</v>
      </c>
      <c r="P129" s="826">
        <v>11947.68</v>
      </c>
      <c r="Q129" s="828">
        <v>0.88888888888888895</v>
      </c>
      <c r="R129" s="823">
        <v>8</v>
      </c>
      <c r="S129" s="828">
        <v>0.88888888888888884</v>
      </c>
      <c r="T129" s="827">
        <v>8</v>
      </c>
      <c r="U129" s="829">
        <v>0.88888888888888884</v>
      </c>
    </row>
    <row r="130" spans="1:21" ht="14.45" customHeight="1" x14ac:dyDescent="0.2">
      <c r="A130" s="822">
        <v>6</v>
      </c>
      <c r="B130" s="823" t="s">
        <v>1727</v>
      </c>
      <c r="C130" s="823" t="s">
        <v>1733</v>
      </c>
      <c r="D130" s="824" t="s">
        <v>2038</v>
      </c>
      <c r="E130" s="825" t="s">
        <v>1745</v>
      </c>
      <c r="F130" s="823" t="s">
        <v>1729</v>
      </c>
      <c r="G130" s="823" t="s">
        <v>1754</v>
      </c>
      <c r="H130" s="823" t="s">
        <v>329</v>
      </c>
      <c r="I130" s="823" t="s">
        <v>1908</v>
      </c>
      <c r="J130" s="823" t="s">
        <v>1909</v>
      </c>
      <c r="K130" s="823" t="s">
        <v>1910</v>
      </c>
      <c r="L130" s="826">
        <v>249.55</v>
      </c>
      <c r="M130" s="826">
        <v>249.55</v>
      </c>
      <c r="N130" s="823">
        <v>1</v>
      </c>
      <c r="O130" s="827">
        <v>1</v>
      </c>
      <c r="P130" s="826">
        <v>249.55</v>
      </c>
      <c r="Q130" s="828">
        <v>1</v>
      </c>
      <c r="R130" s="823">
        <v>1</v>
      </c>
      <c r="S130" s="828">
        <v>1</v>
      </c>
      <c r="T130" s="827">
        <v>1</v>
      </c>
      <c r="U130" s="829">
        <v>1</v>
      </c>
    </row>
    <row r="131" spans="1:21" ht="14.45" customHeight="1" x14ac:dyDescent="0.2">
      <c r="A131" s="822">
        <v>6</v>
      </c>
      <c r="B131" s="823" t="s">
        <v>1727</v>
      </c>
      <c r="C131" s="823" t="s">
        <v>1733</v>
      </c>
      <c r="D131" s="824" t="s">
        <v>2038</v>
      </c>
      <c r="E131" s="825" t="s">
        <v>1752</v>
      </c>
      <c r="F131" s="823" t="s">
        <v>1728</v>
      </c>
      <c r="G131" s="823" t="s">
        <v>1984</v>
      </c>
      <c r="H131" s="823" t="s">
        <v>633</v>
      </c>
      <c r="I131" s="823" t="s">
        <v>1985</v>
      </c>
      <c r="J131" s="823" t="s">
        <v>1547</v>
      </c>
      <c r="K131" s="823" t="s">
        <v>1208</v>
      </c>
      <c r="L131" s="826">
        <v>31.09</v>
      </c>
      <c r="M131" s="826">
        <v>31.09</v>
      </c>
      <c r="N131" s="823">
        <v>1</v>
      </c>
      <c r="O131" s="827">
        <v>0.5</v>
      </c>
      <c r="P131" s="826"/>
      <c r="Q131" s="828">
        <v>0</v>
      </c>
      <c r="R131" s="823"/>
      <c r="S131" s="828">
        <v>0</v>
      </c>
      <c r="T131" s="827"/>
      <c r="U131" s="829">
        <v>0</v>
      </c>
    </row>
    <row r="132" spans="1:21" ht="14.45" customHeight="1" x14ac:dyDescent="0.2">
      <c r="A132" s="822">
        <v>6</v>
      </c>
      <c r="B132" s="823" t="s">
        <v>1727</v>
      </c>
      <c r="C132" s="823" t="s">
        <v>1733</v>
      </c>
      <c r="D132" s="824" t="s">
        <v>2038</v>
      </c>
      <c r="E132" s="825" t="s">
        <v>1752</v>
      </c>
      <c r="F132" s="823" t="s">
        <v>1728</v>
      </c>
      <c r="G132" s="823" t="s">
        <v>1871</v>
      </c>
      <c r="H132" s="823" t="s">
        <v>633</v>
      </c>
      <c r="I132" s="823" t="s">
        <v>1872</v>
      </c>
      <c r="J132" s="823" t="s">
        <v>1873</v>
      </c>
      <c r="K132" s="823" t="s">
        <v>1874</v>
      </c>
      <c r="L132" s="826">
        <v>119.7</v>
      </c>
      <c r="M132" s="826">
        <v>119.7</v>
      </c>
      <c r="N132" s="823">
        <v>1</v>
      </c>
      <c r="O132" s="827">
        <v>1</v>
      </c>
      <c r="P132" s="826">
        <v>119.7</v>
      </c>
      <c r="Q132" s="828">
        <v>1</v>
      </c>
      <c r="R132" s="823">
        <v>1</v>
      </c>
      <c r="S132" s="828">
        <v>1</v>
      </c>
      <c r="T132" s="827">
        <v>1</v>
      </c>
      <c r="U132" s="829">
        <v>1</v>
      </c>
    </row>
    <row r="133" spans="1:21" ht="14.45" customHeight="1" x14ac:dyDescent="0.2">
      <c r="A133" s="822">
        <v>6</v>
      </c>
      <c r="B133" s="823" t="s">
        <v>1727</v>
      </c>
      <c r="C133" s="823" t="s">
        <v>1733</v>
      </c>
      <c r="D133" s="824" t="s">
        <v>2038</v>
      </c>
      <c r="E133" s="825" t="s">
        <v>1752</v>
      </c>
      <c r="F133" s="823" t="s">
        <v>1728</v>
      </c>
      <c r="G133" s="823" t="s">
        <v>1777</v>
      </c>
      <c r="H133" s="823" t="s">
        <v>633</v>
      </c>
      <c r="I133" s="823" t="s">
        <v>1986</v>
      </c>
      <c r="J133" s="823" t="s">
        <v>868</v>
      </c>
      <c r="K133" s="823" t="s">
        <v>1987</v>
      </c>
      <c r="L133" s="826">
        <v>35.11</v>
      </c>
      <c r="M133" s="826">
        <v>35.11</v>
      </c>
      <c r="N133" s="823">
        <v>1</v>
      </c>
      <c r="O133" s="827">
        <v>0.5</v>
      </c>
      <c r="P133" s="826"/>
      <c r="Q133" s="828">
        <v>0</v>
      </c>
      <c r="R133" s="823"/>
      <c r="S133" s="828">
        <v>0</v>
      </c>
      <c r="T133" s="827"/>
      <c r="U133" s="829">
        <v>0</v>
      </c>
    </row>
    <row r="134" spans="1:21" ht="14.45" customHeight="1" x14ac:dyDescent="0.2">
      <c r="A134" s="822">
        <v>6</v>
      </c>
      <c r="B134" s="823" t="s">
        <v>1727</v>
      </c>
      <c r="C134" s="823" t="s">
        <v>1733</v>
      </c>
      <c r="D134" s="824" t="s">
        <v>2038</v>
      </c>
      <c r="E134" s="825" t="s">
        <v>1752</v>
      </c>
      <c r="F134" s="823" t="s">
        <v>1728</v>
      </c>
      <c r="G134" s="823" t="s">
        <v>1988</v>
      </c>
      <c r="H134" s="823" t="s">
        <v>633</v>
      </c>
      <c r="I134" s="823" t="s">
        <v>1989</v>
      </c>
      <c r="J134" s="823" t="s">
        <v>1990</v>
      </c>
      <c r="K134" s="823" t="s">
        <v>878</v>
      </c>
      <c r="L134" s="826">
        <v>96.04</v>
      </c>
      <c r="M134" s="826">
        <v>96.04</v>
      </c>
      <c r="N134" s="823">
        <v>1</v>
      </c>
      <c r="O134" s="827">
        <v>1</v>
      </c>
      <c r="P134" s="826"/>
      <c r="Q134" s="828">
        <v>0</v>
      </c>
      <c r="R134" s="823"/>
      <c r="S134" s="828">
        <v>0</v>
      </c>
      <c r="T134" s="827"/>
      <c r="U134" s="829">
        <v>0</v>
      </c>
    </row>
    <row r="135" spans="1:21" ht="14.45" customHeight="1" x14ac:dyDescent="0.2">
      <c r="A135" s="822">
        <v>6</v>
      </c>
      <c r="B135" s="823" t="s">
        <v>1727</v>
      </c>
      <c r="C135" s="823" t="s">
        <v>1733</v>
      </c>
      <c r="D135" s="824" t="s">
        <v>2038</v>
      </c>
      <c r="E135" s="825" t="s">
        <v>1752</v>
      </c>
      <c r="F135" s="823" t="s">
        <v>1728</v>
      </c>
      <c r="G135" s="823" t="s">
        <v>1788</v>
      </c>
      <c r="H135" s="823" t="s">
        <v>329</v>
      </c>
      <c r="I135" s="823" t="s">
        <v>1792</v>
      </c>
      <c r="J135" s="823" t="s">
        <v>886</v>
      </c>
      <c r="K135" s="823" t="s">
        <v>1793</v>
      </c>
      <c r="L135" s="826">
        <v>46.99</v>
      </c>
      <c r="M135" s="826">
        <v>46.99</v>
      </c>
      <c r="N135" s="823">
        <v>1</v>
      </c>
      <c r="O135" s="827">
        <v>0.5</v>
      </c>
      <c r="P135" s="826"/>
      <c r="Q135" s="828">
        <v>0</v>
      </c>
      <c r="R135" s="823"/>
      <c r="S135" s="828">
        <v>0</v>
      </c>
      <c r="T135" s="827"/>
      <c r="U135" s="829">
        <v>0</v>
      </c>
    </row>
    <row r="136" spans="1:21" ht="14.45" customHeight="1" x14ac:dyDescent="0.2">
      <c r="A136" s="822">
        <v>6</v>
      </c>
      <c r="B136" s="823" t="s">
        <v>1727</v>
      </c>
      <c r="C136" s="823" t="s">
        <v>1733</v>
      </c>
      <c r="D136" s="824" t="s">
        <v>2038</v>
      </c>
      <c r="E136" s="825" t="s">
        <v>1752</v>
      </c>
      <c r="F136" s="823" t="s">
        <v>1728</v>
      </c>
      <c r="G136" s="823" t="s">
        <v>1961</v>
      </c>
      <c r="H136" s="823" t="s">
        <v>329</v>
      </c>
      <c r="I136" s="823" t="s">
        <v>1991</v>
      </c>
      <c r="J136" s="823" t="s">
        <v>1992</v>
      </c>
      <c r="K136" s="823" t="s">
        <v>1993</v>
      </c>
      <c r="L136" s="826">
        <v>46.99</v>
      </c>
      <c r="M136" s="826">
        <v>46.99</v>
      </c>
      <c r="N136" s="823">
        <v>1</v>
      </c>
      <c r="O136" s="827">
        <v>1</v>
      </c>
      <c r="P136" s="826"/>
      <c r="Q136" s="828">
        <v>0</v>
      </c>
      <c r="R136" s="823"/>
      <c r="S136" s="828">
        <v>0</v>
      </c>
      <c r="T136" s="827"/>
      <c r="U136" s="829">
        <v>0</v>
      </c>
    </row>
    <row r="137" spans="1:21" ht="14.45" customHeight="1" x14ac:dyDescent="0.2">
      <c r="A137" s="822">
        <v>6</v>
      </c>
      <c r="B137" s="823" t="s">
        <v>1727</v>
      </c>
      <c r="C137" s="823" t="s">
        <v>1733</v>
      </c>
      <c r="D137" s="824" t="s">
        <v>2038</v>
      </c>
      <c r="E137" s="825" t="s">
        <v>1752</v>
      </c>
      <c r="F137" s="823" t="s">
        <v>1728</v>
      </c>
      <c r="G137" s="823" t="s">
        <v>1812</v>
      </c>
      <c r="H137" s="823" t="s">
        <v>329</v>
      </c>
      <c r="I137" s="823" t="s">
        <v>1994</v>
      </c>
      <c r="J137" s="823" t="s">
        <v>1309</v>
      </c>
      <c r="K137" s="823" t="s">
        <v>1310</v>
      </c>
      <c r="L137" s="826">
        <v>92.49</v>
      </c>
      <c r="M137" s="826">
        <v>92.49</v>
      </c>
      <c r="N137" s="823">
        <v>1</v>
      </c>
      <c r="O137" s="827">
        <v>1</v>
      </c>
      <c r="P137" s="826">
        <v>92.49</v>
      </c>
      <c r="Q137" s="828">
        <v>1</v>
      </c>
      <c r="R137" s="823">
        <v>1</v>
      </c>
      <c r="S137" s="828">
        <v>1</v>
      </c>
      <c r="T137" s="827">
        <v>1</v>
      </c>
      <c r="U137" s="829">
        <v>1</v>
      </c>
    </row>
    <row r="138" spans="1:21" ht="14.45" customHeight="1" x14ac:dyDescent="0.2">
      <c r="A138" s="822">
        <v>6</v>
      </c>
      <c r="B138" s="823" t="s">
        <v>1727</v>
      </c>
      <c r="C138" s="823" t="s">
        <v>1733</v>
      </c>
      <c r="D138" s="824" t="s">
        <v>2038</v>
      </c>
      <c r="E138" s="825" t="s">
        <v>1752</v>
      </c>
      <c r="F138" s="823" t="s">
        <v>1728</v>
      </c>
      <c r="G138" s="823" t="s">
        <v>1995</v>
      </c>
      <c r="H138" s="823" t="s">
        <v>329</v>
      </c>
      <c r="I138" s="823" t="s">
        <v>1996</v>
      </c>
      <c r="J138" s="823" t="s">
        <v>1997</v>
      </c>
      <c r="K138" s="823" t="s">
        <v>1998</v>
      </c>
      <c r="L138" s="826">
        <v>17.239999999999998</v>
      </c>
      <c r="M138" s="826">
        <v>17.239999999999998</v>
      </c>
      <c r="N138" s="823">
        <v>1</v>
      </c>
      <c r="O138" s="827">
        <v>1</v>
      </c>
      <c r="P138" s="826"/>
      <c r="Q138" s="828">
        <v>0</v>
      </c>
      <c r="R138" s="823"/>
      <c r="S138" s="828">
        <v>0</v>
      </c>
      <c r="T138" s="827"/>
      <c r="U138" s="829">
        <v>0</v>
      </c>
    </row>
    <row r="139" spans="1:21" ht="14.45" customHeight="1" x14ac:dyDescent="0.2">
      <c r="A139" s="822">
        <v>6</v>
      </c>
      <c r="B139" s="823" t="s">
        <v>1727</v>
      </c>
      <c r="C139" s="823" t="s">
        <v>1733</v>
      </c>
      <c r="D139" s="824" t="s">
        <v>2038</v>
      </c>
      <c r="E139" s="825" t="s">
        <v>1752</v>
      </c>
      <c r="F139" s="823" t="s">
        <v>1728</v>
      </c>
      <c r="G139" s="823" t="s">
        <v>1925</v>
      </c>
      <c r="H139" s="823" t="s">
        <v>329</v>
      </c>
      <c r="I139" s="823" t="s">
        <v>1926</v>
      </c>
      <c r="J139" s="823" t="s">
        <v>1927</v>
      </c>
      <c r="K139" s="823" t="s">
        <v>1928</v>
      </c>
      <c r="L139" s="826">
        <v>38.56</v>
      </c>
      <c r="M139" s="826">
        <v>38.56</v>
      </c>
      <c r="N139" s="823">
        <v>1</v>
      </c>
      <c r="O139" s="827">
        <v>0.5</v>
      </c>
      <c r="P139" s="826"/>
      <c r="Q139" s="828">
        <v>0</v>
      </c>
      <c r="R139" s="823"/>
      <c r="S139" s="828">
        <v>0</v>
      </c>
      <c r="T139" s="827"/>
      <c r="U139" s="829">
        <v>0</v>
      </c>
    </row>
    <row r="140" spans="1:21" ht="14.45" customHeight="1" x14ac:dyDescent="0.2">
      <c r="A140" s="822">
        <v>6</v>
      </c>
      <c r="B140" s="823" t="s">
        <v>1727</v>
      </c>
      <c r="C140" s="823" t="s">
        <v>1733</v>
      </c>
      <c r="D140" s="824" t="s">
        <v>2038</v>
      </c>
      <c r="E140" s="825" t="s">
        <v>1752</v>
      </c>
      <c r="F140" s="823" t="s">
        <v>1728</v>
      </c>
      <c r="G140" s="823" t="s">
        <v>1999</v>
      </c>
      <c r="H140" s="823" t="s">
        <v>633</v>
      </c>
      <c r="I140" s="823" t="s">
        <v>1448</v>
      </c>
      <c r="J140" s="823" t="s">
        <v>1449</v>
      </c>
      <c r="K140" s="823" t="s">
        <v>1450</v>
      </c>
      <c r="L140" s="826">
        <v>70.3</v>
      </c>
      <c r="M140" s="826">
        <v>70.3</v>
      </c>
      <c r="N140" s="823">
        <v>1</v>
      </c>
      <c r="O140" s="827">
        <v>0.5</v>
      </c>
      <c r="P140" s="826"/>
      <c r="Q140" s="828">
        <v>0</v>
      </c>
      <c r="R140" s="823"/>
      <c r="S140" s="828">
        <v>0</v>
      </c>
      <c r="T140" s="827"/>
      <c r="U140" s="829">
        <v>0</v>
      </c>
    </row>
    <row r="141" spans="1:21" ht="14.45" customHeight="1" x14ac:dyDescent="0.2">
      <c r="A141" s="822">
        <v>6</v>
      </c>
      <c r="B141" s="823" t="s">
        <v>1727</v>
      </c>
      <c r="C141" s="823" t="s">
        <v>1733</v>
      </c>
      <c r="D141" s="824" t="s">
        <v>2038</v>
      </c>
      <c r="E141" s="825" t="s">
        <v>1752</v>
      </c>
      <c r="F141" s="823" t="s">
        <v>1728</v>
      </c>
      <c r="G141" s="823" t="s">
        <v>1894</v>
      </c>
      <c r="H141" s="823" t="s">
        <v>329</v>
      </c>
      <c r="I141" s="823" t="s">
        <v>1895</v>
      </c>
      <c r="J141" s="823" t="s">
        <v>754</v>
      </c>
      <c r="K141" s="823" t="s">
        <v>755</v>
      </c>
      <c r="L141" s="826">
        <v>752.2</v>
      </c>
      <c r="M141" s="826">
        <v>752.2</v>
      </c>
      <c r="N141" s="823">
        <v>1</v>
      </c>
      <c r="O141" s="827">
        <v>0.5</v>
      </c>
      <c r="P141" s="826">
        <v>752.2</v>
      </c>
      <c r="Q141" s="828">
        <v>1</v>
      </c>
      <c r="R141" s="823">
        <v>1</v>
      </c>
      <c r="S141" s="828">
        <v>1</v>
      </c>
      <c r="T141" s="827">
        <v>0.5</v>
      </c>
      <c r="U141" s="829">
        <v>1</v>
      </c>
    </row>
    <row r="142" spans="1:21" ht="14.45" customHeight="1" x14ac:dyDescent="0.2">
      <c r="A142" s="822">
        <v>6</v>
      </c>
      <c r="B142" s="823" t="s">
        <v>1727</v>
      </c>
      <c r="C142" s="823" t="s">
        <v>1733</v>
      </c>
      <c r="D142" s="824" t="s">
        <v>2038</v>
      </c>
      <c r="E142" s="825" t="s">
        <v>1752</v>
      </c>
      <c r="F142" s="823" t="s">
        <v>1728</v>
      </c>
      <c r="G142" s="823" t="s">
        <v>2000</v>
      </c>
      <c r="H142" s="823" t="s">
        <v>633</v>
      </c>
      <c r="I142" s="823" t="s">
        <v>2001</v>
      </c>
      <c r="J142" s="823" t="s">
        <v>2002</v>
      </c>
      <c r="K142" s="823" t="s">
        <v>659</v>
      </c>
      <c r="L142" s="826">
        <v>68.930000000000007</v>
      </c>
      <c r="M142" s="826">
        <v>68.930000000000007</v>
      </c>
      <c r="N142" s="823">
        <v>1</v>
      </c>
      <c r="O142" s="827">
        <v>1</v>
      </c>
      <c r="P142" s="826"/>
      <c r="Q142" s="828">
        <v>0</v>
      </c>
      <c r="R142" s="823"/>
      <c r="S142" s="828">
        <v>0</v>
      </c>
      <c r="T142" s="827"/>
      <c r="U142" s="829">
        <v>0</v>
      </c>
    </row>
    <row r="143" spans="1:21" ht="14.45" customHeight="1" x14ac:dyDescent="0.2">
      <c r="A143" s="822">
        <v>6</v>
      </c>
      <c r="B143" s="823" t="s">
        <v>1727</v>
      </c>
      <c r="C143" s="823" t="s">
        <v>1733</v>
      </c>
      <c r="D143" s="824" t="s">
        <v>2038</v>
      </c>
      <c r="E143" s="825" t="s">
        <v>1752</v>
      </c>
      <c r="F143" s="823" t="s">
        <v>1728</v>
      </c>
      <c r="G143" s="823" t="s">
        <v>2003</v>
      </c>
      <c r="H143" s="823" t="s">
        <v>633</v>
      </c>
      <c r="I143" s="823" t="s">
        <v>1639</v>
      </c>
      <c r="J143" s="823" t="s">
        <v>1640</v>
      </c>
      <c r="K143" s="823" t="s">
        <v>1641</v>
      </c>
      <c r="L143" s="826">
        <v>234.91</v>
      </c>
      <c r="M143" s="826">
        <v>234.91</v>
      </c>
      <c r="N143" s="823">
        <v>1</v>
      </c>
      <c r="O143" s="827">
        <v>0.5</v>
      </c>
      <c r="P143" s="826">
        <v>234.91</v>
      </c>
      <c r="Q143" s="828">
        <v>1</v>
      </c>
      <c r="R143" s="823">
        <v>1</v>
      </c>
      <c r="S143" s="828">
        <v>1</v>
      </c>
      <c r="T143" s="827">
        <v>0.5</v>
      </c>
      <c r="U143" s="829">
        <v>1</v>
      </c>
    </row>
    <row r="144" spans="1:21" ht="14.45" customHeight="1" x14ac:dyDescent="0.2">
      <c r="A144" s="822">
        <v>6</v>
      </c>
      <c r="B144" s="823" t="s">
        <v>1727</v>
      </c>
      <c r="C144" s="823" t="s">
        <v>1733</v>
      </c>
      <c r="D144" s="824" t="s">
        <v>2038</v>
      </c>
      <c r="E144" s="825" t="s">
        <v>1752</v>
      </c>
      <c r="F144" s="823" t="s">
        <v>1728</v>
      </c>
      <c r="G144" s="823" t="s">
        <v>1944</v>
      </c>
      <c r="H144" s="823" t="s">
        <v>633</v>
      </c>
      <c r="I144" s="823" t="s">
        <v>1500</v>
      </c>
      <c r="J144" s="823" t="s">
        <v>757</v>
      </c>
      <c r="K144" s="823" t="s">
        <v>760</v>
      </c>
      <c r="L144" s="826">
        <v>0</v>
      </c>
      <c r="M144" s="826">
        <v>0</v>
      </c>
      <c r="N144" s="823">
        <v>1</v>
      </c>
      <c r="O144" s="827">
        <v>1</v>
      </c>
      <c r="P144" s="826"/>
      <c r="Q144" s="828"/>
      <c r="R144" s="823"/>
      <c r="S144" s="828">
        <v>0</v>
      </c>
      <c r="T144" s="827"/>
      <c r="U144" s="829">
        <v>0</v>
      </c>
    </row>
    <row r="145" spans="1:21" ht="14.45" customHeight="1" x14ac:dyDescent="0.2">
      <c r="A145" s="822">
        <v>6</v>
      </c>
      <c r="B145" s="823" t="s">
        <v>1727</v>
      </c>
      <c r="C145" s="823" t="s">
        <v>1733</v>
      </c>
      <c r="D145" s="824" t="s">
        <v>2038</v>
      </c>
      <c r="E145" s="825" t="s">
        <v>1752</v>
      </c>
      <c r="F145" s="823" t="s">
        <v>1728</v>
      </c>
      <c r="G145" s="823" t="s">
        <v>1945</v>
      </c>
      <c r="H145" s="823" t="s">
        <v>329</v>
      </c>
      <c r="I145" s="823" t="s">
        <v>2004</v>
      </c>
      <c r="J145" s="823" t="s">
        <v>2005</v>
      </c>
      <c r="K145" s="823" t="s">
        <v>2006</v>
      </c>
      <c r="L145" s="826">
        <v>60.39</v>
      </c>
      <c r="M145" s="826">
        <v>181.17000000000002</v>
      </c>
      <c r="N145" s="823">
        <v>3</v>
      </c>
      <c r="O145" s="827">
        <v>1</v>
      </c>
      <c r="P145" s="826">
        <v>181.17000000000002</v>
      </c>
      <c r="Q145" s="828">
        <v>1</v>
      </c>
      <c r="R145" s="823">
        <v>3</v>
      </c>
      <c r="S145" s="828">
        <v>1</v>
      </c>
      <c r="T145" s="827">
        <v>1</v>
      </c>
      <c r="U145" s="829">
        <v>1</v>
      </c>
    </row>
    <row r="146" spans="1:21" ht="14.45" customHeight="1" x14ac:dyDescent="0.2">
      <c r="A146" s="822">
        <v>6</v>
      </c>
      <c r="B146" s="823" t="s">
        <v>1727</v>
      </c>
      <c r="C146" s="823" t="s">
        <v>1733</v>
      </c>
      <c r="D146" s="824" t="s">
        <v>2038</v>
      </c>
      <c r="E146" s="825" t="s">
        <v>1752</v>
      </c>
      <c r="F146" s="823" t="s">
        <v>1728</v>
      </c>
      <c r="G146" s="823" t="s">
        <v>1843</v>
      </c>
      <c r="H146" s="823" t="s">
        <v>329</v>
      </c>
      <c r="I146" s="823" t="s">
        <v>1844</v>
      </c>
      <c r="J146" s="823" t="s">
        <v>1009</v>
      </c>
      <c r="K146" s="823" t="s">
        <v>1845</v>
      </c>
      <c r="L146" s="826">
        <v>61.97</v>
      </c>
      <c r="M146" s="826">
        <v>61.97</v>
      </c>
      <c r="N146" s="823">
        <v>1</v>
      </c>
      <c r="O146" s="827">
        <v>1</v>
      </c>
      <c r="P146" s="826">
        <v>61.97</v>
      </c>
      <c r="Q146" s="828">
        <v>1</v>
      </c>
      <c r="R146" s="823">
        <v>1</v>
      </c>
      <c r="S146" s="828">
        <v>1</v>
      </c>
      <c r="T146" s="827">
        <v>1</v>
      </c>
      <c r="U146" s="829">
        <v>1</v>
      </c>
    </row>
    <row r="147" spans="1:21" ht="14.45" customHeight="1" x14ac:dyDescent="0.2">
      <c r="A147" s="822">
        <v>6</v>
      </c>
      <c r="B147" s="823" t="s">
        <v>1727</v>
      </c>
      <c r="C147" s="823" t="s">
        <v>1733</v>
      </c>
      <c r="D147" s="824" t="s">
        <v>2038</v>
      </c>
      <c r="E147" s="825" t="s">
        <v>1752</v>
      </c>
      <c r="F147" s="823" t="s">
        <v>1728</v>
      </c>
      <c r="G147" s="823" t="s">
        <v>2007</v>
      </c>
      <c r="H147" s="823" t="s">
        <v>329</v>
      </c>
      <c r="I147" s="823" t="s">
        <v>2008</v>
      </c>
      <c r="J147" s="823" t="s">
        <v>2009</v>
      </c>
      <c r="K147" s="823" t="s">
        <v>2010</v>
      </c>
      <c r="L147" s="826">
        <v>87.87</v>
      </c>
      <c r="M147" s="826">
        <v>87.87</v>
      </c>
      <c r="N147" s="823">
        <v>1</v>
      </c>
      <c r="O147" s="827">
        <v>0.5</v>
      </c>
      <c r="P147" s="826"/>
      <c r="Q147" s="828">
        <v>0</v>
      </c>
      <c r="R147" s="823"/>
      <c r="S147" s="828">
        <v>0</v>
      </c>
      <c r="T147" s="827"/>
      <c r="U147" s="829">
        <v>0</v>
      </c>
    </row>
    <row r="148" spans="1:21" ht="14.45" customHeight="1" x14ac:dyDescent="0.2">
      <c r="A148" s="822">
        <v>6</v>
      </c>
      <c r="B148" s="823" t="s">
        <v>1727</v>
      </c>
      <c r="C148" s="823" t="s">
        <v>1733</v>
      </c>
      <c r="D148" s="824" t="s">
        <v>2038</v>
      </c>
      <c r="E148" s="825" t="s">
        <v>1752</v>
      </c>
      <c r="F148" s="823" t="s">
        <v>1728</v>
      </c>
      <c r="G148" s="823" t="s">
        <v>1953</v>
      </c>
      <c r="H148" s="823" t="s">
        <v>329</v>
      </c>
      <c r="I148" s="823" t="s">
        <v>1983</v>
      </c>
      <c r="J148" s="823" t="s">
        <v>812</v>
      </c>
      <c r="K148" s="823" t="s">
        <v>813</v>
      </c>
      <c r="L148" s="826">
        <v>50.32</v>
      </c>
      <c r="M148" s="826">
        <v>50.32</v>
      </c>
      <c r="N148" s="823">
        <v>1</v>
      </c>
      <c r="O148" s="827">
        <v>1</v>
      </c>
      <c r="P148" s="826"/>
      <c r="Q148" s="828">
        <v>0</v>
      </c>
      <c r="R148" s="823"/>
      <c r="S148" s="828">
        <v>0</v>
      </c>
      <c r="T148" s="827"/>
      <c r="U148" s="829">
        <v>0</v>
      </c>
    </row>
    <row r="149" spans="1:21" ht="14.45" customHeight="1" x14ac:dyDescent="0.2">
      <c r="A149" s="822">
        <v>6</v>
      </c>
      <c r="B149" s="823" t="s">
        <v>1727</v>
      </c>
      <c r="C149" s="823" t="s">
        <v>1733</v>
      </c>
      <c r="D149" s="824" t="s">
        <v>2038</v>
      </c>
      <c r="E149" s="825" t="s">
        <v>1752</v>
      </c>
      <c r="F149" s="823" t="s">
        <v>1728</v>
      </c>
      <c r="G149" s="823" t="s">
        <v>1853</v>
      </c>
      <c r="H149" s="823" t="s">
        <v>329</v>
      </c>
      <c r="I149" s="823" t="s">
        <v>1854</v>
      </c>
      <c r="J149" s="823" t="s">
        <v>941</v>
      </c>
      <c r="K149" s="823" t="s">
        <v>942</v>
      </c>
      <c r="L149" s="826">
        <v>121.92</v>
      </c>
      <c r="M149" s="826">
        <v>243.84</v>
      </c>
      <c r="N149" s="823">
        <v>2</v>
      </c>
      <c r="O149" s="827">
        <v>1</v>
      </c>
      <c r="P149" s="826"/>
      <c r="Q149" s="828">
        <v>0</v>
      </c>
      <c r="R149" s="823"/>
      <c r="S149" s="828">
        <v>0</v>
      </c>
      <c r="T149" s="827"/>
      <c r="U149" s="829">
        <v>0</v>
      </c>
    </row>
    <row r="150" spans="1:21" ht="14.45" customHeight="1" x14ac:dyDescent="0.2">
      <c r="A150" s="822">
        <v>6</v>
      </c>
      <c r="B150" s="823" t="s">
        <v>1727</v>
      </c>
      <c r="C150" s="823" t="s">
        <v>1733</v>
      </c>
      <c r="D150" s="824" t="s">
        <v>2038</v>
      </c>
      <c r="E150" s="825" t="s">
        <v>1752</v>
      </c>
      <c r="F150" s="823" t="s">
        <v>1728</v>
      </c>
      <c r="G150" s="823" t="s">
        <v>1853</v>
      </c>
      <c r="H150" s="823" t="s">
        <v>329</v>
      </c>
      <c r="I150" s="823" t="s">
        <v>1855</v>
      </c>
      <c r="J150" s="823" t="s">
        <v>941</v>
      </c>
      <c r="K150" s="823" t="s">
        <v>942</v>
      </c>
      <c r="L150" s="826">
        <v>121.92</v>
      </c>
      <c r="M150" s="826">
        <v>487.68</v>
      </c>
      <c r="N150" s="823">
        <v>4</v>
      </c>
      <c r="O150" s="827">
        <v>1</v>
      </c>
      <c r="P150" s="826">
        <v>487.68</v>
      </c>
      <c r="Q150" s="828">
        <v>1</v>
      </c>
      <c r="R150" s="823">
        <v>4</v>
      </c>
      <c r="S150" s="828">
        <v>1</v>
      </c>
      <c r="T150" s="827">
        <v>1</v>
      </c>
      <c r="U150" s="829">
        <v>1</v>
      </c>
    </row>
    <row r="151" spans="1:21" ht="14.45" customHeight="1" x14ac:dyDescent="0.2">
      <c r="A151" s="822">
        <v>6</v>
      </c>
      <c r="B151" s="823" t="s">
        <v>1727</v>
      </c>
      <c r="C151" s="823" t="s">
        <v>1733</v>
      </c>
      <c r="D151" s="824" t="s">
        <v>2038</v>
      </c>
      <c r="E151" s="825" t="s">
        <v>1752</v>
      </c>
      <c r="F151" s="823" t="s">
        <v>1729</v>
      </c>
      <c r="G151" s="823" t="s">
        <v>1754</v>
      </c>
      <c r="H151" s="823" t="s">
        <v>329</v>
      </c>
      <c r="I151" s="823" t="s">
        <v>1755</v>
      </c>
      <c r="J151" s="823" t="s">
        <v>1756</v>
      </c>
      <c r="K151" s="823" t="s">
        <v>1757</v>
      </c>
      <c r="L151" s="826">
        <v>700.35</v>
      </c>
      <c r="M151" s="826">
        <v>2101.0500000000002</v>
      </c>
      <c r="N151" s="823">
        <v>3</v>
      </c>
      <c r="O151" s="827">
        <v>3</v>
      </c>
      <c r="P151" s="826">
        <v>1400.7</v>
      </c>
      <c r="Q151" s="828">
        <v>0.66666666666666663</v>
      </c>
      <c r="R151" s="823">
        <v>2</v>
      </c>
      <c r="S151" s="828">
        <v>0.66666666666666663</v>
      </c>
      <c r="T151" s="827">
        <v>2</v>
      </c>
      <c r="U151" s="829">
        <v>0.66666666666666663</v>
      </c>
    </row>
    <row r="152" spans="1:21" ht="14.45" customHeight="1" x14ac:dyDescent="0.2">
      <c r="A152" s="822">
        <v>6</v>
      </c>
      <c r="B152" s="823" t="s">
        <v>1727</v>
      </c>
      <c r="C152" s="823" t="s">
        <v>1733</v>
      </c>
      <c r="D152" s="824" t="s">
        <v>2038</v>
      </c>
      <c r="E152" s="825" t="s">
        <v>1752</v>
      </c>
      <c r="F152" s="823" t="s">
        <v>1729</v>
      </c>
      <c r="G152" s="823" t="s">
        <v>1754</v>
      </c>
      <c r="H152" s="823" t="s">
        <v>329</v>
      </c>
      <c r="I152" s="823" t="s">
        <v>1758</v>
      </c>
      <c r="J152" s="823" t="s">
        <v>1759</v>
      </c>
      <c r="K152" s="823" t="s">
        <v>1760</v>
      </c>
      <c r="L152" s="826">
        <v>849.85</v>
      </c>
      <c r="M152" s="826">
        <v>7648.6500000000005</v>
      </c>
      <c r="N152" s="823">
        <v>9</v>
      </c>
      <c r="O152" s="827">
        <v>9</v>
      </c>
      <c r="P152" s="826">
        <v>5948.9500000000007</v>
      </c>
      <c r="Q152" s="828">
        <v>0.77777777777777779</v>
      </c>
      <c r="R152" s="823">
        <v>7</v>
      </c>
      <c r="S152" s="828">
        <v>0.77777777777777779</v>
      </c>
      <c r="T152" s="827">
        <v>7</v>
      </c>
      <c r="U152" s="829">
        <v>0.77777777777777779</v>
      </c>
    </row>
    <row r="153" spans="1:21" ht="14.45" customHeight="1" x14ac:dyDescent="0.2">
      <c r="A153" s="822">
        <v>6</v>
      </c>
      <c r="B153" s="823" t="s">
        <v>1727</v>
      </c>
      <c r="C153" s="823" t="s">
        <v>1733</v>
      </c>
      <c r="D153" s="824" t="s">
        <v>2038</v>
      </c>
      <c r="E153" s="825" t="s">
        <v>1752</v>
      </c>
      <c r="F153" s="823" t="s">
        <v>1729</v>
      </c>
      <c r="G153" s="823" t="s">
        <v>1754</v>
      </c>
      <c r="H153" s="823" t="s">
        <v>329</v>
      </c>
      <c r="I153" s="823" t="s">
        <v>1761</v>
      </c>
      <c r="J153" s="823" t="s">
        <v>1762</v>
      </c>
      <c r="K153" s="823" t="s">
        <v>1763</v>
      </c>
      <c r="L153" s="826">
        <v>700.35</v>
      </c>
      <c r="M153" s="826">
        <v>9104.5500000000011</v>
      </c>
      <c r="N153" s="823">
        <v>13</v>
      </c>
      <c r="O153" s="827">
        <v>13</v>
      </c>
      <c r="P153" s="826">
        <v>4902.4500000000007</v>
      </c>
      <c r="Q153" s="828">
        <v>0.53846153846153844</v>
      </c>
      <c r="R153" s="823">
        <v>7</v>
      </c>
      <c r="S153" s="828">
        <v>0.53846153846153844</v>
      </c>
      <c r="T153" s="827">
        <v>7</v>
      </c>
      <c r="U153" s="829">
        <v>0.53846153846153844</v>
      </c>
    </row>
    <row r="154" spans="1:21" ht="14.45" customHeight="1" x14ac:dyDescent="0.2">
      <c r="A154" s="822">
        <v>6</v>
      </c>
      <c r="B154" s="823" t="s">
        <v>1727</v>
      </c>
      <c r="C154" s="823" t="s">
        <v>1733</v>
      </c>
      <c r="D154" s="824" t="s">
        <v>2038</v>
      </c>
      <c r="E154" s="825" t="s">
        <v>1752</v>
      </c>
      <c r="F154" s="823" t="s">
        <v>1729</v>
      </c>
      <c r="G154" s="823" t="s">
        <v>1754</v>
      </c>
      <c r="H154" s="823" t="s">
        <v>329</v>
      </c>
      <c r="I154" s="823" t="s">
        <v>1764</v>
      </c>
      <c r="J154" s="823" t="s">
        <v>1765</v>
      </c>
      <c r="K154" s="823" t="s">
        <v>1766</v>
      </c>
      <c r="L154" s="826">
        <v>1493.46</v>
      </c>
      <c r="M154" s="826">
        <v>16428.060000000001</v>
      </c>
      <c r="N154" s="823">
        <v>11</v>
      </c>
      <c r="O154" s="827">
        <v>11</v>
      </c>
      <c r="P154" s="826">
        <v>10454.220000000001</v>
      </c>
      <c r="Q154" s="828">
        <v>0.63636363636363635</v>
      </c>
      <c r="R154" s="823">
        <v>7</v>
      </c>
      <c r="S154" s="828">
        <v>0.63636363636363635</v>
      </c>
      <c r="T154" s="827">
        <v>7</v>
      </c>
      <c r="U154" s="829">
        <v>0.63636363636363635</v>
      </c>
    </row>
    <row r="155" spans="1:21" ht="14.45" customHeight="1" x14ac:dyDescent="0.2">
      <c r="A155" s="822">
        <v>6</v>
      </c>
      <c r="B155" s="823" t="s">
        <v>1727</v>
      </c>
      <c r="C155" s="823" t="s">
        <v>1733</v>
      </c>
      <c r="D155" s="824" t="s">
        <v>2038</v>
      </c>
      <c r="E155" s="825" t="s">
        <v>1752</v>
      </c>
      <c r="F155" s="823" t="s">
        <v>1729</v>
      </c>
      <c r="G155" s="823" t="s">
        <v>1754</v>
      </c>
      <c r="H155" s="823" t="s">
        <v>329</v>
      </c>
      <c r="I155" s="823" t="s">
        <v>1767</v>
      </c>
      <c r="J155" s="823" t="s">
        <v>1768</v>
      </c>
      <c r="K155" s="823" t="s">
        <v>1769</v>
      </c>
      <c r="L155" s="826">
        <v>400.2</v>
      </c>
      <c r="M155" s="826">
        <v>400.2</v>
      </c>
      <c r="N155" s="823">
        <v>1</v>
      </c>
      <c r="O155" s="827">
        <v>1</v>
      </c>
      <c r="P155" s="826"/>
      <c r="Q155" s="828">
        <v>0</v>
      </c>
      <c r="R155" s="823"/>
      <c r="S155" s="828">
        <v>0</v>
      </c>
      <c r="T155" s="827"/>
      <c r="U155" s="829">
        <v>0</v>
      </c>
    </row>
    <row r="156" spans="1:21" ht="14.45" customHeight="1" x14ac:dyDescent="0.2">
      <c r="A156" s="822">
        <v>6</v>
      </c>
      <c r="B156" s="823" t="s">
        <v>1727</v>
      </c>
      <c r="C156" s="823" t="s">
        <v>1733</v>
      </c>
      <c r="D156" s="824" t="s">
        <v>2038</v>
      </c>
      <c r="E156" s="825" t="s">
        <v>1752</v>
      </c>
      <c r="F156" s="823" t="s">
        <v>1729</v>
      </c>
      <c r="G156" s="823" t="s">
        <v>1754</v>
      </c>
      <c r="H156" s="823" t="s">
        <v>329</v>
      </c>
      <c r="I156" s="823" t="s">
        <v>2011</v>
      </c>
      <c r="J156" s="823" t="s">
        <v>2012</v>
      </c>
      <c r="K156" s="823" t="s">
        <v>2013</v>
      </c>
      <c r="L156" s="826">
        <v>991.87</v>
      </c>
      <c r="M156" s="826">
        <v>991.87</v>
      </c>
      <c r="N156" s="823">
        <v>1</v>
      </c>
      <c r="O156" s="827">
        <v>1</v>
      </c>
      <c r="P156" s="826">
        <v>991.87</v>
      </c>
      <c r="Q156" s="828">
        <v>1</v>
      </c>
      <c r="R156" s="823">
        <v>1</v>
      </c>
      <c r="S156" s="828">
        <v>1</v>
      </c>
      <c r="T156" s="827">
        <v>1</v>
      </c>
      <c r="U156" s="829">
        <v>1</v>
      </c>
    </row>
    <row r="157" spans="1:21" ht="14.45" customHeight="1" x14ac:dyDescent="0.2">
      <c r="A157" s="822">
        <v>6</v>
      </c>
      <c r="B157" s="823" t="s">
        <v>1727</v>
      </c>
      <c r="C157" s="823" t="s">
        <v>1733</v>
      </c>
      <c r="D157" s="824" t="s">
        <v>2038</v>
      </c>
      <c r="E157" s="825" t="s">
        <v>1749</v>
      </c>
      <c r="F157" s="823" t="s">
        <v>1728</v>
      </c>
      <c r="G157" s="823" t="s">
        <v>1866</v>
      </c>
      <c r="H157" s="823" t="s">
        <v>633</v>
      </c>
      <c r="I157" s="823" t="s">
        <v>2014</v>
      </c>
      <c r="J157" s="823" t="s">
        <v>1511</v>
      </c>
      <c r="K157" s="823" t="s">
        <v>2015</v>
      </c>
      <c r="L157" s="826">
        <v>46.81</v>
      </c>
      <c r="M157" s="826">
        <v>93.62</v>
      </c>
      <c r="N157" s="823">
        <v>2</v>
      </c>
      <c r="O157" s="827">
        <v>0.5</v>
      </c>
      <c r="P157" s="826">
        <v>93.62</v>
      </c>
      <c r="Q157" s="828">
        <v>1</v>
      </c>
      <c r="R157" s="823">
        <v>2</v>
      </c>
      <c r="S157" s="828">
        <v>1</v>
      </c>
      <c r="T157" s="827">
        <v>0.5</v>
      </c>
      <c r="U157" s="829">
        <v>1</v>
      </c>
    </row>
    <row r="158" spans="1:21" ht="14.45" customHeight="1" x14ac:dyDescent="0.2">
      <c r="A158" s="822">
        <v>6</v>
      </c>
      <c r="B158" s="823" t="s">
        <v>1727</v>
      </c>
      <c r="C158" s="823" t="s">
        <v>1733</v>
      </c>
      <c r="D158" s="824" t="s">
        <v>2038</v>
      </c>
      <c r="E158" s="825" t="s">
        <v>1749</v>
      </c>
      <c r="F158" s="823" t="s">
        <v>1728</v>
      </c>
      <c r="G158" s="823" t="s">
        <v>2016</v>
      </c>
      <c r="H158" s="823" t="s">
        <v>633</v>
      </c>
      <c r="I158" s="823" t="s">
        <v>2017</v>
      </c>
      <c r="J158" s="823" t="s">
        <v>981</v>
      </c>
      <c r="K158" s="823" t="s">
        <v>2018</v>
      </c>
      <c r="L158" s="826">
        <v>117.55</v>
      </c>
      <c r="M158" s="826">
        <v>235.1</v>
      </c>
      <c r="N158" s="823">
        <v>2</v>
      </c>
      <c r="O158" s="827">
        <v>0.5</v>
      </c>
      <c r="P158" s="826"/>
      <c r="Q158" s="828">
        <v>0</v>
      </c>
      <c r="R158" s="823"/>
      <c r="S158" s="828">
        <v>0</v>
      </c>
      <c r="T158" s="827"/>
      <c r="U158" s="829">
        <v>0</v>
      </c>
    </row>
    <row r="159" spans="1:21" ht="14.45" customHeight="1" x14ac:dyDescent="0.2">
      <c r="A159" s="822">
        <v>6</v>
      </c>
      <c r="B159" s="823" t="s">
        <v>1727</v>
      </c>
      <c r="C159" s="823" t="s">
        <v>1733</v>
      </c>
      <c r="D159" s="824" t="s">
        <v>2038</v>
      </c>
      <c r="E159" s="825" t="s">
        <v>1749</v>
      </c>
      <c r="F159" s="823" t="s">
        <v>1728</v>
      </c>
      <c r="G159" s="823" t="s">
        <v>1801</v>
      </c>
      <c r="H159" s="823" t="s">
        <v>329</v>
      </c>
      <c r="I159" s="823" t="s">
        <v>2019</v>
      </c>
      <c r="J159" s="823" t="s">
        <v>2020</v>
      </c>
      <c r="K159" s="823" t="s">
        <v>2021</v>
      </c>
      <c r="L159" s="826">
        <v>0</v>
      </c>
      <c r="M159" s="826">
        <v>0</v>
      </c>
      <c r="N159" s="823">
        <v>3</v>
      </c>
      <c r="O159" s="827">
        <v>2</v>
      </c>
      <c r="P159" s="826">
        <v>0</v>
      </c>
      <c r="Q159" s="828"/>
      <c r="R159" s="823">
        <v>1</v>
      </c>
      <c r="S159" s="828">
        <v>0.33333333333333331</v>
      </c>
      <c r="T159" s="827">
        <v>1</v>
      </c>
      <c r="U159" s="829">
        <v>0.5</v>
      </c>
    </row>
    <row r="160" spans="1:21" ht="14.45" customHeight="1" x14ac:dyDescent="0.2">
      <c r="A160" s="822">
        <v>6</v>
      </c>
      <c r="B160" s="823" t="s">
        <v>1727</v>
      </c>
      <c r="C160" s="823" t="s">
        <v>1733</v>
      </c>
      <c r="D160" s="824" t="s">
        <v>2038</v>
      </c>
      <c r="E160" s="825" t="s">
        <v>1749</v>
      </c>
      <c r="F160" s="823" t="s">
        <v>1728</v>
      </c>
      <c r="G160" s="823" t="s">
        <v>2022</v>
      </c>
      <c r="H160" s="823" t="s">
        <v>329</v>
      </c>
      <c r="I160" s="823" t="s">
        <v>2023</v>
      </c>
      <c r="J160" s="823" t="s">
        <v>1430</v>
      </c>
      <c r="K160" s="823" t="s">
        <v>2024</v>
      </c>
      <c r="L160" s="826">
        <v>205.84</v>
      </c>
      <c r="M160" s="826">
        <v>205.84</v>
      </c>
      <c r="N160" s="823">
        <v>1</v>
      </c>
      <c r="O160" s="827">
        <v>0.5</v>
      </c>
      <c r="P160" s="826"/>
      <c r="Q160" s="828">
        <v>0</v>
      </c>
      <c r="R160" s="823"/>
      <c r="S160" s="828">
        <v>0</v>
      </c>
      <c r="T160" s="827"/>
      <c r="U160" s="829">
        <v>0</v>
      </c>
    </row>
    <row r="161" spans="1:21" ht="14.45" customHeight="1" x14ac:dyDescent="0.2">
      <c r="A161" s="822">
        <v>6</v>
      </c>
      <c r="B161" s="823" t="s">
        <v>1727</v>
      </c>
      <c r="C161" s="823" t="s">
        <v>1733</v>
      </c>
      <c r="D161" s="824" t="s">
        <v>2038</v>
      </c>
      <c r="E161" s="825" t="s">
        <v>1749</v>
      </c>
      <c r="F161" s="823" t="s">
        <v>1728</v>
      </c>
      <c r="G161" s="823" t="s">
        <v>2025</v>
      </c>
      <c r="H161" s="823" t="s">
        <v>329</v>
      </c>
      <c r="I161" s="823" t="s">
        <v>2026</v>
      </c>
      <c r="J161" s="823" t="s">
        <v>2027</v>
      </c>
      <c r="K161" s="823" t="s">
        <v>2028</v>
      </c>
      <c r="L161" s="826">
        <v>51.06</v>
      </c>
      <c r="M161" s="826">
        <v>102.12</v>
      </c>
      <c r="N161" s="823">
        <v>2</v>
      </c>
      <c r="O161" s="827">
        <v>0.5</v>
      </c>
      <c r="P161" s="826">
        <v>102.12</v>
      </c>
      <c r="Q161" s="828">
        <v>1</v>
      </c>
      <c r="R161" s="823">
        <v>2</v>
      </c>
      <c r="S161" s="828">
        <v>1</v>
      </c>
      <c r="T161" s="827">
        <v>0.5</v>
      </c>
      <c r="U161" s="829">
        <v>1</v>
      </c>
    </row>
    <row r="162" spans="1:21" ht="14.45" customHeight="1" x14ac:dyDescent="0.2">
      <c r="A162" s="822">
        <v>6</v>
      </c>
      <c r="B162" s="823" t="s">
        <v>1727</v>
      </c>
      <c r="C162" s="823" t="s">
        <v>1733</v>
      </c>
      <c r="D162" s="824" t="s">
        <v>2038</v>
      </c>
      <c r="E162" s="825" t="s">
        <v>1749</v>
      </c>
      <c r="F162" s="823" t="s">
        <v>1729</v>
      </c>
      <c r="G162" s="823" t="s">
        <v>1754</v>
      </c>
      <c r="H162" s="823" t="s">
        <v>329</v>
      </c>
      <c r="I162" s="823" t="s">
        <v>1764</v>
      </c>
      <c r="J162" s="823" t="s">
        <v>1765</v>
      </c>
      <c r="K162" s="823" t="s">
        <v>1766</v>
      </c>
      <c r="L162" s="826">
        <v>1493.46</v>
      </c>
      <c r="M162" s="826">
        <v>2986.92</v>
      </c>
      <c r="N162" s="823">
        <v>2</v>
      </c>
      <c r="O162" s="827">
        <v>2</v>
      </c>
      <c r="P162" s="826">
        <v>2986.92</v>
      </c>
      <c r="Q162" s="828">
        <v>1</v>
      </c>
      <c r="R162" s="823">
        <v>2</v>
      </c>
      <c r="S162" s="828">
        <v>1</v>
      </c>
      <c r="T162" s="827">
        <v>2</v>
      </c>
      <c r="U162" s="829">
        <v>1</v>
      </c>
    </row>
    <row r="163" spans="1:21" ht="14.45" customHeight="1" x14ac:dyDescent="0.2">
      <c r="A163" s="822">
        <v>6</v>
      </c>
      <c r="B163" s="823" t="s">
        <v>1727</v>
      </c>
      <c r="C163" s="823" t="s">
        <v>1733</v>
      </c>
      <c r="D163" s="824" t="s">
        <v>2038</v>
      </c>
      <c r="E163" s="825" t="s">
        <v>1749</v>
      </c>
      <c r="F163" s="823" t="s">
        <v>1729</v>
      </c>
      <c r="G163" s="823" t="s">
        <v>1754</v>
      </c>
      <c r="H163" s="823" t="s">
        <v>329</v>
      </c>
      <c r="I163" s="823" t="s">
        <v>2029</v>
      </c>
      <c r="J163" s="823" t="s">
        <v>2030</v>
      </c>
      <c r="K163" s="823" t="s">
        <v>2031</v>
      </c>
      <c r="L163" s="826">
        <v>849.85</v>
      </c>
      <c r="M163" s="826">
        <v>849.85</v>
      </c>
      <c r="N163" s="823">
        <v>1</v>
      </c>
      <c r="O163" s="827">
        <v>1</v>
      </c>
      <c r="P163" s="826"/>
      <c r="Q163" s="828">
        <v>0</v>
      </c>
      <c r="R163" s="823"/>
      <c r="S163" s="828">
        <v>0</v>
      </c>
      <c r="T163" s="827"/>
      <c r="U163" s="829">
        <v>0</v>
      </c>
    </row>
    <row r="164" spans="1:21" ht="14.45" customHeight="1" x14ac:dyDescent="0.2">
      <c r="A164" s="822">
        <v>6</v>
      </c>
      <c r="B164" s="823" t="s">
        <v>1727</v>
      </c>
      <c r="C164" s="823" t="s">
        <v>1733</v>
      </c>
      <c r="D164" s="824" t="s">
        <v>2038</v>
      </c>
      <c r="E164" s="825" t="s">
        <v>1751</v>
      </c>
      <c r="F164" s="823" t="s">
        <v>1729</v>
      </c>
      <c r="G164" s="823" t="s">
        <v>1754</v>
      </c>
      <c r="H164" s="823" t="s">
        <v>329</v>
      </c>
      <c r="I164" s="823" t="s">
        <v>1758</v>
      </c>
      <c r="J164" s="823" t="s">
        <v>1759</v>
      </c>
      <c r="K164" s="823" t="s">
        <v>1760</v>
      </c>
      <c r="L164" s="826">
        <v>849.85</v>
      </c>
      <c r="M164" s="826">
        <v>1699.7</v>
      </c>
      <c r="N164" s="823">
        <v>2</v>
      </c>
      <c r="O164" s="827">
        <v>2</v>
      </c>
      <c r="P164" s="826">
        <v>849.85</v>
      </c>
      <c r="Q164" s="828">
        <v>0.5</v>
      </c>
      <c r="R164" s="823">
        <v>1</v>
      </c>
      <c r="S164" s="828">
        <v>0.5</v>
      </c>
      <c r="T164" s="827">
        <v>1</v>
      </c>
      <c r="U164" s="829">
        <v>0.5</v>
      </c>
    </row>
    <row r="165" spans="1:21" ht="14.45" customHeight="1" x14ac:dyDescent="0.2">
      <c r="A165" s="822">
        <v>6</v>
      </c>
      <c r="B165" s="823" t="s">
        <v>1727</v>
      </c>
      <c r="C165" s="823" t="s">
        <v>1731</v>
      </c>
      <c r="D165" s="824" t="s">
        <v>2039</v>
      </c>
      <c r="E165" s="825" t="s">
        <v>1744</v>
      </c>
      <c r="F165" s="823" t="s">
        <v>1729</v>
      </c>
      <c r="G165" s="823" t="s">
        <v>1754</v>
      </c>
      <c r="H165" s="823" t="s">
        <v>329</v>
      </c>
      <c r="I165" s="823" t="s">
        <v>1758</v>
      </c>
      <c r="J165" s="823" t="s">
        <v>1759</v>
      </c>
      <c r="K165" s="823" t="s">
        <v>1760</v>
      </c>
      <c r="L165" s="826">
        <v>849.85</v>
      </c>
      <c r="M165" s="826">
        <v>849.85</v>
      </c>
      <c r="N165" s="823">
        <v>1</v>
      </c>
      <c r="O165" s="827">
        <v>1</v>
      </c>
      <c r="P165" s="826">
        <v>849.85</v>
      </c>
      <c r="Q165" s="828">
        <v>1</v>
      </c>
      <c r="R165" s="823">
        <v>1</v>
      </c>
      <c r="S165" s="828">
        <v>1</v>
      </c>
      <c r="T165" s="827">
        <v>1</v>
      </c>
      <c r="U165" s="829">
        <v>1</v>
      </c>
    </row>
    <row r="166" spans="1:21" ht="14.45" customHeight="1" x14ac:dyDescent="0.2">
      <c r="A166" s="822">
        <v>6</v>
      </c>
      <c r="B166" s="823" t="s">
        <v>1727</v>
      </c>
      <c r="C166" s="823" t="s">
        <v>1731</v>
      </c>
      <c r="D166" s="824" t="s">
        <v>2039</v>
      </c>
      <c r="E166" s="825" t="s">
        <v>1750</v>
      </c>
      <c r="F166" s="823" t="s">
        <v>1729</v>
      </c>
      <c r="G166" s="823" t="s">
        <v>1754</v>
      </c>
      <c r="H166" s="823" t="s">
        <v>329</v>
      </c>
      <c r="I166" s="823" t="s">
        <v>1758</v>
      </c>
      <c r="J166" s="823" t="s">
        <v>1759</v>
      </c>
      <c r="K166" s="823" t="s">
        <v>1760</v>
      </c>
      <c r="L166" s="826">
        <v>849.85</v>
      </c>
      <c r="M166" s="826">
        <v>849.85</v>
      </c>
      <c r="N166" s="823">
        <v>1</v>
      </c>
      <c r="O166" s="827">
        <v>1</v>
      </c>
      <c r="P166" s="826">
        <v>849.85</v>
      </c>
      <c r="Q166" s="828">
        <v>1</v>
      </c>
      <c r="R166" s="823">
        <v>1</v>
      </c>
      <c r="S166" s="828">
        <v>1</v>
      </c>
      <c r="T166" s="827">
        <v>1</v>
      </c>
      <c r="U166" s="829">
        <v>1</v>
      </c>
    </row>
    <row r="167" spans="1:21" ht="14.45" customHeight="1" x14ac:dyDescent="0.2">
      <c r="A167" s="822">
        <v>6</v>
      </c>
      <c r="B167" s="823" t="s">
        <v>1727</v>
      </c>
      <c r="C167" s="823" t="s">
        <v>1731</v>
      </c>
      <c r="D167" s="824" t="s">
        <v>2039</v>
      </c>
      <c r="E167" s="825" t="s">
        <v>1745</v>
      </c>
      <c r="F167" s="823" t="s">
        <v>1729</v>
      </c>
      <c r="G167" s="823" t="s">
        <v>1754</v>
      </c>
      <c r="H167" s="823" t="s">
        <v>329</v>
      </c>
      <c r="I167" s="823" t="s">
        <v>1761</v>
      </c>
      <c r="J167" s="823" t="s">
        <v>1762</v>
      </c>
      <c r="K167" s="823" t="s">
        <v>1763</v>
      </c>
      <c r="L167" s="826">
        <v>700.35</v>
      </c>
      <c r="M167" s="826">
        <v>700.35</v>
      </c>
      <c r="N167" s="823">
        <v>1</v>
      </c>
      <c r="O167" s="827">
        <v>1</v>
      </c>
      <c r="P167" s="826">
        <v>700.35</v>
      </c>
      <c r="Q167" s="828">
        <v>1</v>
      </c>
      <c r="R167" s="823">
        <v>1</v>
      </c>
      <c r="S167" s="828">
        <v>1</v>
      </c>
      <c r="T167" s="827">
        <v>1</v>
      </c>
      <c r="U167" s="829">
        <v>1</v>
      </c>
    </row>
    <row r="168" spans="1:21" ht="14.45" customHeight="1" x14ac:dyDescent="0.2">
      <c r="A168" s="822">
        <v>6</v>
      </c>
      <c r="B168" s="823" t="s">
        <v>1727</v>
      </c>
      <c r="C168" s="823" t="s">
        <v>1737</v>
      </c>
      <c r="D168" s="824" t="s">
        <v>2040</v>
      </c>
      <c r="E168" s="825" t="s">
        <v>1742</v>
      </c>
      <c r="F168" s="823" t="s">
        <v>1728</v>
      </c>
      <c r="G168" s="823" t="s">
        <v>1871</v>
      </c>
      <c r="H168" s="823" t="s">
        <v>633</v>
      </c>
      <c r="I168" s="823" t="s">
        <v>1872</v>
      </c>
      <c r="J168" s="823" t="s">
        <v>1873</v>
      </c>
      <c r="K168" s="823" t="s">
        <v>1874</v>
      </c>
      <c r="L168" s="826">
        <v>119.7</v>
      </c>
      <c r="M168" s="826">
        <v>239.4</v>
      </c>
      <c r="N168" s="823">
        <v>2</v>
      </c>
      <c r="O168" s="827">
        <v>0.5</v>
      </c>
      <c r="P168" s="826">
        <v>239.4</v>
      </c>
      <c r="Q168" s="828">
        <v>1</v>
      </c>
      <c r="R168" s="823">
        <v>2</v>
      </c>
      <c r="S168" s="828">
        <v>1</v>
      </c>
      <c r="T168" s="827">
        <v>0.5</v>
      </c>
      <c r="U168" s="829">
        <v>1</v>
      </c>
    </row>
    <row r="169" spans="1:21" ht="14.45" customHeight="1" x14ac:dyDescent="0.2">
      <c r="A169" s="822">
        <v>6</v>
      </c>
      <c r="B169" s="823" t="s">
        <v>1727</v>
      </c>
      <c r="C169" s="823" t="s">
        <v>1737</v>
      </c>
      <c r="D169" s="824" t="s">
        <v>2040</v>
      </c>
      <c r="E169" s="825" t="s">
        <v>1742</v>
      </c>
      <c r="F169" s="823" t="s">
        <v>1728</v>
      </c>
      <c r="G169" s="823" t="s">
        <v>2032</v>
      </c>
      <c r="H169" s="823" t="s">
        <v>329</v>
      </c>
      <c r="I169" s="823" t="s">
        <v>2033</v>
      </c>
      <c r="J169" s="823" t="s">
        <v>2034</v>
      </c>
      <c r="K169" s="823" t="s">
        <v>2035</v>
      </c>
      <c r="L169" s="826">
        <v>54.43</v>
      </c>
      <c r="M169" s="826">
        <v>108.86</v>
      </c>
      <c r="N169" s="823">
        <v>2</v>
      </c>
      <c r="O169" s="827">
        <v>1</v>
      </c>
      <c r="P169" s="826">
        <v>108.86</v>
      </c>
      <c r="Q169" s="828">
        <v>1</v>
      </c>
      <c r="R169" s="823">
        <v>2</v>
      </c>
      <c r="S169" s="828">
        <v>1</v>
      </c>
      <c r="T169" s="827">
        <v>1</v>
      </c>
      <c r="U169" s="829">
        <v>1</v>
      </c>
    </row>
    <row r="170" spans="1:21" ht="14.45" customHeight="1" x14ac:dyDescent="0.2">
      <c r="A170" s="822">
        <v>6</v>
      </c>
      <c r="B170" s="823" t="s">
        <v>1727</v>
      </c>
      <c r="C170" s="823" t="s">
        <v>1737</v>
      </c>
      <c r="D170" s="824" t="s">
        <v>2040</v>
      </c>
      <c r="E170" s="825" t="s">
        <v>1742</v>
      </c>
      <c r="F170" s="823" t="s">
        <v>1728</v>
      </c>
      <c r="G170" s="823" t="s">
        <v>2036</v>
      </c>
      <c r="H170" s="823" t="s">
        <v>329</v>
      </c>
      <c r="I170" s="823" t="s">
        <v>2037</v>
      </c>
      <c r="J170" s="823" t="s">
        <v>1059</v>
      </c>
      <c r="K170" s="823" t="s">
        <v>1060</v>
      </c>
      <c r="L170" s="826">
        <v>230.76</v>
      </c>
      <c r="M170" s="826">
        <v>230.76</v>
      </c>
      <c r="N170" s="823">
        <v>1</v>
      </c>
      <c r="O170" s="827">
        <v>0.5</v>
      </c>
      <c r="P170" s="826">
        <v>230.76</v>
      </c>
      <c r="Q170" s="828">
        <v>1</v>
      </c>
      <c r="R170" s="823">
        <v>1</v>
      </c>
      <c r="S170" s="828">
        <v>1</v>
      </c>
      <c r="T170" s="827">
        <v>0.5</v>
      </c>
      <c r="U170" s="829">
        <v>1</v>
      </c>
    </row>
    <row r="171" spans="1:21" ht="14.45" customHeight="1" thickBot="1" x14ac:dyDescent="0.25">
      <c r="A171" s="814">
        <v>6</v>
      </c>
      <c r="B171" s="815" t="s">
        <v>1727</v>
      </c>
      <c r="C171" s="815" t="s">
        <v>1735</v>
      </c>
      <c r="D171" s="816" t="s">
        <v>2041</v>
      </c>
      <c r="E171" s="817" t="s">
        <v>1749</v>
      </c>
      <c r="F171" s="815" t="s">
        <v>1729</v>
      </c>
      <c r="G171" s="815" t="s">
        <v>1754</v>
      </c>
      <c r="H171" s="815" t="s">
        <v>329</v>
      </c>
      <c r="I171" s="815" t="s">
        <v>1758</v>
      </c>
      <c r="J171" s="815" t="s">
        <v>1759</v>
      </c>
      <c r="K171" s="815" t="s">
        <v>1760</v>
      </c>
      <c r="L171" s="818">
        <v>849.85</v>
      </c>
      <c r="M171" s="818">
        <v>849.85</v>
      </c>
      <c r="N171" s="815">
        <v>1</v>
      </c>
      <c r="O171" s="819">
        <v>1</v>
      </c>
      <c r="P171" s="818">
        <v>849.85</v>
      </c>
      <c r="Q171" s="820">
        <v>1</v>
      </c>
      <c r="R171" s="815">
        <v>1</v>
      </c>
      <c r="S171" s="820">
        <v>1</v>
      </c>
      <c r="T171" s="819">
        <v>1</v>
      </c>
      <c r="U171" s="821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95CF3803-2FFC-42F1-B5E5-4421E0EC0833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3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" style="329" customWidth="1"/>
    <col min="5" max="5" width="5.5703125" style="332" customWidth="1"/>
    <col min="6" max="6" width="10" style="329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4" t="s">
        <v>2043</v>
      </c>
      <c r="B1" s="555"/>
      <c r="C1" s="555"/>
      <c r="D1" s="555"/>
      <c r="E1" s="555"/>
      <c r="F1" s="555"/>
    </row>
    <row r="2" spans="1:6" ht="14.45" customHeight="1" thickBot="1" x14ac:dyDescent="0.25">
      <c r="A2" s="705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830" t="s">
        <v>209</v>
      </c>
      <c r="B4" s="745" t="s">
        <v>14</v>
      </c>
      <c r="C4" s="746" t="s">
        <v>2</v>
      </c>
      <c r="D4" s="745" t="s">
        <v>14</v>
      </c>
      <c r="E4" s="746" t="s">
        <v>2</v>
      </c>
      <c r="F4" s="747" t="s">
        <v>14</v>
      </c>
    </row>
    <row r="5" spans="1:6" ht="14.45" customHeight="1" x14ac:dyDescent="0.2">
      <c r="A5" s="836" t="s">
        <v>1747</v>
      </c>
      <c r="B5" s="225">
        <v>779.86000000000013</v>
      </c>
      <c r="C5" s="813">
        <v>0.77060503354709931</v>
      </c>
      <c r="D5" s="225">
        <v>232.15000000000003</v>
      </c>
      <c r="E5" s="813">
        <v>0.22939496645290064</v>
      </c>
      <c r="F5" s="831">
        <v>1012.0100000000002</v>
      </c>
    </row>
    <row r="6" spans="1:6" ht="14.45" customHeight="1" x14ac:dyDescent="0.2">
      <c r="A6" s="837" t="s">
        <v>1743</v>
      </c>
      <c r="B6" s="832">
        <v>188.56</v>
      </c>
      <c r="C6" s="828">
        <v>0.12254022719592399</v>
      </c>
      <c r="D6" s="832">
        <v>1350.2</v>
      </c>
      <c r="E6" s="828">
        <v>0.87745977280407605</v>
      </c>
      <c r="F6" s="833">
        <v>1538.76</v>
      </c>
    </row>
    <row r="7" spans="1:6" ht="14.45" customHeight="1" x14ac:dyDescent="0.2">
      <c r="A7" s="837" t="s">
        <v>1752</v>
      </c>
      <c r="B7" s="832"/>
      <c r="C7" s="828">
        <v>0</v>
      </c>
      <c r="D7" s="832">
        <v>656.08000000000015</v>
      </c>
      <c r="E7" s="828">
        <v>1</v>
      </c>
      <c r="F7" s="833">
        <v>656.08000000000015</v>
      </c>
    </row>
    <row r="8" spans="1:6" ht="14.45" customHeight="1" x14ac:dyDescent="0.2">
      <c r="A8" s="837" t="s">
        <v>1745</v>
      </c>
      <c r="B8" s="832"/>
      <c r="C8" s="828">
        <v>0</v>
      </c>
      <c r="D8" s="832">
        <v>1478.5100000000002</v>
      </c>
      <c r="E8" s="828">
        <v>1</v>
      </c>
      <c r="F8" s="833">
        <v>1478.5100000000002</v>
      </c>
    </row>
    <row r="9" spans="1:6" ht="14.45" customHeight="1" x14ac:dyDescent="0.2">
      <c r="A9" s="837" t="s">
        <v>1742</v>
      </c>
      <c r="B9" s="832"/>
      <c r="C9" s="828">
        <v>0</v>
      </c>
      <c r="D9" s="832">
        <v>239.4</v>
      </c>
      <c r="E9" s="828">
        <v>1</v>
      </c>
      <c r="F9" s="833">
        <v>239.4</v>
      </c>
    </row>
    <row r="10" spans="1:6" ht="14.45" customHeight="1" x14ac:dyDescent="0.2">
      <c r="A10" s="837" t="s">
        <v>1748</v>
      </c>
      <c r="B10" s="832"/>
      <c r="C10" s="828">
        <v>0</v>
      </c>
      <c r="D10" s="832">
        <v>1814.21</v>
      </c>
      <c r="E10" s="828">
        <v>1</v>
      </c>
      <c r="F10" s="833">
        <v>1814.21</v>
      </c>
    </row>
    <row r="11" spans="1:6" ht="14.45" customHeight="1" x14ac:dyDescent="0.2">
      <c r="A11" s="837" t="s">
        <v>1749</v>
      </c>
      <c r="B11" s="832"/>
      <c r="C11" s="828">
        <v>0</v>
      </c>
      <c r="D11" s="832">
        <v>328.72</v>
      </c>
      <c r="E11" s="828">
        <v>1</v>
      </c>
      <c r="F11" s="833">
        <v>328.72</v>
      </c>
    </row>
    <row r="12" spans="1:6" ht="14.45" customHeight="1" thickBot="1" x14ac:dyDescent="0.25">
      <c r="A12" s="760" t="s">
        <v>1750</v>
      </c>
      <c r="B12" s="751"/>
      <c r="C12" s="752">
        <v>0</v>
      </c>
      <c r="D12" s="751">
        <v>4895.75</v>
      </c>
      <c r="E12" s="752">
        <v>1</v>
      </c>
      <c r="F12" s="753">
        <v>4895.75</v>
      </c>
    </row>
    <row r="13" spans="1:6" ht="14.45" customHeight="1" thickBot="1" x14ac:dyDescent="0.25">
      <c r="A13" s="754" t="s">
        <v>3</v>
      </c>
      <c r="B13" s="755">
        <v>968.42000000000007</v>
      </c>
      <c r="C13" s="756">
        <v>8.0948289120854874E-2</v>
      </c>
      <c r="D13" s="755">
        <v>10995.02</v>
      </c>
      <c r="E13" s="756">
        <v>0.91905171087914517</v>
      </c>
      <c r="F13" s="757">
        <v>11963.44</v>
      </c>
    </row>
    <row r="14" spans="1:6" ht="14.45" customHeight="1" thickBot="1" x14ac:dyDescent="0.25"/>
    <row r="15" spans="1:6" ht="14.45" customHeight="1" x14ac:dyDescent="0.2">
      <c r="A15" s="836" t="s">
        <v>1423</v>
      </c>
      <c r="B15" s="225">
        <v>308.72000000000003</v>
      </c>
      <c r="C15" s="813">
        <v>0.16754222202926236</v>
      </c>
      <c r="D15" s="225">
        <v>1533.92</v>
      </c>
      <c r="E15" s="813">
        <v>0.83245777797073761</v>
      </c>
      <c r="F15" s="831">
        <v>1842.64</v>
      </c>
    </row>
    <row r="16" spans="1:6" ht="14.45" customHeight="1" x14ac:dyDescent="0.2">
      <c r="A16" s="837" t="s">
        <v>1425</v>
      </c>
      <c r="B16" s="832">
        <v>272.74</v>
      </c>
      <c r="C16" s="828">
        <v>0.7215916607138132</v>
      </c>
      <c r="D16" s="832">
        <v>105.23</v>
      </c>
      <c r="E16" s="828">
        <v>0.27840833928618675</v>
      </c>
      <c r="F16" s="833">
        <v>377.97</v>
      </c>
    </row>
    <row r="17" spans="1:6" ht="14.45" customHeight="1" x14ac:dyDescent="0.2">
      <c r="A17" s="837" t="s">
        <v>1377</v>
      </c>
      <c r="B17" s="832">
        <v>210.64</v>
      </c>
      <c r="C17" s="828">
        <v>0.85713123092573751</v>
      </c>
      <c r="D17" s="832">
        <v>35.11</v>
      </c>
      <c r="E17" s="828">
        <v>0.14286876907426246</v>
      </c>
      <c r="F17" s="833">
        <v>245.75</v>
      </c>
    </row>
    <row r="18" spans="1:6" ht="14.45" customHeight="1" x14ac:dyDescent="0.2">
      <c r="A18" s="837" t="s">
        <v>2044</v>
      </c>
      <c r="B18" s="832">
        <v>176.32</v>
      </c>
      <c r="C18" s="828">
        <v>1</v>
      </c>
      <c r="D18" s="832"/>
      <c r="E18" s="828">
        <v>0</v>
      </c>
      <c r="F18" s="833">
        <v>176.32</v>
      </c>
    </row>
    <row r="19" spans="1:6" ht="14.45" customHeight="1" x14ac:dyDescent="0.2">
      <c r="A19" s="837" t="s">
        <v>1410</v>
      </c>
      <c r="B19" s="832"/>
      <c r="C19" s="828">
        <v>0</v>
      </c>
      <c r="D19" s="832">
        <v>1820.4</v>
      </c>
      <c r="E19" s="828">
        <v>1</v>
      </c>
      <c r="F19" s="833">
        <v>1820.4</v>
      </c>
    </row>
    <row r="20" spans="1:6" ht="14.45" customHeight="1" x14ac:dyDescent="0.2">
      <c r="A20" s="837" t="s">
        <v>2045</v>
      </c>
      <c r="B20" s="832"/>
      <c r="C20" s="828">
        <v>0</v>
      </c>
      <c r="D20" s="832">
        <v>68.930000000000007</v>
      </c>
      <c r="E20" s="828">
        <v>1</v>
      </c>
      <c r="F20" s="833">
        <v>68.930000000000007</v>
      </c>
    </row>
    <row r="21" spans="1:6" ht="14.45" customHeight="1" x14ac:dyDescent="0.2">
      <c r="A21" s="837" t="s">
        <v>2046</v>
      </c>
      <c r="B21" s="832"/>
      <c r="C21" s="828">
        <v>0</v>
      </c>
      <c r="D21" s="832">
        <v>614.79999999999995</v>
      </c>
      <c r="E21" s="828">
        <v>1</v>
      </c>
      <c r="F21" s="833">
        <v>614.79999999999995</v>
      </c>
    </row>
    <row r="22" spans="1:6" ht="14.45" customHeight="1" x14ac:dyDescent="0.2">
      <c r="A22" s="837" t="s">
        <v>1383</v>
      </c>
      <c r="B22" s="832"/>
      <c r="C22" s="828">
        <v>0</v>
      </c>
      <c r="D22" s="832">
        <v>234.91</v>
      </c>
      <c r="E22" s="828">
        <v>1</v>
      </c>
      <c r="F22" s="833">
        <v>234.91</v>
      </c>
    </row>
    <row r="23" spans="1:6" ht="14.45" customHeight="1" x14ac:dyDescent="0.2">
      <c r="A23" s="837" t="s">
        <v>1405</v>
      </c>
      <c r="B23" s="832"/>
      <c r="C23" s="828"/>
      <c r="D23" s="832">
        <v>0</v>
      </c>
      <c r="E23" s="828"/>
      <c r="F23" s="833">
        <v>0</v>
      </c>
    </row>
    <row r="24" spans="1:6" ht="14.45" customHeight="1" x14ac:dyDescent="0.2">
      <c r="A24" s="837" t="s">
        <v>2047</v>
      </c>
      <c r="B24" s="832"/>
      <c r="C24" s="828">
        <v>0</v>
      </c>
      <c r="D24" s="832">
        <v>77.790000000000006</v>
      </c>
      <c r="E24" s="828">
        <v>1</v>
      </c>
      <c r="F24" s="833">
        <v>77.790000000000006</v>
      </c>
    </row>
    <row r="25" spans="1:6" ht="14.45" customHeight="1" x14ac:dyDescent="0.2">
      <c r="A25" s="837" t="s">
        <v>1412</v>
      </c>
      <c r="B25" s="832"/>
      <c r="C25" s="828">
        <v>0</v>
      </c>
      <c r="D25" s="832">
        <v>105.33000000000001</v>
      </c>
      <c r="E25" s="828">
        <v>1</v>
      </c>
      <c r="F25" s="833">
        <v>105.33000000000001</v>
      </c>
    </row>
    <row r="26" spans="1:6" ht="14.45" customHeight="1" x14ac:dyDescent="0.2">
      <c r="A26" s="837" t="s">
        <v>1391</v>
      </c>
      <c r="B26" s="832"/>
      <c r="C26" s="828">
        <v>0</v>
      </c>
      <c r="D26" s="832">
        <v>96.04</v>
      </c>
      <c r="E26" s="828">
        <v>1</v>
      </c>
      <c r="F26" s="833">
        <v>96.04</v>
      </c>
    </row>
    <row r="27" spans="1:6" ht="14.45" customHeight="1" x14ac:dyDescent="0.2">
      <c r="A27" s="837" t="s">
        <v>1417</v>
      </c>
      <c r="B27" s="832"/>
      <c r="C27" s="828">
        <v>0</v>
      </c>
      <c r="D27" s="832">
        <v>246.39</v>
      </c>
      <c r="E27" s="828">
        <v>1</v>
      </c>
      <c r="F27" s="833">
        <v>246.39</v>
      </c>
    </row>
    <row r="28" spans="1:6" ht="14.45" customHeight="1" x14ac:dyDescent="0.2">
      <c r="A28" s="837" t="s">
        <v>1421</v>
      </c>
      <c r="B28" s="832"/>
      <c r="C28" s="828">
        <v>0</v>
      </c>
      <c r="D28" s="832">
        <v>235.1</v>
      </c>
      <c r="E28" s="828">
        <v>1</v>
      </c>
      <c r="F28" s="833">
        <v>235.1</v>
      </c>
    </row>
    <row r="29" spans="1:6" ht="14.45" customHeight="1" x14ac:dyDescent="0.2">
      <c r="A29" s="837" t="s">
        <v>1378</v>
      </c>
      <c r="B29" s="832"/>
      <c r="C29" s="828">
        <v>0</v>
      </c>
      <c r="D29" s="832">
        <v>31.09</v>
      </c>
      <c r="E29" s="828">
        <v>1</v>
      </c>
      <c r="F29" s="833">
        <v>31.09</v>
      </c>
    </row>
    <row r="30" spans="1:6" ht="14.45" customHeight="1" x14ac:dyDescent="0.2">
      <c r="A30" s="837" t="s">
        <v>1373</v>
      </c>
      <c r="B30" s="832"/>
      <c r="C30" s="828">
        <v>0</v>
      </c>
      <c r="D30" s="832">
        <v>70.3</v>
      </c>
      <c r="E30" s="828">
        <v>1</v>
      </c>
      <c r="F30" s="833">
        <v>70.3</v>
      </c>
    </row>
    <row r="31" spans="1:6" ht="14.45" customHeight="1" x14ac:dyDescent="0.2">
      <c r="A31" s="837" t="s">
        <v>1370</v>
      </c>
      <c r="B31" s="832"/>
      <c r="C31" s="828">
        <v>0</v>
      </c>
      <c r="D31" s="832">
        <v>4980.22</v>
      </c>
      <c r="E31" s="828">
        <v>1</v>
      </c>
      <c r="F31" s="833">
        <v>4980.22</v>
      </c>
    </row>
    <row r="32" spans="1:6" ht="14.45" customHeight="1" x14ac:dyDescent="0.2">
      <c r="A32" s="837" t="s">
        <v>2048</v>
      </c>
      <c r="B32" s="832"/>
      <c r="C32" s="828">
        <v>0</v>
      </c>
      <c r="D32" s="832">
        <v>598.5</v>
      </c>
      <c r="E32" s="828">
        <v>1</v>
      </c>
      <c r="F32" s="833">
        <v>598.5</v>
      </c>
    </row>
    <row r="33" spans="1:6" ht="14.45" customHeight="1" thickBot="1" x14ac:dyDescent="0.25">
      <c r="A33" s="760" t="s">
        <v>2049</v>
      </c>
      <c r="B33" s="751"/>
      <c r="C33" s="752">
        <v>0</v>
      </c>
      <c r="D33" s="751">
        <v>140.96</v>
      </c>
      <c r="E33" s="752">
        <v>1</v>
      </c>
      <c r="F33" s="753">
        <v>140.96</v>
      </c>
    </row>
    <row r="34" spans="1:6" ht="14.45" customHeight="1" thickBot="1" x14ac:dyDescent="0.25">
      <c r="A34" s="754" t="s">
        <v>3</v>
      </c>
      <c r="B34" s="755">
        <v>968.42000000000007</v>
      </c>
      <c r="C34" s="756">
        <v>8.0948289120854888E-2</v>
      </c>
      <c r="D34" s="755">
        <v>10995.019999999999</v>
      </c>
      <c r="E34" s="756">
        <v>0.91905171087914517</v>
      </c>
      <c r="F34" s="757">
        <v>11963.439999999999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{A723B891-CBC4-4DBC-9E36-F5DF667C2325}</x14:id>
        </ext>
      </extLst>
    </cfRule>
  </conditionalFormatting>
  <conditionalFormatting sqref="F15:F3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{7BF7E1CF-E4A3-47BB-8A51-3A396AC0C401}</x14:id>
        </ext>
      </extLst>
    </cfRule>
  </conditionalFormatting>
  <hyperlinks>
    <hyperlink ref="A2" location="Obsah!A1" display="Zpět na Obsah  KL 01  1.-4.měsíc" xr:uid="{963076C0-730F-42F3-84E6-2839B55CDC02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723B891-CBC4-4DBC-9E36-F5DF667C232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7BF7E1CF-E4A3-47BB-8A51-3A396AC0C40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F15:F33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4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9" customWidth="1"/>
    <col min="7" max="7" width="10" style="329" customWidth="1"/>
    <col min="8" max="8" width="6.7109375" style="332" customWidth="1"/>
    <col min="9" max="9" width="6.7109375" style="329" customWidth="1"/>
    <col min="10" max="10" width="10" style="329" customWidth="1"/>
    <col min="11" max="11" width="6.7109375" style="332" customWidth="1"/>
    <col min="12" max="12" width="6.7109375" style="329" customWidth="1"/>
    <col min="13" max="13" width="10" style="329" customWidth="1"/>
    <col min="14" max="16384" width="8.85546875" style="247"/>
  </cols>
  <sheetData>
    <row r="1" spans="1:13" ht="18.600000000000001" customHeight="1" thickBot="1" x14ac:dyDescent="0.35">
      <c r="A1" s="555" t="s">
        <v>2056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705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8</v>
      </c>
      <c r="G3" s="47">
        <f>SUBTOTAL(9,G6:G1048576)</f>
        <v>968.42000000000007</v>
      </c>
      <c r="H3" s="48">
        <f>IF(M3=0,0,G3/M3)</f>
        <v>8.0948289120854874E-2</v>
      </c>
      <c r="I3" s="47">
        <f>SUBTOTAL(9,I6:I1048576)</f>
        <v>45</v>
      </c>
      <c r="J3" s="47">
        <f>SUBTOTAL(9,J6:J1048576)</f>
        <v>10995.020000000002</v>
      </c>
      <c r="K3" s="48">
        <f>IF(M3=0,0,J3/M3)</f>
        <v>0.91905171087914528</v>
      </c>
      <c r="L3" s="47">
        <f>SUBTOTAL(9,L6:L1048576)</f>
        <v>53</v>
      </c>
      <c r="M3" s="49">
        <f>SUBTOTAL(9,M6:M1048576)</f>
        <v>11963.44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830" t="s">
        <v>166</v>
      </c>
      <c r="B5" s="762" t="s">
        <v>162</v>
      </c>
      <c r="C5" s="762" t="s">
        <v>89</v>
      </c>
      <c r="D5" s="762" t="s">
        <v>163</v>
      </c>
      <c r="E5" s="762" t="s">
        <v>164</v>
      </c>
      <c r="F5" s="763" t="s">
        <v>28</v>
      </c>
      <c r="G5" s="763" t="s">
        <v>14</v>
      </c>
      <c r="H5" s="746" t="s">
        <v>165</v>
      </c>
      <c r="I5" s="745" t="s">
        <v>28</v>
      </c>
      <c r="J5" s="763" t="s">
        <v>14</v>
      </c>
      <c r="K5" s="746" t="s">
        <v>165</v>
      </c>
      <c r="L5" s="745" t="s">
        <v>28</v>
      </c>
      <c r="M5" s="764" t="s">
        <v>14</v>
      </c>
    </row>
    <row r="6" spans="1:13" ht="14.45" customHeight="1" x14ac:dyDescent="0.2">
      <c r="A6" s="807" t="s">
        <v>1742</v>
      </c>
      <c r="B6" s="808" t="s">
        <v>2050</v>
      </c>
      <c r="C6" s="808" t="s">
        <v>1872</v>
      </c>
      <c r="D6" s="808" t="s">
        <v>1873</v>
      </c>
      <c r="E6" s="808" t="s">
        <v>1874</v>
      </c>
      <c r="F6" s="225"/>
      <c r="G6" s="225"/>
      <c r="H6" s="813">
        <v>0</v>
      </c>
      <c r="I6" s="225">
        <v>2</v>
      </c>
      <c r="J6" s="225">
        <v>239.4</v>
      </c>
      <c r="K6" s="813">
        <v>1</v>
      </c>
      <c r="L6" s="225">
        <v>2</v>
      </c>
      <c r="M6" s="831">
        <v>239.4</v>
      </c>
    </row>
    <row r="7" spans="1:13" ht="14.45" customHeight="1" x14ac:dyDescent="0.2">
      <c r="A7" s="822" t="s">
        <v>1743</v>
      </c>
      <c r="B7" s="823" t="s">
        <v>1555</v>
      </c>
      <c r="C7" s="823" t="s">
        <v>1957</v>
      </c>
      <c r="D7" s="823" t="s">
        <v>1114</v>
      </c>
      <c r="E7" s="823" t="s">
        <v>1958</v>
      </c>
      <c r="F7" s="832">
        <v>2</v>
      </c>
      <c r="G7" s="832">
        <v>188.56</v>
      </c>
      <c r="H7" s="828">
        <v>1</v>
      </c>
      <c r="I7" s="832"/>
      <c r="J7" s="832"/>
      <c r="K7" s="828">
        <v>0</v>
      </c>
      <c r="L7" s="832">
        <v>2</v>
      </c>
      <c r="M7" s="833">
        <v>188.56</v>
      </c>
    </row>
    <row r="8" spans="1:13" ht="14.45" customHeight="1" x14ac:dyDescent="0.2">
      <c r="A8" s="822" t="s">
        <v>1743</v>
      </c>
      <c r="B8" s="823" t="s">
        <v>1477</v>
      </c>
      <c r="C8" s="823" t="s">
        <v>1480</v>
      </c>
      <c r="D8" s="823" t="s">
        <v>1481</v>
      </c>
      <c r="E8" s="823" t="s">
        <v>1482</v>
      </c>
      <c r="F8" s="832"/>
      <c r="G8" s="832"/>
      <c r="H8" s="828">
        <v>0</v>
      </c>
      <c r="I8" s="832">
        <v>2</v>
      </c>
      <c r="J8" s="832">
        <v>299.04000000000002</v>
      </c>
      <c r="K8" s="828">
        <v>1</v>
      </c>
      <c r="L8" s="832">
        <v>2</v>
      </c>
      <c r="M8" s="833">
        <v>299.04000000000002</v>
      </c>
    </row>
    <row r="9" spans="1:13" ht="14.45" customHeight="1" x14ac:dyDescent="0.2">
      <c r="A9" s="822" t="s">
        <v>1743</v>
      </c>
      <c r="B9" s="823" t="s">
        <v>2051</v>
      </c>
      <c r="C9" s="823" t="s">
        <v>1930</v>
      </c>
      <c r="D9" s="823" t="s">
        <v>1931</v>
      </c>
      <c r="E9" s="823" t="s">
        <v>1932</v>
      </c>
      <c r="F9" s="832"/>
      <c r="G9" s="832"/>
      <c r="H9" s="828">
        <v>0</v>
      </c>
      <c r="I9" s="832">
        <v>1</v>
      </c>
      <c r="J9" s="832">
        <v>140.96</v>
      </c>
      <c r="K9" s="828">
        <v>1</v>
      </c>
      <c r="L9" s="832">
        <v>1</v>
      </c>
      <c r="M9" s="833">
        <v>140.96</v>
      </c>
    </row>
    <row r="10" spans="1:13" ht="14.45" customHeight="1" x14ac:dyDescent="0.2">
      <c r="A10" s="822" t="s">
        <v>1743</v>
      </c>
      <c r="B10" s="823" t="s">
        <v>1499</v>
      </c>
      <c r="C10" s="823" t="s">
        <v>1500</v>
      </c>
      <c r="D10" s="823" t="s">
        <v>757</v>
      </c>
      <c r="E10" s="823" t="s">
        <v>760</v>
      </c>
      <c r="F10" s="832"/>
      <c r="G10" s="832"/>
      <c r="H10" s="828"/>
      <c r="I10" s="832">
        <v>2</v>
      </c>
      <c r="J10" s="832">
        <v>0</v>
      </c>
      <c r="K10" s="828"/>
      <c r="L10" s="832">
        <v>2</v>
      </c>
      <c r="M10" s="833">
        <v>0</v>
      </c>
    </row>
    <row r="11" spans="1:13" ht="14.45" customHeight="1" x14ac:dyDescent="0.2">
      <c r="A11" s="822" t="s">
        <v>1743</v>
      </c>
      <c r="B11" s="823" t="s">
        <v>1587</v>
      </c>
      <c r="C11" s="823" t="s">
        <v>1588</v>
      </c>
      <c r="D11" s="823" t="s">
        <v>1589</v>
      </c>
      <c r="E11" s="823" t="s">
        <v>1590</v>
      </c>
      <c r="F11" s="832"/>
      <c r="G11" s="832"/>
      <c r="H11" s="828">
        <v>0</v>
      </c>
      <c r="I11" s="832">
        <v>1</v>
      </c>
      <c r="J11" s="832">
        <v>910.2</v>
      </c>
      <c r="K11" s="828">
        <v>1</v>
      </c>
      <c r="L11" s="832">
        <v>1</v>
      </c>
      <c r="M11" s="833">
        <v>910.2</v>
      </c>
    </row>
    <row r="12" spans="1:13" ht="14.45" customHeight="1" x14ac:dyDescent="0.2">
      <c r="A12" s="822" t="s">
        <v>1745</v>
      </c>
      <c r="B12" s="823" t="s">
        <v>1555</v>
      </c>
      <c r="C12" s="823" t="s">
        <v>1556</v>
      </c>
      <c r="D12" s="823" t="s">
        <v>1557</v>
      </c>
      <c r="E12" s="823" t="s">
        <v>1558</v>
      </c>
      <c r="F12" s="832"/>
      <c r="G12" s="832"/>
      <c r="H12" s="828">
        <v>0</v>
      </c>
      <c r="I12" s="832">
        <v>1</v>
      </c>
      <c r="J12" s="832">
        <v>105.23</v>
      </c>
      <c r="K12" s="828">
        <v>1</v>
      </c>
      <c r="L12" s="832">
        <v>1</v>
      </c>
      <c r="M12" s="833">
        <v>105.23</v>
      </c>
    </row>
    <row r="13" spans="1:13" ht="14.45" customHeight="1" x14ac:dyDescent="0.2">
      <c r="A13" s="822" t="s">
        <v>1745</v>
      </c>
      <c r="B13" s="823" t="s">
        <v>1477</v>
      </c>
      <c r="C13" s="823" t="s">
        <v>1478</v>
      </c>
      <c r="D13" s="823" t="s">
        <v>986</v>
      </c>
      <c r="E13" s="823" t="s">
        <v>1479</v>
      </c>
      <c r="F13" s="832"/>
      <c r="G13" s="832"/>
      <c r="H13" s="828">
        <v>0</v>
      </c>
      <c r="I13" s="832">
        <v>3</v>
      </c>
      <c r="J13" s="832">
        <v>463.08000000000004</v>
      </c>
      <c r="K13" s="828">
        <v>1</v>
      </c>
      <c r="L13" s="832">
        <v>3</v>
      </c>
      <c r="M13" s="833">
        <v>463.08000000000004</v>
      </c>
    </row>
    <row r="14" spans="1:13" ht="14.45" customHeight="1" x14ac:dyDescent="0.2">
      <c r="A14" s="822" t="s">
        <v>1745</v>
      </c>
      <c r="B14" s="823" t="s">
        <v>1587</v>
      </c>
      <c r="C14" s="823" t="s">
        <v>1588</v>
      </c>
      <c r="D14" s="823" t="s">
        <v>1589</v>
      </c>
      <c r="E14" s="823" t="s">
        <v>1590</v>
      </c>
      <c r="F14" s="832"/>
      <c r="G14" s="832"/>
      <c r="H14" s="828">
        <v>0</v>
      </c>
      <c r="I14" s="832">
        <v>1</v>
      </c>
      <c r="J14" s="832">
        <v>910.2</v>
      </c>
      <c r="K14" s="828">
        <v>1</v>
      </c>
      <c r="L14" s="832">
        <v>1</v>
      </c>
      <c r="M14" s="833">
        <v>910.2</v>
      </c>
    </row>
    <row r="15" spans="1:13" ht="14.45" customHeight="1" x14ac:dyDescent="0.2">
      <c r="A15" s="822" t="s">
        <v>1747</v>
      </c>
      <c r="B15" s="823" t="s">
        <v>1457</v>
      </c>
      <c r="C15" s="823" t="s">
        <v>1778</v>
      </c>
      <c r="D15" s="823" t="s">
        <v>1779</v>
      </c>
      <c r="E15" s="823" t="s">
        <v>1780</v>
      </c>
      <c r="F15" s="832">
        <v>2</v>
      </c>
      <c r="G15" s="832">
        <v>210.64</v>
      </c>
      <c r="H15" s="828">
        <v>1</v>
      </c>
      <c r="I15" s="832"/>
      <c r="J15" s="832"/>
      <c r="K15" s="828">
        <v>0</v>
      </c>
      <c r="L15" s="832">
        <v>2</v>
      </c>
      <c r="M15" s="833">
        <v>210.64</v>
      </c>
    </row>
    <row r="16" spans="1:13" ht="14.45" customHeight="1" x14ac:dyDescent="0.2">
      <c r="A16" s="822" t="s">
        <v>1747</v>
      </c>
      <c r="B16" s="823" t="s">
        <v>2052</v>
      </c>
      <c r="C16" s="823" t="s">
        <v>1822</v>
      </c>
      <c r="D16" s="823" t="s">
        <v>1823</v>
      </c>
      <c r="E16" s="823" t="s">
        <v>1824</v>
      </c>
      <c r="F16" s="832"/>
      <c r="G16" s="832"/>
      <c r="H16" s="828">
        <v>0</v>
      </c>
      <c r="I16" s="832">
        <v>1</v>
      </c>
      <c r="J16" s="832">
        <v>77.790000000000006</v>
      </c>
      <c r="K16" s="828">
        <v>1</v>
      </c>
      <c r="L16" s="832">
        <v>1</v>
      </c>
      <c r="M16" s="833">
        <v>77.790000000000006</v>
      </c>
    </row>
    <row r="17" spans="1:13" ht="14.45" customHeight="1" x14ac:dyDescent="0.2">
      <c r="A17" s="822" t="s">
        <v>1747</v>
      </c>
      <c r="B17" s="823" t="s">
        <v>1555</v>
      </c>
      <c r="C17" s="823" t="s">
        <v>1851</v>
      </c>
      <c r="D17" s="823" t="s">
        <v>1114</v>
      </c>
      <c r="E17" s="823" t="s">
        <v>1852</v>
      </c>
      <c r="F17" s="832">
        <v>1</v>
      </c>
      <c r="G17" s="832">
        <v>84.18</v>
      </c>
      <c r="H17" s="828">
        <v>1</v>
      </c>
      <c r="I17" s="832"/>
      <c r="J17" s="832"/>
      <c r="K17" s="828">
        <v>0</v>
      </c>
      <c r="L17" s="832">
        <v>1</v>
      </c>
      <c r="M17" s="833">
        <v>84.18</v>
      </c>
    </row>
    <row r="18" spans="1:13" ht="14.45" customHeight="1" x14ac:dyDescent="0.2">
      <c r="A18" s="822" t="s">
        <v>1747</v>
      </c>
      <c r="B18" s="823" t="s">
        <v>1477</v>
      </c>
      <c r="C18" s="823" t="s">
        <v>1847</v>
      </c>
      <c r="D18" s="823" t="s">
        <v>1848</v>
      </c>
      <c r="E18" s="823" t="s">
        <v>1849</v>
      </c>
      <c r="F18" s="832">
        <v>2</v>
      </c>
      <c r="G18" s="832">
        <v>308.72000000000003</v>
      </c>
      <c r="H18" s="828">
        <v>1</v>
      </c>
      <c r="I18" s="832"/>
      <c r="J18" s="832"/>
      <c r="K18" s="828">
        <v>0</v>
      </c>
      <c r="L18" s="832">
        <v>2</v>
      </c>
      <c r="M18" s="833">
        <v>308.72000000000003</v>
      </c>
    </row>
    <row r="19" spans="1:13" ht="14.45" customHeight="1" x14ac:dyDescent="0.2">
      <c r="A19" s="822" t="s">
        <v>1747</v>
      </c>
      <c r="B19" s="823" t="s">
        <v>1477</v>
      </c>
      <c r="C19" s="823" t="s">
        <v>1478</v>
      </c>
      <c r="D19" s="823" t="s">
        <v>986</v>
      </c>
      <c r="E19" s="823" t="s">
        <v>1479</v>
      </c>
      <c r="F19" s="832"/>
      <c r="G19" s="832"/>
      <c r="H19" s="828">
        <v>0</v>
      </c>
      <c r="I19" s="832">
        <v>1</v>
      </c>
      <c r="J19" s="832">
        <v>154.36000000000001</v>
      </c>
      <c r="K19" s="828">
        <v>1</v>
      </c>
      <c r="L19" s="832">
        <v>1</v>
      </c>
      <c r="M19" s="833">
        <v>154.36000000000001</v>
      </c>
    </row>
    <row r="20" spans="1:13" ht="14.45" customHeight="1" x14ac:dyDescent="0.2">
      <c r="A20" s="822" t="s">
        <v>1747</v>
      </c>
      <c r="B20" s="823" t="s">
        <v>2053</v>
      </c>
      <c r="C20" s="823" t="s">
        <v>1782</v>
      </c>
      <c r="D20" s="823" t="s">
        <v>1783</v>
      </c>
      <c r="E20" s="823" t="s">
        <v>1780</v>
      </c>
      <c r="F20" s="832">
        <v>1</v>
      </c>
      <c r="G20" s="832">
        <v>176.32</v>
      </c>
      <c r="H20" s="828">
        <v>1</v>
      </c>
      <c r="I20" s="832"/>
      <c r="J20" s="832"/>
      <c r="K20" s="828">
        <v>0</v>
      </c>
      <c r="L20" s="832">
        <v>1</v>
      </c>
      <c r="M20" s="833">
        <v>176.32</v>
      </c>
    </row>
    <row r="21" spans="1:13" ht="14.45" customHeight="1" x14ac:dyDescent="0.2">
      <c r="A21" s="822" t="s">
        <v>1748</v>
      </c>
      <c r="B21" s="823" t="s">
        <v>1437</v>
      </c>
      <c r="C21" s="823" t="s">
        <v>1533</v>
      </c>
      <c r="D21" s="823" t="s">
        <v>908</v>
      </c>
      <c r="E21" s="823" t="s">
        <v>1534</v>
      </c>
      <c r="F21" s="832"/>
      <c r="G21" s="832"/>
      <c r="H21" s="828">
        <v>0</v>
      </c>
      <c r="I21" s="832">
        <v>1</v>
      </c>
      <c r="J21" s="832">
        <v>736.33</v>
      </c>
      <c r="K21" s="828">
        <v>1</v>
      </c>
      <c r="L21" s="832">
        <v>1</v>
      </c>
      <c r="M21" s="833">
        <v>736.33</v>
      </c>
    </row>
    <row r="22" spans="1:13" ht="14.45" customHeight="1" x14ac:dyDescent="0.2">
      <c r="A22" s="822" t="s">
        <v>1748</v>
      </c>
      <c r="B22" s="823" t="s">
        <v>1477</v>
      </c>
      <c r="C22" s="823" t="s">
        <v>1478</v>
      </c>
      <c r="D22" s="823" t="s">
        <v>986</v>
      </c>
      <c r="E22" s="823" t="s">
        <v>1479</v>
      </c>
      <c r="F22" s="832"/>
      <c r="G22" s="832"/>
      <c r="H22" s="828">
        <v>0</v>
      </c>
      <c r="I22" s="832">
        <v>3</v>
      </c>
      <c r="J22" s="832">
        <v>463.08000000000004</v>
      </c>
      <c r="K22" s="828">
        <v>1</v>
      </c>
      <c r="L22" s="832">
        <v>3</v>
      </c>
      <c r="M22" s="833">
        <v>463.08000000000004</v>
      </c>
    </row>
    <row r="23" spans="1:13" ht="14.45" customHeight="1" x14ac:dyDescent="0.2">
      <c r="A23" s="822" t="s">
        <v>1748</v>
      </c>
      <c r="B23" s="823" t="s">
        <v>2054</v>
      </c>
      <c r="C23" s="823" t="s">
        <v>1861</v>
      </c>
      <c r="D23" s="823" t="s">
        <v>1862</v>
      </c>
      <c r="E23" s="823" t="s">
        <v>1863</v>
      </c>
      <c r="F23" s="832"/>
      <c r="G23" s="832"/>
      <c r="H23" s="828">
        <v>0</v>
      </c>
      <c r="I23" s="832">
        <v>5</v>
      </c>
      <c r="J23" s="832">
        <v>614.79999999999995</v>
      </c>
      <c r="K23" s="828">
        <v>1</v>
      </c>
      <c r="L23" s="832">
        <v>5</v>
      </c>
      <c r="M23" s="833">
        <v>614.79999999999995</v>
      </c>
    </row>
    <row r="24" spans="1:13" ht="14.45" customHeight="1" x14ac:dyDescent="0.2">
      <c r="A24" s="822" t="s">
        <v>1749</v>
      </c>
      <c r="B24" s="823" t="s">
        <v>1509</v>
      </c>
      <c r="C24" s="823" t="s">
        <v>2014</v>
      </c>
      <c r="D24" s="823" t="s">
        <v>1511</v>
      </c>
      <c r="E24" s="823" t="s">
        <v>2015</v>
      </c>
      <c r="F24" s="832"/>
      <c r="G24" s="832"/>
      <c r="H24" s="828">
        <v>0</v>
      </c>
      <c r="I24" s="832">
        <v>2</v>
      </c>
      <c r="J24" s="832">
        <v>93.62</v>
      </c>
      <c r="K24" s="828">
        <v>1</v>
      </c>
      <c r="L24" s="832">
        <v>2</v>
      </c>
      <c r="M24" s="833">
        <v>93.62</v>
      </c>
    </row>
    <row r="25" spans="1:13" ht="14.45" customHeight="1" x14ac:dyDescent="0.2">
      <c r="A25" s="822" t="s">
        <v>1749</v>
      </c>
      <c r="B25" s="823" t="s">
        <v>1602</v>
      </c>
      <c r="C25" s="823" t="s">
        <v>2017</v>
      </c>
      <c r="D25" s="823" t="s">
        <v>981</v>
      </c>
      <c r="E25" s="823" t="s">
        <v>2018</v>
      </c>
      <c r="F25" s="832"/>
      <c r="G25" s="832"/>
      <c r="H25" s="828">
        <v>0</v>
      </c>
      <c r="I25" s="832">
        <v>2</v>
      </c>
      <c r="J25" s="832">
        <v>235.1</v>
      </c>
      <c r="K25" s="828">
        <v>1</v>
      </c>
      <c r="L25" s="832">
        <v>2</v>
      </c>
      <c r="M25" s="833">
        <v>235.1</v>
      </c>
    </row>
    <row r="26" spans="1:13" ht="14.45" customHeight="1" x14ac:dyDescent="0.2">
      <c r="A26" s="822" t="s">
        <v>1750</v>
      </c>
      <c r="B26" s="823" t="s">
        <v>1437</v>
      </c>
      <c r="C26" s="823" t="s">
        <v>1533</v>
      </c>
      <c r="D26" s="823" t="s">
        <v>908</v>
      </c>
      <c r="E26" s="823" t="s">
        <v>1534</v>
      </c>
      <c r="F26" s="832"/>
      <c r="G26" s="832"/>
      <c r="H26" s="828">
        <v>0</v>
      </c>
      <c r="I26" s="832">
        <v>2</v>
      </c>
      <c r="J26" s="832">
        <v>1472.66</v>
      </c>
      <c r="K26" s="828">
        <v>1</v>
      </c>
      <c r="L26" s="832">
        <v>2</v>
      </c>
      <c r="M26" s="833">
        <v>1472.66</v>
      </c>
    </row>
    <row r="27" spans="1:13" ht="14.45" customHeight="1" x14ac:dyDescent="0.2">
      <c r="A27" s="822" t="s">
        <v>1750</v>
      </c>
      <c r="B27" s="823" t="s">
        <v>1437</v>
      </c>
      <c r="C27" s="823" t="s">
        <v>1889</v>
      </c>
      <c r="D27" s="823" t="s">
        <v>1890</v>
      </c>
      <c r="E27" s="823" t="s">
        <v>1891</v>
      </c>
      <c r="F27" s="832"/>
      <c r="G27" s="832"/>
      <c r="H27" s="828">
        <v>0</v>
      </c>
      <c r="I27" s="832">
        <v>1</v>
      </c>
      <c r="J27" s="832">
        <v>1847.49</v>
      </c>
      <c r="K27" s="828">
        <v>1</v>
      </c>
      <c r="L27" s="832">
        <v>1</v>
      </c>
      <c r="M27" s="833">
        <v>1847.49</v>
      </c>
    </row>
    <row r="28" spans="1:13" ht="14.45" customHeight="1" x14ac:dyDescent="0.2">
      <c r="A28" s="822" t="s">
        <v>1750</v>
      </c>
      <c r="B28" s="823" t="s">
        <v>1437</v>
      </c>
      <c r="C28" s="823" t="s">
        <v>1892</v>
      </c>
      <c r="D28" s="823" t="s">
        <v>908</v>
      </c>
      <c r="E28" s="823" t="s">
        <v>1893</v>
      </c>
      <c r="F28" s="832"/>
      <c r="G28" s="832"/>
      <c r="H28" s="828">
        <v>0</v>
      </c>
      <c r="I28" s="832">
        <v>1</v>
      </c>
      <c r="J28" s="832">
        <v>923.74</v>
      </c>
      <c r="K28" s="828">
        <v>1</v>
      </c>
      <c r="L28" s="832">
        <v>1</v>
      </c>
      <c r="M28" s="833">
        <v>923.74</v>
      </c>
    </row>
    <row r="29" spans="1:13" ht="14.45" customHeight="1" x14ac:dyDescent="0.2">
      <c r="A29" s="822" t="s">
        <v>1750</v>
      </c>
      <c r="B29" s="823" t="s">
        <v>1477</v>
      </c>
      <c r="C29" s="823" t="s">
        <v>1478</v>
      </c>
      <c r="D29" s="823" t="s">
        <v>986</v>
      </c>
      <c r="E29" s="823" t="s">
        <v>1479</v>
      </c>
      <c r="F29" s="832"/>
      <c r="G29" s="832"/>
      <c r="H29" s="828">
        <v>0</v>
      </c>
      <c r="I29" s="832">
        <v>1</v>
      </c>
      <c r="J29" s="832">
        <v>154.36000000000001</v>
      </c>
      <c r="K29" s="828">
        <v>1</v>
      </c>
      <c r="L29" s="832">
        <v>1</v>
      </c>
      <c r="M29" s="833">
        <v>154.36000000000001</v>
      </c>
    </row>
    <row r="30" spans="1:13" ht="14.45" customHeight="1" x14ac:dyDescent="0.2">
      <c r="A30" s="822" t="s">
        <v>1750</v>
      </c>
      <c r="B30" s="823" t="s">
        <v>2050</v>
      </c>
      <c r="C30" s="823" t="s">
        <v>1872</v>
      </c>
      <c r="D30" s="823" t="s">
        <v>1873</v>
      </c>
      <c r="E30" s="823" t="s">
        <v>1874</v>
      </c>
      <c r="F30" s="832"/>
      <c r="G30" s="832"/>
      <c r="H30" s="828">
        <v>0</v>
      </c>
      <c r="I30" s="832">
        <v>2</v>
      </c>
      <c r="J30" s="832">
        <v>239.4</v>
      </c>
      <c r="K30" s="828">
        <v>1</v>
      </c>
      <c r="L30" s="832">
        <v>2</v>
      </c>
      <c r="M30" s="833">
        <v>239.4</v>
      </c>
    </row>
    <row r="31" spans="1:13" ht="14.45" customHeight="1" x14ac:dyDescent="0.2">
      <c r="A31" s="822" t="s">
        <v>1750</v>
      </c>
      <c r="B31" s="823" t="s">
        <v>1509</v>
      </c>
      <c r="C31" s="823" t="s">
        <v>1510</v>
      </c>
      <c r="D31" s="823" t="s">
        <v>1511</v>
      </c>
      <c r="E31" s="823" t="s">
        <v>1512</v>
      </c>
      <c r="F31" s="832"/>
      <c r="G31" s="832"/>
      <c r="H31" s="828">
        <v>0</v>
      </c>
      <c r="I31" s="832">
        <v>1</v>
      </c>
      <c r="J31" s="832">
        <v>11.71</v>
      </c>
      <c r="K31" s="828">
        <v>1</v>
      </c>
      <c r="L31" s="832">
        <v>1</v>
      </c>
      <c r="M31" s="833">
        <v>11.71</v>
      </c>
    </row>
    <row r="32" spans="1:13" ht="14.45" customHeight="1" x14ac:dyDescent="0.2">
      <c r="A32" s="822" t="s">
        <v>1750</v>
      </c>
      <c r="B32" s="823" t="s">
        <v>1717</v>
      </c>
      <c r="C32" s="823" t="s">
        <v>1883</v>
      </c>
      <c r="D32" s="823" t="s">
        <v>1719</v>
      </c>
      <c r="E32" s="823" t="s">
        <v>1884</v>
      </c>
      <c r="F32" s="832"/>
      <c r="G32" s="832"/>
      <c r="H32" s="828">
        <v>0</v>
      </c>
      <c r="I32" s="832">
        <v>1</v>
      </c>
      <c r="J32" s="832">
        <v>246.39</v>
      </c>
      <c r="K32" s="828">
        <v>1</v>
      </c>
      <c r="L32" s="832">
        <v>1</v>
      </c>
      <c r="M32" s="833">
        <v>246.39</v>
      </c>
    </row>
    <row r="33" spans="1:13" ht="14.45" customHeight="1" x14ac:dyDescent="0.2">
      <c r="A33" s="822" t="s">
        <v>1752</v>
      </c>
      <c r="B33" s="823" t="s">
        <v>1447</v>
      </c>
      <c r="C33" s="823" t="s">
        <v>1448</v>
      </c>
      <c r="D33" s="823" t="s">
        <v>1449</v>
      </c>
      <c r="E33" s="823" t="s">
        <v>1450</v>
      </c>
      <c r="F33" s="832"/>
      <c r="G33" s="832"/>
      <c r="H33" s="828">
        <v>0</v>
      </c>
      <c r="I33" s="832">
        <v>1</v>
      </c>
      <c r="J33" s="832">
        <v>70.3</v>
      </c>
      <c r="K33" s="828">
        <v>1</v>
      </c>
      <c r="L33" s="832">
        <v>1</v>
      </c>
      <c r="M33" s="833">
        <v>70.3</v>
      </c>
    </row>
    <row r="34" spans="1:13" ht="14.45" customHeight="1" x14ac:dyDescent="0.2">
      <c r="A34" s="822" t="s">
        <v>1752</v>
      </c>
      <c r="B34" s="823" t="s">
        <v>1457</v>
      </c>
      <c r="C34" s="823" t="s">
        <v>1986</v>
      </c>
      <c r="D34" s="823" t="s">
        <v>868</v>
      </c>
      <c r="E34" s="823" t="s">
        <v>1987</v>
      </c>
      <c r="F34" s="832"/>
      <c r="G34" s="832"/>
      <c r="H34" s="828">
        <v>0</v>
      </c>
      <c r="I34" s="832">
        <v>1</v>
      </c>
      <c r="J34" s="832">
        <v>35.11</v>
      </c>
      <c r="K34" s="828">
        <v>1</v>
      </c>
      <c r="L34" s="832">
        <v>1</v>
      </c>
      <c r="M34" s="833">
        <v>35.11</v>
      </c>
    </row>
    <row r="35" spans="1:13" ht="14.45" customHeight="1" x14ac:dyDescent="0.2">
      <c r="A35" s="822" t="s">
        <v>1752</v>
      </c>
      <c r="B35" s="823" t="s">
        <v>1545</v>
      </c>
      <c r="C35" s="823" t="s">
        <v>1985</v>
      </c>
      <c r="D35" s="823" t="s">
        <v>1547</v>
      </c>
      <c r="E35" s="823" t="s">
        <v>1208</v>
      </c>
      <c r="F35" s="832"/>
      <c r="G35" s="832"/>
      <c r="H35" s="828">
        <v>0</v>
      </c>
      <c r="I35" s="832">
        <v>1</v>
      </c>
      <c r="J35" s="832">
        <v>31.09</v>
      </c>
      <c r="K35" s="828">
        <v>1</v>
      </c>
      <c r="L35" s="832">
        <v>1</v>
      </c>
      <c r="M35" s="833">
        <v>31.09</v>
      </c>
    </row>
    <row r="36" spans="1:13" ht="14.45" customHeight="1" x14ac:dyDescent="0.2">
      <c r="A36" s="822" t="s">
        <v>1752</v>
      </c>
      <c r="B36" s="823" t="s">
        <v>2055</v>
      </c>
      <c r="C36" s="823" t="s">
        <v>2001</v>
      </c>
      <c r="D36" s="823" t="s">
        <v>2002</v>
      </c>
      <c r="E36" s="823" t="s">
        <v>659</v>
      </c>
      <c r="F36" s="832"/>
      <c r="G36" s="832"/>
      <c r="H36" s="828">
        <v>0</v>
      </c>
      <c r="I36" s="832">
        <v>1</v>
      </c>
      <c r="J36" s="832">
        <v>68.930000000000007</v>
      </c>
      <c r="K36" s="828">
        <v>1</v>
      </c>
      <c r="L36" s="832">
        <v>1</v>
      </c>
      <c r="M36" s="833">
        <v>68.930000000000007</v>
      </c>
    </row>
    <row r="37" spans="1:13" ht="14.45" customHeight="1" x14ac:dyDescent="0.2">
      <c r="A37" s="822" t="s">
        <v>1752</v>
      </c>
      <c r="B37" s="823" t="s">
        <v>1638</v>
      </c>
      <c r="C37" s="823" t="s">
        <v>1639</v>
      </c>
      <c r="D37" s="823" t="s">
        <v>1640</v>
      </c>
      <c r="E37" s="823" t="s">
        <v>1641</v>
      </c>
      <c r="F37" s="832"/>
      <c r="G37" s="832"/>
      <c r="H37" s="828">
        <v>0</v>
      </c>
      <c r="I37" s="832">
        <v>1</v>
      </c>
      <c r="J37" s="832">
        <v>234.91</v>
      </c>
      <c r="K37" s="828">
        <v>1</v>
      </c>
      <c r="L37" s="832">
        <v>1</v>
      </c>
      <c r="M37" s="833">
        <v>234.91</v>
      </c>
    </row>
    <row r="38" spans="1:13" ht="14.45" customHeight="1" x14ac:dyDescent="0.2">
      <c r="A38" s="822" t="s">
        <v>1752</v>
      </c>
      <c r="B38" s="823" t="s">
        <v>1663</v>
      </c>
      <c r="C38" s="823" t="s">
        <v>1989</v>
      </c>
      <c r="D38" s="823" t="s">
        <v>1990</v>
      </c>
      <c r="E38" s="823" t="s">
        <v>878</v>
      </c>
      <c r="F38" s="832"/>
      <c r="G38" s="832"/>
      <c r="H38" s="828">
        <v>0</v>
      </c>
      <c r="I38" s="832">
        <v>1</v>
      </c>
      <c r="J38" s="832">
        <v>96.04</v>
      </c>
      <c r="K38" s="828">
        <v>1</v>
      </c>
      <c r="L38" s="832">
        <v>1</v>
      </c>
      <c r="M38" s="833">
        <v>96.04</v>
      </c>
    </row>
    <row r="39" spans="1:13" ht="14.45" customHeight="1" x14ac:dyDescent="0.2">
      <c r="A39" s="822" t="s">
        <v>1752</v>
      </c>
      <c r="B39" s="823" t="s">
        <v>2050</v>
      </c>
      <c r="C39" s="823" t="s">
        <v>1872</v>
      </c>
      <c r="D39" s="823" t="s">
        <v>1873</v>
      </c>
      <c r="E39" s="823" t="s">
        <v>1874</v>
      </c>
      <c r="F39" s="832"/>
      <c r="G39" s="832"/>
      <c r="H39" s="828">
        <v>0</v>
      </c>
      <c r="I39" s="832">
        <v>1</v>
      </c>
      <c r="J39" s="832">
        <v>119.7</v>
      </c>
      <c r="K39" s="828">
        <v>1</v>
      </c>
      <c r="L39" s="832">
        <v>1</v>
      </c>
      <c r="M39" s="833">
        <v>119.7</v>
      </c>
    </row>
    <row r="40" spans="1:13" ht="14.45" customHeight="1" thickBot="1" x14ac:dyDescent="0.25">
      <c r="A40" s="814" t="s">
        <v>1752</v>
      </c>
      <c r="B40" s="815" t="s">
        <v>1499</v>
      </c>
      <c r="C40" s="815" t="s">
        <v>1500</v>
      </c>
      <c r="D40" s="815" t="s">
        <v>757</v>
      </c>
      <c r="E40" s="815" t="s">
        <v>760</v>
      </c>
      <c r="F40" s="834"/>
      <c r="G40" s="834"/>
      <c r="H40" s="820"/>
      <c r="I40" s="834">
        <v>1</v>
      </c>
      <c r="J40" s="834">
        <v>0</v>
      </c>
      <c r="K40" s="820"/>
      <c r="L40" s="834">
        <v>1</v>
      </c>
      <c r="M40" s="835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C13E5F21-D6E0-42C5-9D97-9D1C6C0607B6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8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177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705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377">
        <v>2018</v>
      </c>
      <c r="D3" s="378">
        <v>2019</v>
      </c>
      <c r="E3" s="11"/>
      <c r="F3" s="525">
        <v>2020</v>
      </c>
      <c r="G3" s="543"/>
      <c r="H3" s="543"/>
      <c r="I3" s="526"/>
    </row>
    <row r="4" spans="1:10" ht="14.45" customHeight="1" thickBot="1" x14ac:dyDescent="0.25">
      <c r="A4" s="382" t="s">
        <v>0</v>
      </c>
      <c r="B4" s="383" t="s">
        <v>239</v>
      </c>
      <c r="C4" s="544" t="s">
        <v>93</v>
      </c>
      <c r="D4" s="545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12" t="s">
        <v>586</v>
      </c>
      <c r="B5" s="713" t="s">
        <v>587</v>
      </c>
      <c r="C5" s="714" t="s">
        <v>329</v>
      </c>
      <c r="D5" s="714" t="s">
        <v>329</v>
      </c>
      <c r="E5" s="714"/>
      <c r="F5" s="714" t="s">
        <v>329</v>
      </c>
      <c r="G5" s="714" t="s">
        <v>329</v>
      </c>
      <c r="H5" s="714" t="s">
        <v>329</v>
      </c>
      <c r="I5" s="715" t="s">
        <v>329</v>
      </c>
      <c r="J5" s="716" t="s">
        <v>73</v>
      </c>
    </row>
    <row r="6" spans="1:10" ht="14.45" customHeight="1" x14ac:dyDescent="0.2">
      <c r="A6" s="712" t="s">
        <v>586</v>
      </c>
      <c r="B6" s="713" t="s">
        <v>2057</v>
      </c>
      <c r="C6" s="714">
        <v>6675.3017000000027</v>
      </c>
      <c r="D6" s="714">
        <v>6880.7922600000038</v>
      </c>
      <c r="E6" s="714"/>
      <c r="F6" s="714">
        <v>6943.0605100000021</v>
      </c>
      <c r="G6" s="714">
        <v>0</v>
      </c>
      <c r="H6" s="714">
        <v>6943.0605100000021</v>
      </c>
      <c r="I6" s="715" t="s">
        <v>329</v>
      </c>
      <c r="J6" s="716" t="s">
        <v>1</v>
      </c>
    </row>
    <row r="7" spans="1:10" ht="14.45" customHeight="1" x14ac:dyDescent="0.2">
      <c r="A7" s="712" t="s">
        <v>586</v>
      </c>
      <c r="B7" s="713" t="s">
        <v>2058</v>
      </c>
      <c r="C7" s="714">
        <v>3100.8841399999997</v>
      </c>
      <c r="D7" s="714">
        <v>2674.0323100000001</v>
      </c>
      <c r="E7" s="714"/>
      <c r="F7" s="714">
        <v>4599.0713700000015</v>
      </c>
      <c r="G7" s="714">
        <v>0</v>
      </c>
      <c r="H7" s="714">
        <v>4599.0713700000015</v>
      </c>
      <c r="I7" s="715" t="s">
        <v>329</v>
      </c>
      <c r="J7" s="716" t="s">
        <v>1</v>
      </c>
    </row>
    <row r="8" spans="1:10" ht="14.45" customHeight="1" x14ac:dyDescent="0.2">
      <c r="A8" s="712" t="s">
        <v>586</v>
      </c>
      <c r="B8" s="713" t="s">
        <v>2059</v>
      </c>
      <c r="C8" s="714">
        <v>13294.63154</v>
      </c>
      <c r="D8" s="714">
        <v>8919.793340000002</v>
      </c>
      <c r="E8" s="714"/>
      <c r="F8" s="714">
        <v>5252.0643800000007</v>
      </c>
      <c r="G8" s="714">
        <v>0</v>
      </c>
      <c r="H8" s="714">
        <v>5252.0643800000007</v>
      </c>
      <c r="I8" s="715" t="s">
        <v>329</v>
      </c>
      <c r="J8" s="716" t="s">
        <v>1</v>
      </c>
    </row>
    <row r="9" spans="1:10" ht="14.45" customHeight="1" x14ac:dyDescent="0.2">
      <c r="A9" s="712" t="s">
        <v>586</v>
      </c>
      <c r="B9" s="713" t="s">
        <v>2060</v>
      </c>
      <c r="C9" s="714">
        <v>1673.905580000001</v>
      </c>
      <c r="D9" s="714">
        <v>1141.10159</v>
      </c>
      <c r="E9" s="714"/>
      <c r="F9" s="714">
        <v>1423.0244500000015</v>
      </c>
      <c r="G9" s="714">
        <v>0</v>
      </c>
      <c r="H9" s="714">
        <v>1423.0244500000015</v>
      </c>
      <c r="I9" s="715" t="s">
        <v>329</v>
      </c>
      <c r="J9" s="716" t="s">
        <v>1</v>
      </c>
    </row>
    <row r="10" spans="1:10" ht="14.45" customHeight="1" x14ac:dyDescent="0.2">
      <c r="A10" s="712" t="s">
        <v>586</v>
      </c>
      <c r="B10" s="713" t="s">
        <v>2061</v>
      </c>
      <c r="C10" s="714">
        <v>2.35494</v>
      </c>
      <c r="D10" s="714">
        <v>0</v>
      </c>
      <c r="E10" s="714"/>
      <c r="F10" s="714">
        <v>7.0560900000000002</v>
      </c>
      <c r="G10" s="714">
        <v>0</v>
      </c>
      <c r="H10" s="714">
        <v>7.0560900000000002</v>
      </c>
      <c r="I10" s="715" t="s">
        <v>329</v>
      </c>
      <c r="J10" s="716" t="s">
        <v>1</v>
      </c>
    </row>
    <row r="11" spans="1:10" ht="14.45" customHeight="1" x14ac:dyDescent="0.2">
      <c r="A11" s="712" t="s">
        <v>586</v>
      </c>
      <c r="B11" s="713" t="s">
        <v>2062</v>
      </c>
      <c r="C11" s="714">
        <v>0</v>
      </c>
      <c r="D11" s="714">
        <v>0</v>
      </c>
      <c r="E11" s="714"/>
      <c r="F11" s="714">
        <v>5.5224000000000011</v>
      </c>
      <c r="G11" s="714">
        <v>0</v>
      </c>
      <c r="H11" s="714">
        <v>5.5224000000000011</v>
      </c>
      <c r="I11" s="715" t="s">
        <v>329</v>
      </c>
      <c r="J11" s="716" t="s">
        <v>1</v>
      </c>
    </row>
    <row r="12" spans="1:10" ht="14.45" customHeight="1" x14ac:dyDescent="0.2">
      <c r="A12" s="712" t="s">
        <v>586</v>
      </c>
      <c r="B12" s="713" t="s">
        <v>2063</v>
      </c>
      <c r="C12" s="714">
        <v>0</v>
      </c>
      <c r="D12" s="714">
        <v>0</v>
      </c>
      <c r="E12" s="714"/>
      <c r="F12" s="714">
        <v>0.34499999999999997</v>
      </c>
      <c r="G12" s="714">
        <v>0</v>
      </c>
      <c r="H12" s="714">
        <v>0.34499999999999997</v>
      </c>
      <c r="I12" s="715" t="s">
        <v>329</v>
      </c>
      <c r="J12" s="716" t="s">
        <v>1</v>
      </c>
    </row>
    <row r="13" spans="1:10" ht="14.45" customHeight="1" x14ac:dyDescent="0.2">
      <c r="A13" s="712" t="s">
        <v>586</v>
      </c>
      <c r="B13" s="713" t="s">
        <v>2064</v>
      </c>
      <c r="C13" s="714">
        <v>685.47771999999998</v>
      </c>
      <c r="D13" s="714">
        <v>650.46641</v>
      </c>
      <c r="E13" s="714"/>
      <c r="F13" s="714">
        <v>667.54003</v>
      </c>
      <c r="G13" s="714">
        <v>0</v>
      </c>
      <c r="H13" s="714">
        <v>667.54003</v>
      </c>
      <c r="I13" s="715" t="s">
        <v>329</v>
      </c>
      <c r="J13" s="716" t="s">
        <v>1</v>
      </c>
    </row>
    <row r="14" spans="1:10" ht="14.45" customHeight="1" x14ac:dyDescent="0.2">
      <c r="A14" s="712" t="s">
        <v>586</v>
      </c>
      <c r="B14" s="713" t="s">
        <v>2065</v>
      </c>
      <c r="C14" s="714">
        <v>2046.5129899999999</v>
      </c>
      <c r="D14" s="714">
        <v>2262.0402599999993</v>
      </c>
      <c r="E14" s="714"/>
      <c r="F14" s="714">
        <v>2098.7799399999999</v>
      </c>
      <c r="G14" s="714">
        <v>0</v>
      </c>
      <c r="H14" s="714">
        <v>2098.7799399999999</v>
      </c>
      <c r="I14" s="715" t="s">
        <v>329</v>
      </c>
      <c r="J14" s="716" t="s">
        <v>1</v>
      </c>
    </row>
    <row r="15" spans="1:10" ht="14.45" customHeight="1" x14ac:dyDescent="0.2">
      <c r="A15" s="712" t="s">
        <v>586</v>
      </c>
      <c r="B15" s="713" t="s">
        <v>2066</v>
      </c>
      <c r="C15" s="714">
        <v>24.81119</v>
      </c>
      <c r="D15" s="714">
        <v>73.802880000000016</v>
      </c>
      <c r="E15" s="714"/>
      <c r="F15" s="714">
        <v>54.238900000000001</v>
      </c>
      <c r="G15" s="714">
        <v>0</v>
      </c>
      <c r="H15" s="714">
        <v>54.238900000000001</v>
      </c>
      <c r="I15" s="715" t="s">
        <v>329</v>
      </c>
      <c r="J15" s="716" t="s">
        <v>1</v>
      </c>
    </row>
    <row r="16" spans="1:10" ht="14.45" customHeight="1" x14ac:dyDescent="0.2">
      <c r="A16" s="712" t="s">
        <v>586</v>
      </c>
      <c r="B16" s="713" t="s">
        <v>2067</v>
      </c>
      <c r="C16" s="714">
        <v>314.09826999999996</v>
      </c>
      <c r="D16" s="714">
        <v>394.04934000000014</v>
      </c>
      <c r="E16" s="714"/>
      <c r="F16" s="714">
        <v>318.88893999999999</v>
      </c>
      <c r="G16" s="714">
        <v>0</v>
      </c>
      <c r="H16" s="714">
        <v>318.88893999999999</v>
      </c>
      <c r="I16" s="715" t="s">
        <v>329</v>
      </c>
      <c r="J16" s="716" t="s">
        <v>1</v>
      </c>
    </row>
    <row r="17" spans="1:10" ht="14.45" customHeight="1" x14ac:dyDescent="0.2">
      <c r="A17" s="712" t="s">
        <v>586</v>
      </c>
      <c r="B17" s="713" t="s">
        <v>2068</v>
      </c>
      <c r="C17" s="714">
        <v>37.562269999999991</v>
      </c>
      <c r="D17" s="714">
        <v>37.817629999999994</v>
      </c>
      <c r="E17" s="714"/>
      <c r="F17" s="714">
        <v>74.536380000000008</v>
      </c>
      <c r="G17" s="714">
        <v>0</v>
      </c>
      <c r="H17" s="714">
        <v>74.536380000000008</v>
      </c>
      <c r="I17" s="715" t="s">
        <v>329</v>
      </c>
      <c r="J17" s="716" t="s">
        <v>1</v>
      </c>
    </row>
    <row r="18" spans="1:10" ht="14.45" customHeight="1" x14ac:dyDescent="0.2">
      <c r="A18" s="712" t="s">
        <v>586</v>
      </c>
      <c r="B18" s="713" t="s">
        <v>2069</v>
      </c>
      <c r="C18" s="714">
        <v>183.09215</v>
      </c>
      <c r="D18" s="714">
        <v>145.31560000000002</v>
      </c>
      <c r="E18" s="714"/>
      <c r="F18" s="714">
        <v>136.69235</v>
      </c>
      <c r="G18" s="714">
        <v>0</v>
      </c>
      <c r="H18" s="714">
        <v>136.69235</v>
      </c>
      <c r="I18" s="715" t="s">
        <v>329</v>
      </c>
      <c r="J18" s="716" t="s">
        <v>1</v>
      </c>
    </row>
    <row r="19" spans="1:10" ht="14.45" customHeight="1" x14ac:dyDescent="0.2">
      <c r="A19" s="712" t="s">
        <v>586</v>
      </c>
      <c r="B19" s="713" t="s">
        <v>2070</v>
      </c>
      <c r="C19" s="714">
        <v>2.97418</v>
      </c>
      <c r="D19" s="714">
        <v>105.80879</v>
      </c>
      <c r="E19" s="714"/>
      <c r="F19" s="714">
        <v>90.667779999999993</v>
      </c>
      <c r="G19" s="714">
        <v>0</v>
      </c>
      <c r="H19" s="714">
        <v>90.667779999999993</v>
      </c>
      <c r="I19" s="715" t="s">
        <v>329</v>
      </c>
      <c r="J19" s="716" t="s">
        <v>1</v>
      </c>
    </row>
    <row r="20" spans="1:10" ht="14.45" customHeight="1" x14ac:dyDescent="0.2">
      <c r="A20" s="712" t="s">
        <v>586</v>
      </c>
      <c r="B20" s="713" t="s">
        <v>2071</v>
      </c>
      <c r="C20" s="714">
        <v>195.42232999999996</v>
      </c>
      <c r="D20" s="714">
        <v>369.72334999999998</v>
      </c>
      <c r="E20" s="714"/>
      <c r="F20" s="714">
        <v>334.40937999999994</v>
      </c>
      <c r="G20" s="714">
        <v>0</v>
      </c>
      <c r="H20" s="714">
        <v>334.40937999999994</v>
      </c>
      <c r="I20" s="715" t="s">
        <v>329</v>
      </c>
      <c r="J20" s="716" t="s">
        <v>1</v>
      </c>
    </row>
    <row r="21" spans="1:10" ht="14.45" customHeight="1" x14ac:dyDescent="0.2">
      <c r="A21" s="712" t="s">
        <v>586</v>
      </c>
      <c r="B21" s="713" t="s">
        <v>2072</v>
      </c>
      <c r="C21" s="714">
        <v>0</v>
      </c>
      <c r="D21" s="714">
        <v>0</v>
      </c>
      <c r="E21" s="714"/>
      <c r="F21" s="714">
        <v>4.6000000000000001E-4</v>
      </c>
      <c r="G21" s="714">
        <v>0</v>
      </c>
      <c r="H21" s="714">
        <v>4.6000000000000001E-4</v>
      </c>
      <c r="I21" s="715" t="s">
        <v>329</v>
      </c>
      <c r="J21" s="716" t="s">
        <v>1</v>
      </c>
    </row>
    <row r="22" spans="1:10" ht="14.45" customHeight="1" x14ac:dyDescent="0.2">
      <c r="A22" s="712" t="s">
        <v>586</v>
      </c>
      <c r="B22" s="713" t="s">
        <v>2073</v>
      </c>
      <c r="C22" s="714">
        <v>119.44549999999998</v>
      </c>
      <c r="D22" s="714">
        <v>135.52370999999999</v>
      </c>
      <c r="E22" s="714"/>
      <c r="F22" s="714">
        <v>144.10256000000001</v>
      </c>
      <c r="G22" s="714">
        <v>0</v>
      </c>
      <c r="H22" s="714">
        <v>144.10256000000001</v>
      </c>
      <c r="I22" s="715" t="s">
        <v>329</v>
      </c>
      <c r="J22" s="716" t="s">
        <v>1</v>
      </c>
    </row>
    <row r="23" spans="1:10" ht="14.45" customHeight="1" x14ac:dyDescent="0.2">
      <c r="A23" s="712" t="s">
        <v>586</v>
      </c>
      <c r="B23" s="713" t="s">
        <v>2074</v>
      </c>
      <c r="C23" s="714">
        <v>0</v>
      </c>
      <c r="D23" s="714">
        <v>123.41054000000001</v>
      </c>
      <c r="E23" s="714"/>
      <c r="F23" s="714">
        <v>0.66944000000000004</v>
      </c>
      <c r="G23" s="714">
        <v>0</v>
      </c>
      <c r="H23" s="714">
        <v>0.66944000000000004</v>
      </c>
      <c r="I23" s="715" t="s">
        <v>329</v>
      </c>
      <c r="J23" s="716" t="s">
        <v>1</v>
      </c>
    </row>
    <row r="24" spans="1:10" ht="14.45" customHeight="1" x14ac:dyDescent="0.2">
      <c r="A24" s="712" t="s">
        <v>586</v>
      </c>
      <c r="B24" s="713" t="s">
        <v>2075</v>
      </c>
      <c r="C24" s="714">
        <v>9.3149999999999995</v>
      </c>
      <c r="D24" s="714">
        <v>0</v>
      </c>
      <c r="E24" s="714"/>
      <c r="F24" s="714">
        <v>0</v>
      </c>
      <c r="G24" s="714">
        <v>0</v>
      </c>
      <c r="H24" s="714">
        <v>0</v>
      </c>
      <c r="I24" s="715" t="s">
        <v>329</v>
      </c>
      <c r="J24" s="716" t="s">
        <v>1</v>
      </c>
    </row>
    <row r="25" spans="1:10" ht="14.45" customHeight="1" x14ac:dyDescent="0.2">
      <c r="A25" s="712" t="s">
        <v>586</v>
      </c>
      <c r="B25" s="713" t="s">
        <v>597</v>
      </c>
      <c r="C25" s="714">
        <v>28365.789500000003</v>
      </c>
      <c r="D25" s="714">
        <v>23913.678010000011</v>
      </c>
      <c r="E25" s="714"/>
      <c r="F25" s="714">
        <v>22150.670360000011</v>
      </c>
      <c r="G25" s="714">
        <v>0</v>
      </c>
      <c r="H25" s="714">
        <v>22150.670360000011</v>
      </c>
      <c r="I25" s="715" t="s">
        <v>329</v>
      </c>
      <c r="J25" s="716" t="s">
        <v>598</v>
      </c>
    </row>
    <row r="27" spans="1:10" ht="14.45" customHeight="1" x14ac:dyDescent="0.2">
      <c r="A27" s="712" t="s">
        <v>586</v>
      </c>
      <c r="B27" s="713" t="s">
        <v>587</v>
      </c>
      <c r="C27" s="714" t="s">
        <v>329</v>
      </c>
      <c r="D27" s="714" t="s">
        <v>329</v>
      </c>
      <c r="E27" s="714"/>
      <c r="F27" s="714" t="s">
        <v>329</v>
      </c>
      <c r="G27" s="714" t="s">
        <v>329</v>
      </c>
      <c r="H27" s="714" t="s">
        <v>329</v>
      </c>
      <c r="I27" s="715" t="s">
        <v>329</v>
      </c>
      <c r="J27" s="716" t="s">
        <v>73</v>
      </c>
    </row>
    <row r="28" spans="1:10" ht="14.45" customHeight="1" x14ac:dyDescent="0.2">
      <c r="A28" s="712" t="s">
        <v>599</v>
      </c>
      <c r="B28" s="713" t="s">
        <v>600</v>
      </c>
      <c r="C28" s="714" t="s">
        <v>329</v>
      </c>
      <c r="D28" s="714" t="s">
        <v>329</v>
      </c>
      <c r="E28" s="714"/>
      <c r="F28" s="714" t="s">
        <v>329</v>
      </c>
      <c r="G28" s="714" t="s">
        <v>329</v>
      </c>
      <c r="H28" s="714" t="s">
        <v>329</v>
      </c>
      <c r="I28" s="715" t="s">
        <v>329</v>
      </c>
      <c r="J28" s="716" t="s">
        <v>0</v>
      </c>
    </row>
    <row r="29" spans="1:10" ht="14.45" customHeight="1" x14ac:dyDescent="0.2">
      <c r="A29" s="712" t="s">
        <v>599</v>
      </c>
      <c r="B29" s="713" t="s">
        <v>2064</v>
      </c>
      <c r="C29" s="714">
        <v>12.426360000000001</v>
      </c>
      <c r="D29" s="714">
        <v>14.44101</v>
      </c>
      <c r="E29" s="714"/>
      <c r="F29" s="714">
        <v>11.92773</v>
      </c>
      <c r="G29" s="714">
        <v>0</v>
      </c>
      <c r="H29" s="714">
        <v>11.92773</v>
      </c>
      <c r="I29" s="715" t="s">
        <v>329</v>
      </c>
      <c r="J29" s="716" t="s">
        <v>1</v>
      </c>
    </row>
    <row r="30" spans="1:10" ht="14.45" customHeight="1" x14ac:dyDescent="0.2">
      <c r="A30" s="712" t="s">
        <v>599</v>
      </c>
      <c r="B30" s="713" t="s">
        <v>2065</v>
      </c>
      <c r="C30" s="714">
        <v>16.685610000000004</v>
      </c>
      <c r="D30" s="714">
        <v>29.867690000000003</v>
      </c>
      <c r="E30" s="714"/>
      <c r="F30" s="714">
        <v>20.614919999999998</v>
      </c>
      <c r="G30" s="714">
        <v>0</v>
      </c>
      <c r="H30" s="714">
        <v>20.614919999999998</v>
      </c>
      <c r="I30" s="715" t="s">
        <v>329</v>
      </c>
      <c r="J30" s="716" t="s">
        <v>1</v>
      </c>
    </row>
    <row r="31" spans="1:10" ht="14.45" customHeight="1" x14ac:dyDescent="0.2">
      <c r="A31" s="712" t="s">
        <v>599</v>
      </c>
      <c r="B31" s="713" t="s">
        <v>2066</v>
      </c>
      <c r="C31" s="714">
        <v>0</v>
      </c>
      <c r="D31" s="714">
        <v>3.048</v>
      </c>
      <c r="E31" s="714"/>
      <c r="F31" s="714">
        <v>3.5579999999999998</v>
      </c>
      <c r="G31" s="714">
        <v>0</v>
      </c>
      <c r="H31" s="714">
        <v>3.5579999999999998</v>
      </c>
      <c r="I31" s="715" t="s">
        <v>329</v>
      </c>
      <c r="J31" s="716" t="s">
        <v>1</v>
      </c>
    </row>
    <row r="32" spans="1:10" ht="14.45" customHeight="1" x14ac:dyDescent="0.2">
      <c r="A32" s="712" t="s">
        <v>599</v>
      </c>
      <c r="B32" s="713" t="s">
        <v>2068</v>
      </c>
      <c r="C32" s="714">
        <v>1.754</v>
      </c>
      <c r="D32" s="714">
        <v>1.92</v>
      </c>
      <c r="E32" s="714"/>
      <c r="F32" s="714">
        <v>0.70499999999999996</v>
      </c>
      <c r="G32" s="714">
        <v>0</v>
      </c>
      <c r="H32" s="714">
        <v>0.70499999999999996</v>
      </c>
      <c r="I32" s="715" t="s">
        <v>329</v>
      </c>
      <c r="J32" s="716" t="s">
        <v>1</v>
      </c>
    </row>
    <row r="33" spans="1:10" ht="14.45" customHeight="1" x14ac:dyDescent="0.2">
      <c r="A33" s="712" t="s">
        <v>599</v>
      </c>
      <c r="B33" s="713" t="s">
        <v>2069</v>
      </c>
      <c r="C33" s="714">
        <v>5.4885999999999999</v>
      </c>
      <c r="D33" s="714">
        <v>6.7004999999999999</v>
      </c>
      <c r="E33" s="714"/>
      <c r="F33" s="714">
        <v>6.38985</v>
      </c>
      <c r="G33" s="714">
        <v>0</v>
      </c>
      <c r="H33" s="714">
        <v>6.38985</v>
      </c>
      <c r="I33" s="715" t="s">
        <v>329</v>
      </c>
      <c r="J33" s="716" t="s">
        <v>1</v>
      </c>
    </row>
    <row r="34" spans="1:10" ht="14.45" customHeight="1" x14ac:dyDescent="0.2">
      <c r="A34" s="712" t="s">
        <v>599</v>
      </c>
      <c r="B34" s="713" t="s">
        <v>2073</v>
      </c>
      <c r="C34" s="714">
        <v>2.3642300000000005</v>
      </c>
      <c r="D34" s="714">
        <v>1.25379</v>
      </c>
      <c r="E34" s="714"/>
      <c r="F34" s="714">
        <v>0.20896999999999999</v>
      </c>
      <c r="G34" s="714">
        <v>0</v>
      </c>
      <c r="H34" s="714">
        <v>0.20896999999999999</v>
      </c>
      <c r="I34" s="715" t="s">
        <v>329</v>
      </c>
      <c r="J34" s="716" t="s">
        <v>1</v>
      </c>
    </row>
    <row r="35" spans="1:10" ht="14.45" customHeight="1" x14ac:dyDescent="0.2">
      <c r="A35" s="712" t="s">
        <v>599</v>
      </c>
      <c r="B35" s="713" t="s">
        <v>601</v>
      </c>
      <c r="C35" s="714">
        <v>38.718800000000009</v>
      </c>
      <c r="D35" s="714">
        <v>57.230990000000006</v>
      </c>
      <c r="E35" s="714"/>
      <c r="F35" s="714">
        <v>43.404469999999996</v>
      </c>
      <c r="G35" s="714">
        <v>0</v>
      </c>
      <c r="H35" s="714">
        <v>43.404469999999996</v>
      </c>
      <c r="I35" s="715" t="s">
        <v>329</v>
      </c>
      <c r="J35" s="716" t="s">
        <v>602</v>
      </c>
    </row>
    <row r="36" spans="1:10" ht="14.45" customHeight="1" x14ac:dyDescent="0.2">
      <c r="A36" s="712" t="s">
        <v>329</v>
      </c>
      <c r="B36" s="713" t="s">
        <v>329</v>
      </c>
      <c r="C36" s="714" t="s">
        <v>329</v>
      </c>
      <c r="D36" s="714" t="s">
        <v>329</v>
      </c>
      <c r="E36" s="714"/>
      <c r="F36" s="714" t="s">
        <v>329</v>
      </c>
      <c r="G36" s="714" t="s">
        <v>329</v>
      </c>
      <c r="H36" s="714" t="s">
        <v>329</v>
      </c>
      <c r="I36" s="715" t="s">
        <v>329</v>
      </c>
      <c r="J36" s="716" t="s">
        <v>603</v>
      </c>
    </row>
    <row r="37" spans="1:10" ht="14.45" customHeight="1" x14ac:dyDescent="0.2">
      <c r="A37" s="712" t="s">
        <v>604</v>
      </c>
      <c r="B37" s="713" t="s">
        <v>605</v>
      </c>
      <c r="C37" s="714" t="s">
        <v>329</v>
      </c>
      <c r="D37" s="714" t="s">
        <v>329</v>
      </c>
      <c r="E37" s="714"/>
      <c r="F37" s="714" t="s">
        <v>329</v>
      </c>
      <c r="G37" s="714" t="s">
        <v>329</v>
      </c>
      <c r="H37" s="714" t="s">
        <v>329</v>
      </c>
      <c r="I37" s="715" t="s">
        <v>329</v>
      </c>
      <c r="J37" s="716" t="s">
        <v>0</v>
      </c>
    </row>
    <row r="38" spans="1:10" ht="14.45" customHeight="1" x14ac:dyDescent="0.2">
      <c r="A38" s="712" t="s">
        <v>604</v>
      </c>
      <c r="B38" s="713" t="s">
        <v>2061</v>
      </c>
      <c r="C38" s="714">
        <v>0</v>
      </c>
      <c r="D38" s="714">
        <v>0</v>
      </c>
      <c r="E38" s="714"/>
      <c r="F38" s="714">
        <v>0</v>
      </c>
      <c r="G38" s="714">
        <v>0</v>
      </c>
      <c r="H38" s="714">
        <v>0</v>
      </c>
      <c r="I38" s="715" t="s">
        <v>329</v>
      </c>
      <c r="J38" s="716" t="s">
        <v>1</v>
      </c>
    </row>
    <row r="39" spans="1:10" ht="14.45" customHeight="1" x14ac:dyDescent="0.2">
      <c r="A39" s="712" t="s">
        <v>604</v>
      </c>
      <c r="B39" s="713" t="s">
        <v>2062</v>
      </c>
      <c r="C39" s="714">
        <v>0</v>
      </c>
      <c r="D39" s="714">
        <v>0</v>
      </c>
      <c r="E39" s="714"/>
      <c r="F39" s="714">
        <v>0.42480000000000001</v>
      </c>
      <c r="G39" s="714">
        <v>0</v>
      </c>
      <c r="H39" s="714">
        <v>0.42480000000000001</v>
      </c>
      <c r="I39" s="715" t="s">
        <v>329</v>
      </c>
      <c r="J39" s="716" t="s">
        <v>1</v>
      </c>
    </row>
    <row r="40" spans="1:10" ht="14.45" customHeight="1" x14ac:dyDescent="0.2">
      <c r="A40" s="712" t="s">
        <v>604</v>
      </c>
      <c r="B40" s="713" t="s">
        <v>2063</v>
      </c>
      <c r="C40" s="714">
        <v>0</v>
      </c>
      <c r="D40" s="714">
        <v>0</v>
      </c>
      <c r="E40" s="714"/>
      <c r="F40" s="714">
        <v>0.16159999999999999</v>
      </c>
      <c r="G40" s="714">
        <v>0</v>
      </c>
      <c r="H40" s="714">
        <v>0.16159999999999999</v>
      </c>
      <c r="I40" s="715" t="s">
        <v>329</v>
      </c>
      <c r="J40" s="716" t="s">
        <v>1</v>
      </c>
    </row>
    <row r="41" spans="1:10" ht="14.45" customHeight="1" x14ac:dyDescent="0.2">
      <c r="A41" s="712" t="s">
        <v>604</v>
      </c>
      <c r="B41" s="713" t="s">
        <v>2064</v>
      </c>
      <c r="C41" s="714">
        <v>18.122229999999998</v>
      </c>
      <c r="D41" s="714">
        <v>18.56344</v>
      </c>
      <c r="E41" s="714"/>
      <c r="F41" s="714">
        <v>17.861699999999999</v>
      </c>
      <c r="G41" s="714">
        <v>0</v>
      </c>
      <c r="H41" s="714">
        <v>17.861699999999999</v>
      </c>
      <c r="I41" s="715" t="s">
        <v>329</v>
      </c>
      <c r="J41" s="716" t="s">
        <v>1</v>
      </c>
    </row>
    <row r="42" spans="1:10" ht="14.45" customHeight="1" x14ac:dyDescent="0.2">
      <c r="A42" s="712" t="s">
        <v>604</v>
      </c>
      <c r="B42" s="713" t="s">
        <v>2065</v>
      </c>
      <c r="C42" s="714">
        <v>25.176590000000001</v>
      </c>
      <c r="D42" s="714">
        <v>42.027960000000007</v>
      </c>
      <c r="E42" s="714"/>
      <c r="F42" s="714">
        <v>42.414910000000006</v>
      </c>
      <c r="G42" s="714">
        <v>0</v>
      </c>
      <c r="H42" s="714">
        <v>42.414910000000006</v>
      </c>
      <c r="I42" s="715" t="s">
        <v>329</v>
      </c>
      <c r="J42" s="716" t="s">
        <v>1</v>
      </c>
    </row>
    <row r="43" spans="1:10" ht="14.45" customHeight="1" x14ac:dyDescent="0.2">
      <c r="A43" s="712" t="s">
        <v>604</v>
      </c>
      <c r="B43" s="713" t="s">
        <v>2066</v>
      </c>
      <c r="C43" s="714">
        <v>1.0169999999999999</v>
      </c>
      <c r="D43" s="714">
        <v>6.0960000000000001</v>
      </c>
      <c r="E43" s="714"/>
      <c r="F43" s="714">
        <v>4.0670000000000002</v>
      </c>
      <c r="G43" s="714">
        <v>0</v>
      </c>
      <c r="H43" s="714">
        <v>4.0670000000000002</v>
      </c>
      <c r="I43" s="715" t="s">
        <v>329</v>
      </c>
      <c r="J43" s="716" t="s">
        <v>1</v>
      </c>
    </row>
    <row r="44" spans="1:10" ht="14.45" customHeight="1" x14ac:dyDescent="0.2">
      <c r="A44" s="712" t="s">
        <v>604</v>
      </c>
      <c r="B44" s="713" t="s">
        <v>2068</v>
      </c>
      <c r="C44" s="714">
        <v>0.97699999999999998</v>
      </c>
      <c r="D44" s="714">
        <v>2.8387500000000001</v>
      </c>
      <c r="E44" s="714"/>
      <c r="F44" s="714">
        <v>1.2849999999999999</v>
      </c>
      <c r="G44" s="714">
        <v>0</v>
      </c>
      <c r="H44" s="714">
        <v>1.2849999999999999</v>
      </c>
      <c r="I44" s="715" t="s">
        <v>329</v>
      </c>
      <c r="J44" s="716" t="s">
        <v>1</v>
      </c>
    </row>
    <row r="45" spans="1:10" ht="14.45" customHeight="1" x14ac:dyDescent="0.2">
      <c r="A45" s="712" t="s">
        <v>604</v>
      </c>
      <c r="B45" s="713" t="s">
        <v>2069</v>
      </c>
      <c r="C45" s="714">
        <v>6.6710000000000003</v>
      </c>
      <c r="D45" s="714">
        <v>6.3105000000000002</v>
      </c>
      <c r="E45" s="714"/>
      <c r="F45" s="714">
        <v>9.8239999999999998</v>
      </c>
      <c r="G45" s="714">
        <v>0</v>
      </c>
      <c r="H45" s="714">
        <v>9.8239999999999998</v>
      </c>
      <c r="I45" s="715" t="s">
        <v>329</v>
      </c>
      <c r="J45" s="716" t="s">
        <v>1</v>
      </c>
    </row>
    <row r="46" spans="1:10" ht="14.45" customHeight="1" x14ac:dyDescent="0.2">
      <c r="A46" s="712" t="s">
        <v>604</v>
      </c>
      <c r="B46" s="713" t="s">
        <v>2073</v>
      </c>
      <c r="C46" s="714">
        <v>0.40586</v>
      </c>
      <c r="D46" s="714">
        <v>0.78049999999999997</v>
      </c>
      <c r="E46" s="714"/>
      <c r="F46" s="714">
        <v>0.23415</v>
      </c>
      <c r="G46" s="714">
        <v>0</v>
      </c>
      <c r="H46" s="714">
        <v>0.23415</v>
      </c>
      <c r="I46" s="715" t="s">
        <v>329</v>
      </c>
      <c r="J46" s="716" t="s">
        <v>1</v>
      </c>
    </row>
    <row r="47" spans="1:10" ht="14.45" customHeight="1" x14ac:dyDescent="0.2">
      <c r="A47" s="712" t="s">
        <v>604</v>
      </c>
      <c r="B47" s="713" t="s">
        <v>606</v>
      </c>
      <c r="C47" s="714">
        <v>52.369679999999995</v>
      </c>
      <c r="D47" s="714">
        <v>76.617150000000024</v>
      </c>
      <c r="E47" s="714"/>
      <c r="F47" s="714">
        <v>76.273160000000004</v>
      </c>
      <c r="G47" s="714">
        <v>0</v>
      </c>
      <c r="H47" s="714">
        <v>76.273160000000004</v>
      </c>
      <c r="I47" s="715" t="s">
        <v>329</v>
      </c>
      <c r="J47" s="716" t="s">
        <v>602</v>
      </c>
    </row>
    <row r="48" spans="1:10" ht="14.45" customHeight="1" x14ac:dyDescent="0.2">
      <c r="A48" s="712" t="s">
        <v>329</v>
      </c>
      <c r="B48" s="713" t="s">
        <v>329</v>
      </c>
      <c r="C48" s="714" t="s">
        <v>329</v>
      </c>
      <c r="D48" s="714" t="s">
        <v>329</v>
      </c>
      <c r="E48" s="714"/>
      <c r="F48" s="714" t="s">
        <v>329</v>
      </c>
      <c r="G48" s="714" t="s">
        <v>329</v>
      </c>
      <c r="H48" s="714" t="s">
        <v>329</v>
      </c>
      <c r="I48" s="715" t="s">
        <v>329</v>
      </c>
      <c r="J48" s="716" t="s">
        <v>603</v>
      </c>
    </row>
    <row r="49" spans="1:10" ht="14.45" customHeight="1" x14ac:dyDescent="0.2">
      <c r="A49" s="712" t="s">
        <v>607</v>
      </c>
      <c r="B49" s="713" t="s">
        <v>608</v>
      </c>
      <c r="C49" s="714" t="s">
        <v>329</v>
      </c>
      <c r="D49" s="714" t="s">
        <v>329</v>
      </c>
      <c r="E49" s="714"/>
      <c r="F49" s="714" t="s">
        <v>329</v>
      </c>
      <c r="G49" s="714" t="s">
        <v>329</v>
      </c>
      <c r="H49" s="714" t="s">
        <v>329</v>
      </c>
      <c r="I49" s="715" t="s">
        <v>329</v>
      </c>
      <c r="J49" s="716" t="s">
        <v>0</v>
      </c>
    </row>
    <row r="50" spans="1:10" ht="14.45" customHeight="1" x14ac:dyDescent="0.2">
      <c r="A50" s="712" t="s">
        <v>607</v>
      </c>
      <c r="B50" s="713" t="s">
        <v>2062</v>
      </c>
      <c r="C50" s="714">
        <v>0</v>
      </c>
      <c r="D50" s="714">
        <v>0</v>
      </c>
      <c r="E50" s="714"/>
      <c r="F50" s="714">
        <v>2.5488000000000004</v>
      </c>
      <c r="G50" s="714">
        <v>0</v>
      </c>
      <c r="H50" s="714">
        <v>2.5488000000000004</v>
      </c>
      <c r="I50" s="715" t="s">
        <v>329</v>
      </c>
      <c r="J50" s="716" t="s">
        <v>1</v>
      </c>
    </row>
    <row r="51" spans="1:10" ht="14.45" customHeight="1" x14ac:dyDescent="0.2">
      <c r="A51" s="712" t="s">
        <v>607</v>
      </c>
      <c r="B51" s="713" t="s">
        <v>2064</v>
      </c>
      <c r="C51" s="714">
        <v>1.3851500000000001</v>
      </c>
      <c r="D51" s="714">
        <v>1.16673</v>
      </c>
      <c r="E51" s="714"/>
      <c r="F51" s="714">
        <v>1.9917899999999999</v>
      </c>
      <c r="G51" s="714">
        <v>0</v>
      </c>
      <c r="H51" s="714">
        <v>1.9917899999999999</v>
      </c>
      <c r="I51" s="715" t="s">
        <v>329</v>
      </c>
      <c r="J51" s="716" t="s">
        <v>1</v>
      </c>
    </row>
    <row r="52" spans="1:10" ht="14.45" customHeight="1" x14ac:dyDescent="0.2">
      <c r="A52" s="712" t="s">
        <v>607</v>
      </c>
      <c r="B52" s="713" t="s">
        <v>2065</v>
      </c>
      <c r="C52" s="714">
        <v>0.88135000000000008</v>
      </c>
      <c r="D52" s="714">
        <v>0.40739999999999998</v>
      </c>
      <c r="E52" s="714"/>
      <c r="F52" s="714">
        <v>0.83135000000000003</v>
      </c>
      <c r="G52" s="714">
        <v>0</v>
      </c>
      <c r="H52" s="714">
        <v>0.83135000000000003</v>
      </c>
      <c r="I52" s="715" t="s">
        <v>329</v>
      </c>
      <c r="J52" s="716" t="s">
        <v>1</v>
      </c>
    </row>
    <row r="53" spans="1:10" ht="14.45" customHeight="1" x14ac:dyDescent="0.2">
      <c r="A53" s="712" t="s">
        <v>607</v>
      </c>
      <c r="B53" s="713" t="s">
        <v>2068</v>
      </c>
      <c r="C53" s="714">
        <v>3.1E-2</v>
      </c>
      <c r="D53" s="714">
        <v>0.18099999999999999</v>
      </c>
      <c r="E53" s="714"/>
      <c r="F53" s="714">
        <v>0.26400000000000001</v>
      </c>
      <c r="G53" s="714">
        <v>0</v>
      </c>
      <c r="H53" s="714">
        <v>0.26400000000000001</v>
      </c>
      <c r="I53" s="715" t="s">
        <v>329</v>
      </c>
      <c r="J53" s="716" t="s">
        <v>1</v>
      </c>
    </row>
    <row r="54" spans="1:10" ht="14.45" customHeight="1" x14ac:dyDescent="0.2">
      <c r="A54" s="712" t="s">
        <v>607</v>
      </c>
      <c r="B54" s="713" t="s">
        <v>2069</v>
      </c>
      <c r="C54" s="714">
        <v>1.6967000000000001</v>
      </c>
      <c r="D54" s="714">
        <v>0.62</v>
      </c>
      <c r="E54" s="714"/>
      <c r="F54" s="714">
        <v>0.98</v>
      </c>
      <c r="G54" s="714">
        <v>0</v>
      </c>
      <c r="H54" s="714">
        <v>0.98</v>
      </c>
      <c r="I54" s="715" t="s">
        <v>329</v>
      </c>
      <c r="J54" s="716" t="s">
        <v>1</v>
      </c>
    </row>
    <row r="55" spans="1:10" ht="14.45" customHeight="1" x14ac:dyDescent="0.2">
      <c r="A55" s="712" t="s">
        <v>607</v>
      </c>
      <c r="B55" s="713" t="s">
        <v>609</v>
      </c>
      <c r="C55" s="714">
        <v>3.9942000000000002</v>
      </c>
      <c r="D55" s="714">
        <v>2.37513</v>
      </c>
      <c r="E55" s="714"/>
      <c r="F55" s="714">
        <v>6.6159400000000002</v>
      </c>
      <c r="G55" s="714">
        <v>0</v>
      </c>
      <c r="H55" s="714">
        <v>6.6159400000000002</v>
      </c>
      <c r="I55" s="715" t="s">
        <v>329</v>
      </c>
      <c r="J55" s="716" t="s">
        <v>602</v>
      </c>
    </row>
    <row r="56" spans="1:10" ht="14.45" customHeight="1" x14ac:dyDescent="0.2">
      <c r="A56" s="712" t="s">
        <v>329</v>
      </c>
      <c r="B56" s="713" t="s">
        <v>329</v>
      </c>
      <c r="C56" s="714" t="s">
        <v>329</v>
      </c>
      <c r="D56" s="714" t="s">
        <v>329</v>
      </c>
      <c r="E56" s="714"/>
      <c r="F56" s="714" t="s">
        <v>329</v>
      </c>
      <c r="G56" s="714" t="s">
        <v>329</v>
      </c>
      <c r="H56" s="714" t="s">
        <v>329</v>
      </c>
      <c r="I56" s="715" t="s">
        <v>329</v>
      </c>
      <c r="J56" s="716" t="s">
        <v>603</v>
      </c>
    </row>
    <row r="57" spans="1:10" ht="14.45" customHeight="1" x14ac:dyDescent="0.2">
      <c r="A57" s="712" t="s">
        <v>610</v>
      </c>
      <c r="B57" s="713" t="s">
        <v>611</v>
      </c>
      <c r="C57" s="714" t="s">
        <v>329</v>
      </c>
      <c r="D57" s="714" t="s">
        <v>329</v>
      </c>
      <c r="E57" s="714"/>
      <c r="F57" s="714" t="s">
        <v>329</v>
      </c>
      <c r="G57" s="714" t="s">
        <v>329</v>
      </c>
      <c r="H57" s="714" t="s">
        <v>329</v>
      </c>
      <c r="I57" s="715" t="s">
        <v>329</v>
      </c>
      <c r="J57" s="716" t="s">
        <v>0</v>
      </c>
    </row>
    <row r="58" spans="1:10" ht="14.45" customHeight="1" x14ac:dyDescent="0.2">
      <c r="A58" s="712" t="s">
        <v>610</v>
      </c>
      <c r="B58" s="713" t="s">
        <v>2061</v>
      </c>
      <c r="C58" s="714">
        <v>2.35494</v>
      </c>
      <c r="D58" s="714">
        <v>0</v>
      </c>
      <c r="E58" s="714"/>
      <c r="F58" s="714">
        <v>7.0560900000000002</v>
      </c>
      <c r="G58" s="714">
        <v>0</v>
      </c>
      <c r="H58" s="714">
        <v>7.0560900000000002</v>
      </c>
      <c r="I58" s="715" t="s">
        <v>329</v>
      </c>
      <c r="J58" s="716" t="s">
        <v>1</v>
      </c>
    </row>
    <row r="59" spans="1:10" ht="14.45" customHeight="1" x14ac:dyDescent="0.2">
      <c r="A59" s="712" t="s">
        <v>610</v>
      </c>
      <c r="B59" s="713" t="s">
        <v>2062</v>
      </c>
      <c r="C59" s="714">
        <v>0</v>
      </c>
      <c r="D59" s="714">
        <v>0</v>
      </c>
      <c r="E59" s="714"/>
      <c r="F59" s="714">
        <v>2.5488000000000004</v>
      </c>
      <c r="G59" s="714">
        <v>0</v>
      </c>
      <c r="H59" s="714">
        <v>2.5488000000000004</v>
      </c>
      <c r="I59" s="715" t="s">
        <v>329</v>
      </c>
      <c r="J59" s="716" t="s">
        <v>1</v>
      </c>
    </row>
    <row r="60" spans="1:10" ht="14.45" customHeight="1" x14ac:dyDescent="0.2">
      <c r="A60" s="712" t="s">
        <v>610</v>
      </c>
      <c r="B60" s="713" t="s">
        <v>2063</v>
      </c>
      <c r="C60" s="714">
        <v>0</v>
      </c>
      <c r="D60" s="714">
        <v>0</v>
      </c>
      <c r="E60" s="714"/>
      <c r="F60" s="714">
        <v>0.18340000000000001</v>
      </c>
      <c r="G60" s="714">
        <v>0</v>
      </c>
      <c r="H60" s="714">
        <v>0.18340000000000001</v>
      </c>
      <c r="I60" s="715" t="s">
        <v>329</v>
      </c>
      <c r="J60" s="716" t="s">
        <v>1</v>
      </c>
    </row>
    <row r="61" spans="1:10" ht="14.45" customHeight="1" x14ac:dyDescent="0.2">
      <c r="A61" s="712" t="s">
        <v>610</v>
      </c>
      <c r="B61" s="713" t="s">
        <v>2064</v>
      </c>
      <c r="C61" s="714">
        <v>151.82676000000001</v>
      </c>
      <c r="D61" s="714">
        <v>174.21040999999997</v>
      </c>
      <c r="E61" s="714"/>
      <c r="F61" s="714">
        <v>134.15998999999999</v>
      </c>
      <c r="G61" s="714">
        <v>0</v>
      </c>
      <c r="H61" s="714">
        <v>134.15998999999999</v>
      </c>
      <c r="I61" s="715" t="s">
        <v>329</v>
      </c>
      <c r="J61" s="716" t="s">
        <v>1</v>
      </c>
    </row>
    <row r="62" spans="1:10" ht="14.45" customHeight="1" x14ac:dyDescent="0.2">
      <c r="A62" s="712" t="s">
        <v>610</v>
      </c>
      <c r="B62" s="713" t="s">
        <v>2065</v>
      </c>
      <c r="C62" s="714">
        <v>424.82082999999983</v>
      </c>
      <c r="D62" s="714">
        <v>577.41179999999986</v>
      </c>
      <c r="E62" s="714"/>
      <c r="F62" s="714">
        <v>582.89084999999989</v>
      </c>
      <c r="G62" s="714">
        <v>0</v>
      </c>
      <c r="H62" s="714">
        <v>582.89084999999989</v>
      </c>
      <c r="I62" s="715" t="s">
        <v>329</v>
      </c>
      <c r="J62" s="716" t="s">
        <v>1</v>
      </c>
    </row>
    <row r="63" spans="1:10" ht="14.45" customHeight="1" x14ac:dyDescent="0.2">
      <c r="A63" s="712" t="s">
        <v>610</v>
      </c>
      <c r="B63" s="713" t="s">
        <v>2066</v>
      </c>
      <c r="C63" s="714">
        <v>23.79419</v>
      </c>
      <c r="D63" s="714">
        <v>64.658880000000011</v>
      </c>
      <c r="E63" s="714"/>
      <c r="F63" s="714">
        <v>46.613900000000001</v>
      </c>
      <c r="G63" s="714">
        <v>0</v>
      </c>
      <c r="H63" s="714">
        <v>46.613900000000001</v>
      </c>
      <c r="I63" s="715" t="s">
        <v>329</v>
      </c>
      <c r="J63" s="716" t="s">
        <v>1</v>
      </c>
    </row>
    <row r="64" spans="1:10" ht="14.45" customHeight="1" x14ac:dyDescent="0.2">
      <c r="A64" s="712" t="s">
        <v>610</v>
      </c>
      <c r="B64" s="713" t="s">
        <v>2068</v>
      </c>
      <c r="C64" s="714">
        <v>10.357659999999999</v>
      </c>
      <c r="D64" s="714">
        <v>6.2552500000000002</v>
      </c>
      <c r="E64" s="714"/>
      <c r="F64" s="714">
        <v>8.2936499999999995</v>
      </c>
      <c r="G64" s="714">
        <v>0</v>
      </c>
      <c r="H64" s="714">
        <v>8.2936499999999995</v>
      </c>
      <c r="I64" s="715" t="s">
        <v>329</v>
      </c>
      <c r="J64" s="716" t="s">
        <v>1</v>
      </c>
    </row>
    <row r="65" spans="1:10" ht="14.45" customHeight="1" x14ac:dyDescent="0.2">
      <c r="A65" s="712" t="s">
        <v>610</v>
      </c>
      <c r="B65" s="713" t="s">
        <v>2069</v>
      </c>
      <c r="C65" s="714">
        <v>71.667700000000011</v>
      </c>
      <c r="D65" s="714">
        <v>59.319199999999995</v>
      </c>
      <c r="E65" s="714"/>
      <c r="F65" s="714">
        <v>79.869500000000002</v>
      </c>
      <c r="G65" s="714">
        <v>0</v>
      </c>
      <c r="H65" s="714">
        <v>79.869500000000002</v>
      </c>
      <c r="I65" s="715" t="s">
        <v>329</v>
      </c>
      <c r="J65" s="716" t="s">
        <v>1</v>
      </c>
    </row>
    <row r="66" spans="1:10" ht="14.45" customHeight="1" x14ac:dyDescent="0.2">
      <c r="A66" s="712" t="s">
        <v>610</v>
      </c>
      <c r="B66" s="713" t="s">
        <v>2070</v>
      </c>
      <c r="C66" s="714">
        <v>2.97418</v>
      </c>
      <c r="D66" s="714">
        <v>105.80879</v>
      </c>
      <c r="E66" s="714"/>
      <c r="F66" s="714">
        <v>90.667779999999993</v>
      </c>
      <c r="G66" s="714">
        <v>0</v>
      </c>
      <c r="H66" s="714">
        <v>90.667779999999993</v>
      </c>
      <c r="I66" s="715" t="s">
        <v>329</v>
      </c>
      <c r="J66" s="716" t="s">
        <v>1</v>
      </c>
    </row>
    <row r="67" spans="1:10" ht="14.45" customHeight="1" x14ac:dyDescent="0.2">
      <c r="A67" s="712" t="s">
        <v>610</v>
      </c>
      <c r="B67" s="713" t="s">
        <v>2071</v>
      </c>
      <c r="C67" s="714">
        <v>66.42183</v>
      </c>
      <c r="D67" s="714">
        <v>110.39238999999999</v>
      </c>
      <c r="E67" s="714"/>
      <c r="F67" s="714">
        <v>88.314019999999985</v>
      </c>
      <c r="G67" s="714">
        <v>0</v>
      </c>
      <c r="H67" s="714">
        <v>88.314019999999985</v>
      </c>
      <c r="I67" s="715" t="s">
        <v>329</v>
      </c>
      <c r="J67" s="716" t="s">
        <v>1</v>
      </c>
    </row>
    <row r="68" spans="1:10" ht="14.45" customHeight="1" x14ac:dyDescent="0.2">
      <c r="A68" s="712" t="s">
        <v>610</v>
      </c>
      <c r="B68" s="713" t="s">
        <v>2073</v>
      </c>
      <c r="C68" s="714">
        <v>116.67540999999997</v>
      </c>
      <c r="D68" s="714">
        <v>133.48942</v>
      </c>
      <c r="E68" s="714"/>
      <c r="F68" s="714">
        <v>143.65944000000002</v>
      </c>
      <c r="G68" s="714">
        <v>0</v>
      </c>
      <c r="H68" s="714">
        <v>143.65944000000002</v>
      </c>
      <c r="I68" s="715" t="s">
        <v>329</v>
      </c>
      <c r="J68" s="716" t="s">
        <v>1</v>
      </c>
    </row>
    <row r="69" spans="1:10" ht="14.45" customHeight="1" x14ac:dyDescent="0.2">
      <c r="A69" s="712" t="s">
        <v>610</v>
      </c>
      <c r="B69" s="713" t="s">
        <v>2075</v>
      </c>
      <c r="C69" s="714">
        <v>9.3149999999999995</v>
      </c>
      <c r="D69" s="714">
        <v>0</v>
      </c>
      <c r="E69" s="714"/>
      <c r="F69" s="714">
        <v>0</v>
      </c>
      <c r="G69" s="714">
        <v>0</v>
      </c>
      <c r="H69" s="714">
        <v>0</v>
      </c>
      <c r="I69" s="715" t="s">
        <v>329</v>
      </c>
      <c r="J69" s="716" t="s">
        <v>1</v>
      </c>
    </row>
    <row r="70" spans="1:10" ht="14.45" customHeight="1" x14ac:dyDescent="0.2">
      <c r="A70" s="712" t="s">
        <v>610</v>
      </c>
      <c r="B70" s="713" t="s">
        <v>612</v>
      </c>
      <c r="C70" s="714">
        <v>880.20849999999984</v>
      </c>
      <c r="D70" s="714">
        <v>1231.5461399999999</v>
      </c>
      <c r="E70" s="714"/>
      <c r="F70" s="714">
        <v>1184.2574199999999</v>
      </c>
      <c r="G70" s="714">
        <v>0</v>
      </c>
      <c r="H70" s="714">
        <v>1184.2574199999999</v>
      </c>
      <c r="I70" s="715" t="s">
        <v>329</v>
      </c>
      <c r="J70" s="716" t="s">
        <v>602</v>
      </c>
    </row>
    <row r="71" spans="1:10" ht="14.45" customHeight="1" x14ac:dyDescent="0.2">
      <c r="A71" s="712" t="s">
        <v>329</v>
      </c>
      <c r="B71" s="713" t="s">
        <v>329</v>
      </c>
      <c r="C71" s="714" t="s">
        <v>329</v>
      </c>
      <c r="D71" s="714" t="s">
        <v>329</v>
      </c>
      <c r="E71" s="714"/>
      <c r="F71" s="714" t="s">
        <v>329</v>
      </c>
      <c r="G71" s="714" t="s">
        <v>329</v>
      </c>
      <c r="H71" s="714" t="s">
        <v>329</v>
      </c>
      <c r="I71" s="715" t="s">
        <v>329</v>
      </c>
      <c r="J71" s="716" t="s">
        <v>603</v>
      </c>
    </row>
    <row r="72" spans="1:10" ht="14.45" customHeight="1" x14ac:dyDescent="0.2">
      <c r="A72" s="712" t="s">
        <v>613</v>
      </c>
      <c r="B72" s="713" t="s">
        <v>614</v>
      </c>
      <c r="C72" s="714" t="s">
        <v>329</v>
      </c>
      <c r="D72" s="714" t="s">
        <v>329</v>
      </c>
      <c r="E72" s="714"/>
      <c r="F72" s="714" t="s">
        <v>329</v>
      </c>
      <c r="G72" s="714" t="s">
        <v>329</v>
      </c>
      <c r="H72" s="714" t="s">
        <v>329</v>
      </c>
      <c r="I72" s="715" t="s">
        <v>329</v>
      </c>
      <c r="J72" s="716" t="s">
        <v>0</v>
      </c>
    </row>
    <row r="73" spans="1:10" ht="14.45" customHeight="1" x14ac:dyDescent="0.2">
      <c r="A73" s="712" t="s">
        <v>613</v>
      </c>
      <c r="B73" s="713" t="s">
        <v>2057</v>
      </c>
      <c r="C73" s="714">
        <v>6675.3017000000027</v>
      </c>
      <c r="D73" s="714">
        <v>6880.7922600000038</v>
      </c>
      <c r="E73" s="714"/>
      <c r="F73" s="714">
        <v>6943.0605100000021</v>
      </c>
      <c r="G73" s="714">
        <v>0</v>
      </c>
      <c r="H73" s="714">
        <v>6943.0605100000021</v>
      </c>
      <c r="I73" s="715" t="s">
        <v>329</v>
      </c>
      <c r="J73" s="716" t="s">
        <v>1</v>
      </c>
    </row>
    <row r="74" spans="1:10" ht="14.45" customHeight="1" x14ac:dyDescent="0.2">
      <c r="A74" s="712" t="s">
        <v>613</v>
      </c>
      <c r="B74" s="713" t="s">
        <v>2058</v>
      </c>
      <c r="C74" s="714">
        <v>3100.8841399999997</v>
      </c>
      <c r="D74" s="714">
        <v>2674.0323100000001</v>
      </c>
      <c r="E74" s="714"/>
      <c r="F74" s="714">
        <v>4599.0713700000015</v>
      </c>
      <c r="G74" s="714">
        <v>0</v>
      </c>
      <c r="H74" s="714">
        <v>4599.0713700000015</v>
      </c>
      <c r="I74" s="715" t="s">
        <v>329</v>
      </c>
      <c r="J74" s="716" t="s">
        <v>1</v>
      </c>
    </row>
    <row r="75" spans="1:10" ht="14.45" customHeight="1" x14ac:dyDescent="0.2">
      <c r="A75" s="712" t="s">
        <v>613</v>
      </c>
      <c r="B75" s="713" t="s">
        <v>2059</v>
      </c>
      <c r="C75" s="714">
        <v>13294.63154</v>
      </c>
      <c r="D75" s="714">
        <v>8919.793340000002</v>
      </c>
      <c r="E75" s="714"/>
      <c r="F75" s="714">
        <v>5252.0643800000007</v>
      </c>
      <c r="G75" s="714">
        <v>0</v>
      </c>
      <c r="H75" s="714">
        <v>5252.0643800000007</v>
      </c>
      <c r="I75" s="715" t="s">
        <v>329</v>
      </c>
      <c r="J75" s="716" t="s">
        <v>1</v>
      </c>
    </row>
    <row r="76" spans="1:10" ht="14.45" customHeight="1" x14ac:dyDescent="0.2">
      <c r="A76" s="712" t="s">
        <v>613</v>
      </c>
      <c r="B76" s="713" t="s">
        <v>2060</v>
      </c>
      <c r="C76" s="714">
        <v>1673.905580000001</v>
      </c>
      <c r="D76" s="714">
        <v>1141.10159</v>
      </c>
      <c r="E76" s="714"/>
      <c r="F76" s="714">
        <v>1423.0244500000015</v>
      </c>
      <c r="G76" s="714">
        <v>0</v>
      </c>
      <c r="H76" s="714">
        <v>1423.0244500000015</v>
      </c>
      <c r="I76" s="715" t="s">
        <v>329</v>
      </c>
      <c r="J76" s="716" t="s">
        <v>1</v>
      </c>
    </row>
    <row r="77" spans="1:10" ht="14.45" customHeight="1" x14ac:dyDescent="0.2">
      <c r="A77" s="712" t="s">
        <v>613</v>
      </c>
      <c r="B77" s="713" t="s">
        <v>2064</v>
      </c>
      <c r="C77" s="714">
        <v>501.71722</v>
      </c>
      <c r="D77" s="714">
        <v>442.08481999999998</v>
      </c>
      <c r="E77" s="714"/>
      <c r="F77" s="714">
        <v>501.59881999999999</v>
      </c>
      <c r="G77" s="714">
        <v>0</v>
      </c>
      <c r="H77" s="714">
        <v>501.59881999999999</v>
      </c>
      <c r="I77" s="715" t="s">
        <v>329</v>
      </c>
      <c r="J77" s="716" t="s">
        <v>1</v>
      </c>
    </row>
    <row r="78" spans="1:10" ht="14.45" customHeight="1" x14ac:dyDescent="0.2">
      <c r="A78" s="712" t="s">
        <v>613</v>
      </c>
      <c r="B78" s="713" t="s">
        <v>2065</v>
      </c>
      <c r="C78" s="714">
        <v>1578.9486100000001</v>
      </c>
      <c r="D78" s="714">
        <v>1612.3254099999995</v>
      </c>
      <c r="E78" s="714"/>
      <c r="F78" s="714">
        <v>1452.0279100000002</v>
      </c>
      <c r="G78" s="714">
        <v>0</v>
      </c>
      <c r="H78" s="714">
        <v>1452.0279100000002</v>
      </c>
      <c r="I78" s="715" t="s">
        <v>329</v>
      </c>
      <c r="J78" s="716" t="s">
        <v>1</v>
      </c>
    </row>
    <row r="79" spans="1:10" ht="14.45" customHeight="1" x14ac:dyDescent="0.2">
      <c r="A79" s="712" t="s">
        <v>613</v>
      </c>
      <c r="B79" s="713" t="s">
        <v>2067</v>
      </c>
      <c r="C79" s="714">
        <v>314.09826999999996</v>
      </c>
      <c r="D79" s="714">
        <v>394.04934000000014</v>
      </c>
      <c r="E79" s="714"/>
      <c r="F79" s="714">
        <v>318.88893999999999</v>
      </c>
      <c r="G79" s="714">
        <v>0</v>
      </c>
      <c r="H79" s="714">
        <v>318.88893999999999</v>
      </c>
      <c r="I79" s="715" t="s">
        <v>329</v>
      </c>
      <c r="J79" s="716" t="s">
        <v>1</v>
      </c>
    </row>
    <row r="80" spans="1:10" ht="14.45" customHeight="1" x14ac:dyDescent="0.2">
      <c r="A80" s="712" t="s">
        <v>613</v>
      </c>
      <c r="B80" s="713" t="s">
        <v>2068</v>
      </c>
      <c r="C80" s="714">
        <v>24.442610000000002</v>
      </c>
      <c r="D80" s="714">
        <v>26.622629999999997</v>
      </c>
      <c r="E80" s="714"/>
      <c r="F80" s="714">
        <v>63.988730000000011</v>
      </c>
      <c r="G80" s="714">
        <v>0</v>
      </c>
      <c r="H80" s="714">
        <v>63.988730000000011</v>
      </c>
      <c r="I80" s="715" t="s">
        <v>329</v>
      </c>
      <c r="J80" s="716" t="s">
        <v>1</v>
      </c>
    </row>
    <row r="81" spans="1:10" ht="14.45" customHeight="1" x14ac:dyDescent="0.2">
      <c r="A81" s="712" t="s">
        <v>613</v>
      </c>
      <c r="B81" s="713" t="s">
        <v>2069</v>
      </c>
      <c r="C81" s="714">
        <v>97.568150000000003</v>
      </c>
      <c r="D81" s="714">
        <v>72.365400000000008</v>
      </c>
      <c r="E81" s="714"/>
      <c r="F81" s="714">
        <v>39.628999999999998</v>
      </c>
      <c r="G81" s="714">
        <v>0</v>
      </c>
      <c r="H81" s="714">
        <v>39.628999999999998</v>
      </c>
      <c r="I81" s="715" t="s">
        <v>329</v>
      </c>
      <c r="J81" s="716" t="s">
        <v>1</v>
      </c>
    </row>
    <row r="82" spans="1:10" ht="14.45" customHeight="1" x14ac:dyDescent="0.2">
      <c r="A82" s="712" t="s">
        <v>613</v>
      </c>
      <c r="B82" s="713" t="s">
        <v>2071</v>
      </c>
      <c r="C82" s="714">
        <v>129.00049999999996</v>
      </c>
      <c r="D82" s="714">
        <v>259.33096</v>
      </c>
      <c r="E82" s="714"/>
      <c r="F82" s="714">
        <v>246.09535999999997</v>
      </c>
      <c r="G82" s="714">
        <v>0</v>
      </c>
      <c r="H82" s="714">
        <v>246.09535999999997</v>
      </c>
      <c r="I82" s="715" t="s">
        <v>329</v>
      </c>
      <c r="J82" s="716" t="s">
        <v>1</v>
      </c>
    </row>
    <row r="83" spans="1:10" ht="14.45" customHeight="1" x14ac:dyDescent="0.2">
      <c r="A83" s="712" t="s">
        <v>613</v>
      </c>
      <c r="B83" s="713" t="s">
        <v>2072</v>
      </c>
      <c r="C83" s="714">
        <v>0</v>
      </c>
      <c r="D83" s="714">
        <v>0</v>
      </c>
      <c r="E83" s="714"/>
      <c r="F83" s="714">
        <v>4.6000000000000001E-4</v>
      </c>
      <c r="G83" s="714">
        <v>0</v>
      </c>
      <c r="H83" s="714">
        <v>4.6000000000000001E-4</v>
      </c>
      <c r="I83" s="715" t="s">
        <v>329</v>
      </c>
      <c r="J83" s="716" t="s">
        <v>1</v>
      </c>
    </row>
    <row r="84" spans="1:10" ht="14.45" customHeight="1" x14ac:dyDescent="0.2">
      <c r="A84" s="712" t="s">
        <v>613</v>
      </c>
      <c r="B84" s="713" t="s">
        <v>2073</v>
      </c>
      <c r="C84" s="714">
        <v>0</v>
      </c>
      <c r="D84" s="714">
        <v>0</v>
      </c>
      <c r="E84" s="714"/>
      <c r="F84" s="714">
        <v>0</v>
      </c>
      <c r="G84" s="714">
        <v>0</v>
      </c>
      <c r="H84" s="714">
        <v>0</v>
      </c>
      <c r="I84" s="715" t="s">
        <v>329</v>
      </c>
      <c r="J84" s="716" t="s">
        <v>1</v>
      </c>
    </row>
    <row r="85" spans="1:10" ht="14.45" customHeight="1" x14ac:dyDescent="0.2">
      <c r="A85" s="712" t="s">
        <v>613</v>
      </c>
      <c r="B85" s="713" t="s">
        <v>2074</v>
      </c>
      <c r="C85" s="714">
        <v>0</v>
      </c>
      <c r="D85" s="714">
        <v>123.41054000000001</v>
      </c>
      <c r="E85" s="714"/>
      <c r="F85" s="714">
        <v>0.66944000000000004</v>
      </c>
      <c r="G85" s="714">
        <v>0</v>
      </c>
      <c r="H85" s="714">
        <v>0.66944000000000004</v>
      </c>
      <c r="I85" s="715" t="s">
        <v>329</v>
      </c>
      <c r="J85" s="716" t="s">
        <v>1</v>
      </c>
    </row>
    <row r="86" spans="1:10" ht="14.45" customHeight="1" x14ac:dyDescent="0.2">
      <c r="A86" s="712" t="s">
        <v>613</v>
      </c>
      <c r="B86" s="713" t="s">
        <v>615</v>
      </c>
      <c r="C86" s="714">
        <v>27390.498319999995</v>
      </c>
      <c r="D86" s="714">
        <v>22545.90860000001</v>
      </c>
      <c r="E86" s="714"/>
      <c r="F86" s="714">
        <v>20840.119370000008</v>
      </c>
      <c r="G86" s="714">
        <v>0</v>
      </c>
      <c r="H86" s="714">
        <v>20840.119370000008</v>
      </c>
      <c r="I86" s="715" t="s">
        <v>329</v>
      </c>
      <c r="J86" s="716" t="s">
        <v>602</v>
      </c>
    </row>
    <row r="87" spans="1:10" ht="14.45" customHeight="1" x14ac:dyDescent="0.2">
      <c r="A87" s="712" t="s">
        <v>329</v>
      </c>
      <c r="B87" s="713" t="s">
        <v>329</v>
      </c>
      <c r="C87" s="714" t="s">
        <v>329</v>
      </c>
      <c r="D87" s="714" t="s">
        <v>329</v>
      </c>
      <c r="E87" s="714"/>
      <c r="F87" s="714" t="s">
        <v>329</v>
      </c>
      <c r="G87" s="714" t="s">
        <v>329</v>
      </c>
      <c r="H87" s="714" t="s">
        <v>329</v>
      </c>
      <c r="I87" s="715" t="s">
        <v>329</v>
      </c>
      <c r="J87" s="716" t="s">
        <v>603</v>
      </c>
    </row>
    <row r="88" spans="1:10" ht="14.45" customHeight="1" x14ac:dyDescent="0.2">
      <c r="A88" s="712" t="s">
        <v>586</v>
      </c>
      <c r="B88" s="713" t="s">
        <v>597</v>
      </c>
      <c r="C88" s="714">
        <v>28365.789499999995</v>
      </c>
      <c r="D88" s="714">
        <v>23913.678010000003</v>
      </c>
      <c r="E88" s="714"/>
      <c r="F88" s="714">
        <v>22150.670360000007</v>
      </c>
      <c r="G88" s="714">
        <v>0</v>
      </c>
      <c r="H88" s="714">
        <v>22150.670360000007</v>
      </c>
      <c r="I88" s="715" t="s">
        <v>329</v>
      </c>
      <c r="J88" s="716" t="s">
        <v>598</v>
      </c>
    </row>
  </sheetData>
  <mergeCells count="3">
    <mergeCell ref="A1:I1"/>
    <mergeCell ref="F3:I3"/>
    <mergeCell ref="C4:D4"/>
  </mergeCells>
  <conditionalFormatting sqref="F26 F89:F65537">
    <cfRule type="cellIs" dxfId="41" priority="18" stopIfTrue="1" operator="greaterThan">
      <formula>1</formula>
    </cfRule>
  </conditionalFormatting>
  <conditionalFormatting sqref="H5:H25">
    <cfRule type="expression" dxfId="40" priority="14">
      <formula>$H5&gt;0</formula>
    </cfRule>
  </conditionalFormatting>
  <conditionalFormatting sqref="I5:I25">
    <cfRule type="expression" dxfId="39" priority="15">
      <formula>$I5&gt;1</formula>
    </cfRule>
  </conditionalFormatting>
  <conditionalFormatting sqref="B5:B25">
    <cfRule type="expression" dxfId="38" priority="11">
      <formula>OR($J5="NS",$J5="SumaNS",$J5="Účet")</formula>
    </cfRule>
  </conditionalFormatting>
  <conditionalFormatting sqref="F5:I25 B5:D25">
    <cfRule type="expression" dxfId="37" priority="17">
      <formula>AND($J5&lt;&gt;"",$J5&lt;&gt;"mezeraKL")</formula>
    </cfRule>
  </conditionalFormatting>
  <conditionalFormatting sqref="B5:D25 F5:I25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5 F5:I25">
    <cfRule type="expression" dxfId="35" priority="13">
      <formula>OR($J5="SumaNS",$J5="NS")</formula>
    </cfRule>
  </conditionalFormatting>
  <conditionalFormatting sqref="A5:A25">
    <cfRule type="expression" dxfId="34" priority="9">
      <formula>AND($J5&lt;&gt;"mezeraKL",$J5&lt;&gt;"")</formula>
    </cfRule>
  </conditionalFormatting>
  <conditionalFormatting sqref="A5:A25">
    <cfRule type="expression" dxfId="33" priority="10">
      <formula>AND($J5&lt;&gt;"",$J5&lt;&gt;"mezeraKL")</formula>
    </cfRule>
  </conditionalFormatting>
  <conditionalFormatting sqref="H27:H88">
    <cfRule type="expression" dxfId="32" priority="6">
      <formula>$H27&gt;0</formula>
    </cfRule>
  </conditionalFormatting>
  <conditionalFormatting sqref="A27:A88">
    <cfRule type="expression" dxfId="31" priority="5">
      <formula>AND($J27&lt;&gt;"mezeraKL",$J27&lt;&gt;"")</formula>
    </cfRule>
  </conditionalFormatting>
  <conditionalFormatting sqref="I27:I88">
    <cfRule type="expression" dxfId="30" priority="7">
      <formula>$I27&gt;1</formula>
    </cfRule>
  </conditionalFormatting>
  <conditionalFormatting sqref="B27:B88">
    <cfRule type="expression" dxfId="29" priority="4">
      <formula>OR($J27="NS",$J27="SumaNS",$J27="Účet")</formula>
    </cfRule>
  </conditionalFormatting>
  <conditionalFormatting sqref="A27:D88 F27:I88">
    <cfRule type="expression" dxfId="28" priority="8">
      <formula>AND($J27&lt;&gt;"",$J27&lt;&gt;"mezeraKL")</formula>
    </cfRule>
  </conditionalFormatting>
  <conditionalFormatting sqref="B27:D88 F27:I88">
    <cfRule type="expression" dxfId="27" priority="1">
      <formula>OR($J27="KL",$J27="SumaKL")</formula>
    </cfRule>
    <cfRule type="expression" priority="3" stopIfTrue="1">
      <formula>OR($J27="mezeraNS",$J27="mezeraKL")</formula>
    </cfRule>
  </conditionalFormatting>
  <conditionalFormatting sqref="B27:D88 F27:I88">
    <cfRule type="expression" dxfId="26" priority="2">
      <formula>OR($J27="SumaNS",$J27="NS")</formula>
    </cfRule>
  </conditionalFormatting>
  <hyperlinks>
    <hyperlink ref="A2" location="Obsah!A1" display="Zpět na Obsah  KL 01  1.-4.měsíc" xr:uid="{B386DBC1-B306-4FB9-B4F0-88AA7ADB7D25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60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331" bestFit="1" customWidth="1"/>
    <col min="6" max="6" width="18.7109375" style="335" customWidth="1"/>
    <col min="7" max="7" width="12.42578125" style="331" hidden="1" customWidth="1" outlineLevel="1"/>
    <col min="8" max="8" width="25.7109375" style="331" customWidth="1" collapsed="1"/>
    <col min="9" max="9" width="7.7109375" style="329" customWidth="1"/>
    <col min="10" max="10" width="10" style="329" customWidth="1"/>
    <col min="11" max="11" width="11.140625" style="329" customWidth="1"/>
    <col min="12" max="16384" width="8.85546875" style="247"/>
  </cols>
  <sheetData>
    <row r="1" spans="1:11" ht="18.600000000000001" customHeight="1" thickBot="1" x14ac:dyDescent="0.35">
      <c r="A1" s="553" t="s">
        <v>4201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1" ht="14.45" customHeight="1" thickBot="1" x14ac:dyDescent="0.25">
      <c r="A2" s="705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5" customHeight="1" thickBot="1" x14ac:dyDescent="0.25">
      <c r="A3" s="66"/>
      <c r="B3" s="66"/>
      <c r="C3" s="549"/>
      <c r="D3" s="550"/>
      <c r="E3" s="550"/>
      <c r="F3" s="550"/>
      <c r="G3" s="550"/>
      <c r="H3" s="260" t="s">
        <v>158</v>
      </c>
      <c r="I3" s="203">
        <f>IF(J3&lt;&gt;0,K3/J3,0)</f>
        <v>69.37367646093999</v>
      </c>
      <c r="J3" s="203">
        <f>SUBTOTAL(9,J5:J1048576)</f>
        <v>1189118.0500000007</v>
      </c>
      <c r="K3" s="204">
        <f>SUBTOTAL(9,K5:K1048576)</f>
        <v>82493490.874563918</v>
      </c>
    </row>
    <row r="4" spans="1:11" s="330" customFormat="1" ht="14.45" customHeight="1" thickBot="1" x14ac:dyDescent="0.25">
      <c r="A4" s="838" t="s">
        <v>4</v>
      </c>
      <c r="B4" s="718" t="s">
        <v>5</v>
      </c>
      <c r="C4" s="718" t="s">
        <v>0</v>
      </c>
      <c r="D4" s="718" t="s">
        <v>6</v>
      </c>
      <c r="E4" s="718" t="s">
        <v>7</v>
      </c>
      <c r="F4" s="718" t="s">
        <v>1</v>
      </c>
      <c r="G4" s="718" t="s">
        <v>89</v>
      </c>
      <c r="H4" s="720" t="s">
        <v>11</v>
      </c>
      <c r="I4" s="721" t="s">
        <v>183</v>
      </c>
      <c r="J4" s="721" t="s">
        <v>13</v>
      </c>
      <c r="K4" s="722" t="s">
        <v>200</v>
      </c>
    </row>
    <row r="5" spans="1:11" ht="14.45" customHeight="1" x14ac:dyDescent="0.2">
      <c r="A5" s="807" t="s">
        <v>586</v>
      </c>
      <c r="B5" s="808" t="s">
        <v>587</v>
      </c>
      <c r="C5" s="811" t="s">
        <v>599</v>
      </c>
      <c r="D5" s="839" t="s">
        <v>600</v>
      </c>
      <c r="E5" s="811" t="s">
        <v>2076</v>
      </c>
      <c r="F5" s="839" t="s">
        <v>2077</v>
      </c>
      <c r="G5" s="811" t="s">
        <v>2078</v>
      </c>
      <c r="H5" s="811" t="s">
        <v>2079</v>
      </c>
      <c r="I5" s="225">
        <v>6.242499828338623</v>
      </c>
      <c r="J5" s="225">
        <v>200</v>
      </c>
      <c r="K5" s="831">
        <v>1248.5</v>
      </c>
    </row>
    <row r="6" spans="1:11" ht="14.45" customHeight="1" x14ac:dyDescent="0.2">
      <c r="A6" s="822" t="s">
        <v>586</v>
      </c>
      <c r="B6" s="823" t="s">
        <v>587</v>
      </c>
      <c r="C6" s="826" t="s">
        <v>599</v>
      </c>
      <c r="D6" s="840" t="s">
        <v>600</v>
      </c>
      <c r="E6" s="826" t="s">
        <v>2076</v>
      </c>
      <c r="F6" s="840" t="s">
        <v>2077</v>
      </c>
      <c r="G6" s="826" t="s">
        <v>2078</v>
      </c>
      <c r="H6" s="826" t="s">
        <v>2080</v>
      </c>
      <c r="I6" s="832">
        <v>6.25</v>
      </c>
      <c r="J6" s="832">
        <v>100</v>
      </c>
      <c r="K6" s="833">
        <v>625</v>
      </c>
    </row>
    <row r="7" spans="1:11" ht="14.45" customHeight="1" x14ac:dyDescent="0.2">
      <c r="A7" s="822" t="s">
        <v>586</v>
      </c>
      <c r="B7" s="823" t="s">
        <v>587</v>
      </c>
      <c r="C7" s="826" t="s">
        <v>599</v>
      </c>
      <c r="D7" s="840" t="s">
        <v>600</v>
      </c>
      <c r="E7" s="826" t="s">
        <v>2076</v>
      </c>
      <c r="F7" s="840" t="s">
        <v>2077</v>
      </c>
      <c r="G7" s="826" t="s">
        <v>2081</v>
      </c>
      <c r="H7" s="826" t="s">
        <v>2082</v>
      </c>
      <c r="I7" s="832">
        <v>1.3019999623298646</v>
      </c>
      <c r="J7" s="832">
        <v>4000</v>
      </c>
      <c r="K7" s="833">
        <v>5208</v>
      </c>
    </row>
    <row r="8" spans="1:11" ht="14.45" customHeight="1" x14ac:dyDescent="0.2">
      <c r="A8" s="822" t="s">
        <v>586</v>
      </c>
      <c r="B8" s="823" t="s">
        <v>587</v>
      </c>
      <c r="C8" s="826" t="s">
        <v>599</v>
      </c>
      <c r="D8" s="840" t="s">
        <v>600</v>
      </c>
      <c r="E8" s="826" t="s">
        <v>2076</v>
      </c>
      <c r="F8" s="840" t="s">
        <v>2077</v>
      </c>
      <c r="G8" s="826" t="s">
        <v>2081</v>
      </c>
      <c r="H8" s="826" t="s">
        <v>2083</v>
      </c>
      <c r="I8" s="832">
        <v>1.2885713917868478</v>
      </c>
      <c r="J8" s="832">
        <v>2500</v>
      </c>
      <c r="K8" s="833">
        <v>3222</v>
      </c>
    </row>
    <row r="9" spans="1:11" ht="14.45" customHeight="1" x14ac:dyDescent="0.2">
      <c r="A9" s="822" t="s">
        <v>586</v>
      </c>
      <c r="B9" s="823" t="s">
        <v>587</v>
      </c>
      <c r="C9" s="826" t="s">
        <v>599</v>
      </c>
      <c r="D9" s="840" t="s">
        <v>600</v>
      </c>
      <c r="E9" s="826" t="s">
        <v>2076</v>
      </c>
      <c r="F9" s="840" t="s">
        <v>2077</v>
      </c>
      <c r="G9" s="826" t="s">
        <v>2084</v>
      </c>
      <c r="H9" s="826" t="s">
        <v>2085</v>
      </c>
      <c r="I9" s="832">
        <v>0.43999999761581421</v>
      </c>
      <c r="J9" s="832">
        <v>1000</v>
      </c>
      <c r="K9" s="833">
        <v>440</v>
      </c>
    </row>
    <row r="10" spans="1:11" ht="14.45" customHeight="1" x14ac:dyDescent="0.2">
      <c r="A10" s="822" t="s">
        <v>586</v>
      </c>
      <c r="B10" s="823" t="s">
        <v>587</v>
      </c>
      <c r="C10" s="826" t="s">
        <v>599</v>
      </c>
      <c r="D10" s="840" t="s">
        <v>600</v>
      </c>
      <c r="E10" s="826" t="s">
        <v>2076</v>
      </c>
      <c r="F10" s="840" t="s">
        <v>2077</v>
      </c>
      <c r="G10" s="826" t="s">
        <v>2084</v>
      </c>
      <c r="H10" s="826" t="s">
        <v>2086</v>
      </c>
      <c r="I10" s="832">
        <v>0.43999999761581421</v>
      </c>
      <c r="J10" s="832">
        <v>200</v>
      </c>
      <c r="K10" s="833">
        <v>88</v>
      </c>
    </row>
    <row r="11" spans="1:11" ht="14.45" customHeight="1" x14ac:dyDescent="0.2">
      <c r="A11" s="822" t="s">
        <v>586</v>
      </c>
      <c r="B11" s="823" t="s">
        <v>587</v>
      </c>
      <c r="C11" s="826" t="s">
        <v>599</v>
      </c>
      <c r="D11" s="840" t="s">
        <v>600</v>
      </c>
      <c r="E11" s="826" t="s">
        <v>2076</v>
      </c>
      <c r="F11" s="840" t="s">
        <v>2077</v>
      </c>
      <c r="G11" s="826" t="s">
        <v>2087</v>
      </c>
      <c r="H11" s="826" t="s">
        <v>2088</v>
      </c>
      <c r="I11" s="832">
        <v>110.88000183105468</v>
      </c>
      <c r="J11" s="832">
        <v>6</v>
      </c>
      <c r="K11" s="833">
        <v>665.95001220703125</v>
      </c>
    </row>
    <row r="12" spans="1:11" ht="14.45" customHeight="1" x14ac:dyDescent="0.2">
      <c r="A12" s="822" t="s">
        <v>586</v>
      </c>
      <c r="B12" s="823" t="s">
        <v>587</v>
      </c>
      <c r="C12" s="826" t="s">
        <v>599</v>
      </c>
      <c r="D12" s="840" t="s">
        <v>600</v>
      </c>
      <c r="E12" s="826" t="s">
        <v>2076</v>
      </c>
      <c r="F12" s="840" t="s">
        <v>2077</v>
      </c>
      <c r="G12" s="826" t="s">
        <v>2089</v>
      </c>
      <c r="H12" s="826" t="s">
        <v>2090</v>
      </c>
      <c r="I12" s="832">
        <v>355.35000610351563</v>
      </c>
      <c r="J12" s="832">
        <v>1</v>
      </c>
      <c r="K12" s="833">
        <v>355.35000610351563</v>
      </c>
    </row>
    <row r="13" spans="1:11" ht="14.45" customHeight="1" x14ac:dyDescent="0.2">
      <c r="A13" s="822" t="s">
        <v>586</v>
      </c>
      <c r="B13" s="823" t="s">
        <v>587</v>
      </c>
      <c r="C13" s="826" t="s">
        <v>599</v>
      </c>
      <c r="D13" s="840" t="s">
        <v>600</v>
      </c>
      <c r="E13" s="826" t="s">
        <v>2076</v>
      </c>
      <c r="F13" s="840" t="s">
        <v>2077</v>
      </c>
      <c r="G13" s="826" t="s">
        <v>2091</v>
      </c>
      <c r="H13" s="826" t="s">
        <v>2092</v>
      </c>
      <c r="I13" s="832">
        <v>30.170000076293945</v>
      </c>
      <c r="J13" s="832">
        <v>5</v>
      </c>
      <c r="K13" s="833">
        <v>150.85000610351563</v>
      </c>
    </row>
    <row r="14" spans="1:11" ht="14.45" customHeight="1" x14ac:dyDescent="0.2">
      <c r="A14" s="822" t="s">
        <v>586</v>
      </c>
      <c r="B14" s="823" t="s">
        <v>587</v>
      </c>
      <c r="C14" s="826" t="s">
        <v>599</v>
      </c>
      <c r="D14" s="840" t="s">
        <v>600</v>
      </c>
      <c r="E14" s="826" t="s">
        <v>2076</v>
      </c>
      <c r="F14" s="840" t="s">
        <v>2077</v>
      </c>
      <c r="G14" s="826" t="s">
        <v>2087</v>
      </c>
      <c r="H14" s="826" t="s">
        <v>2093</v>
      </c>
      <c r="I14" s="832">
        <v>111.55000305175781</v>
      </c>
      <c r="J14" s="832">
        <v>3</v>
      </c>
      <c r="K14" s="833">
        <v>334.65000915527344</v>
      </c>
    </row>
    <row r="15" spans="1:11" ht="14.45" customHeight="1" x14ac:dyDescent="0.2">
      <c r="A15" s="822" t="s">
        <v>586</v>
      </c>
      <c r="B15" s="823" t="s">
        <v>587</v>
      </c>
      <c r="C15" s="826" t="s">
        <v>599</v>
      </c>
      <c r="D15" s="840" t="s">
        <v>600</v>
      </c>
      <c r="E15" s="826" t="s">
        <v>2076</v>
      </c>
      <c r="F15" s="840" t="s">
        <v>2077</v>
      </c>
      <c r="G15" s="826" t="s">
        <v>2094</v>
      </c>
      <c r="H15" s="826" t="s">
        <v>2095</v>
      </c>
      <c r="I15" s="832">
        <v>22.149999618530273</v>
      </c>
      <c r="J15" s="832">
        <v>5</v>
      </c>
      <c r="K15" s="833">
        <v>110.75</v>
      </c>
    </row>
    <row r="16" spans="1:11" ht="14.45" customHeight="1" x14ac:dyDescent="0.2">
      <c r="A16" s="822" t="s">
        <v>586</v>
      </c>
      <c r="B16" s="823" t="s">
        <v>587</v>
      </c>
      <c r="C16" s="826" t="s">
        <v>599</v>
      </c>
      <c r="D16" s="840" t="s">
        <v>600</v>
      </c>
      <c r="E16" s="826" t="s">
        <v>2076</v>
      </c>
      <c r="F16" s="840" t="s">
        <v>2077</v>
      </c>
      <c r="G16" s="826" t="s">
        <v>2096</v>
      </c>
      <c r="H16" s="826" t="s">
        <v>2097</v>
      </c>
      <c r="I16" s="832">
        <v>13.039999961853027</v>
      </c>
      <c r="J16" s="832">
        <v>40</v>
      </c>
      <c r="K16" s="833">
        <v>521.6400146484375</v>
      </c>
    </row>
    <row r="17" spans="1:11" ht="14.45" customHeight="1" x14ac:dyDescent="0.2">
      <c r="A17" s="822" t="s">
        <v>586</v>
      </c>
      <c r="B17" s="823" t="s">
        <v>587</v>
      </c>
      <c r="C17" s="826" t="s">
        <v>599</v>
      </c>
      <c r="D17" s="840" t="s">
        <v>600</v>
      </c>
      <c r="E17" s="826" t="s">
        <v>2076</v>
      </c>
      <c r="F17" s="840" t="s">
        <v>2077</v>
      </c>
      <c r="G17" s="826" t="s">
        <v>2098</v>
      </c>
      <c r="H17" s="826" t="s">
        <v>2099</v>
      </c>
      <c r="I17" s="832">
        <v>10.505000114440918</v>
      </c>
      <c r="J17" s="832">
        <v>20</v>
      </c>
      <c r="K17" s="833">
        <v>210.09999847412109</v>
      </c>
    </row>
    <row r="18" spans="1:11" ht="14.45" customHeight="1" x14ac:dyDescent="0.2">
      <c r="A18" s="822" t="s">
        <v>586</v>
      </c>
      <c r="B18" s="823" t="s">
        <v>587</v>
      </c>
      <c r="C18" s="826" t="s">
        <v>599</v>
      </c>
      <c r="D18" s="840" t="s">
        <v>600</v>
      </c>
      <c r="E18" s="826" t="s">
        <v>2076</v>
      </c>
      <c r="F18" s="840" t="s">
        <v>2077</v>
      </c>
      <c r="G18" s="826" t="s">
        <v>2100</v>
      </c>
      <c r="H18" s="826" t="s">
        <v>2101</v>
      </c>
      <c r="I18" s="832">
        <v>1.3799999952316284</v>
      </c>
      <c r="J18" s="832">
        <v>850</v>
      </c>
      <c r="K18" s="833">
        <v>1173</v>
      </c>
    </row>
    <row r="19" spans="1:11" ht="14.45" customHeight="1" x14ac:dyDescent="0.2">
      <c r="A19" s="822" t="s">
        <v>586</v>
      </c>
      <c r="B19" s="823" t="s">
        <v>587</v>
      </c>
      <c r="C19" s="826" t="s">
        <v>599</v>
      </c>
      <c r="D19" s="840" t="s">
        <v>600</v>
      </c>
      <c r="E19" s="826" t="s">
        <v>2076</v>
      </c>
      <c r="F19" s="840" t="s">
        <v>2077</v>
      </c>
      <c r="G19" s="826" t="s">
        <v>2102</v>
      </c>
      <c r="H19" s="826" t="s">
        <v>2103</v>
      </c>
      <c r="I19" s="832">
        <v>0.9100000262260437</v>
      </c>
      <c r="J19" s="832">
        <v>250</v>
      </c>
      <c r="K19" s="833">
        <v>227.69999694824219</v>
      </c>
    </row>
    <row r="20" spans="1:11" ht="14.45" customHeight="1" x14ac:dyDescent="0.2">
      <c r="A20" s="822" t="s">
        <v>586</v>
      </c>
      <c r="B20" s="823" t="s">
        <v>587</v>
      </c>
      <c r="C20" s="826" t="s">
        <v>599</v>
      </c>
      <c r="D20" s="840" t="s">
        <v>600</v>
      </c>
      <c r="E20" s="826" t="s">
        <v>2076</v>
      </c>
      <c r="F20" s="840" t="s">
        <v>2077</v>
      </c>
      <c r="G20" s="826" t="s">
        <v>2104</v>
      </c>
      <c r="H20" s="826" t="s">
        <v>2105</v>
      </c>
      <c r="I20" s="832">
        <v>0.86000001430511475</v>
      </c>
      <c r="J20" s="832">
        <v>50</v>
      </c>
      <c r="K20" s="833">
        <v>43</v>
      </c>
    </row>
    <row r="21" spans="1:11" ht="14.45" customHeight="1" x14ac:dyDescent="0.2">
      <c r="A21" s="822" t="s">
        <v>586</v>
      </c>
      <c r="B21" s="823" t="s">
        <v>587</v>
      </c>
      <c r="C21" s="826" t="s">
        <v>599</v>
      </c>
      <c r="D21" s="840" t="s">
        <v>600</v>
      </c>
      <c r="E21" s="826" t="s">
        <v>2076</v>
      </c>
      <c r="F21" s="840" t="s">
        <v>2077</v>
      </c>
      <c r="G21" s="826" t="s">
        <v>2106</v>
      </c>
      <c r="H21" s="826" t="s">
        <v>2107</v>
      </c>
      <c r="I21" s="832">
        <v>1.5162499845027924</v>
      </c>
      <c r="J21" s="832">
        <v>500</v>
      </c>
      <c r="K21" s="833">
        <v>758</v>
      </c>
    </row>
    <row r="22" spans="1:11" ht="14.45" customHeight="1" x14ac:dyDescent="0.2">
      <c r="A22" s="822" t="s">
        <v>586</v>
      </c>
      <c r="B22" s="823" t="s">
        <v>587</v>
      </c>
      <c r="C22" s="826" t="s">
        <v>599</v>
      </c>
      <c r="D22" s="840" t="s">
        <v>600</v>
      </c>
      <c r="E22" s="826" t="s">
        <v>2076</v>
      </c>
      <c r="F22" s="840" t="s">
        <v>2077</v>
      </c>
      <c r="G22" s="826" t="s">
        <v>2108</v>
      </c>
      <c r="H22" s="826" t="s">
        <v>2109</v>
      </c>
      <c r="I22" s="832">
        <v>2.0619999408721923</v>
      </c>
      <c r="J22" s="832">
        <v>1000</v>
      </c>
      <c r="K22" s="833">
        <v>2062</v>
      </c>
    </row>
    <row r="23" spans="1:11" ht="14.45" customHeight="1" x14ac:dyDescent="0.2">
      <c r="A23" s="822" t="s">
        <v>586</v>
      </c>
      <c r="B23" s="823" t="s">
        <v>587</v>
      </c>
      <c r="C23" s="826" t="s">
        <v>599</v>
      </c>
      <c r="D23" s="840" t="s">
        <v>600</v>
      </c>
      <c r="E23" s="826" t="s">
        <v>2076</v>
      </c>
      <c r="F23" s="840" t="s">
        <v>2077</v>
      </c>
      <c r="G23" s="826" t="s">
        <v>2110</v>
      </c>
      <c r="H23" s="826" t="s">
        <v>2111</v>
      </c>
      <c r="I23" s="832">
        <v>3.36818172714927</v>
      </c>
      <c r="J23" s="832">
        <v>1009</v>
      </c>
      <c r="K23" s="833">
        <v>3395.6399993896484</v>
      </c>
    </row>
    <row r="24" spans="1:11" ht="14.45" customHeight="1" x14ac:dyDescent="0.2">
      <c r="A24" s="822" t="s">
        <v>586</v>
      </c>
      <c r="B24" s="823" t="s">
        <v>587</v>
      </c>
      <c r="C24" s="826" t="s">
        <v>599</v>
      </c>
      <c r="D24" s="840" t="s">
        <v>600</v>
      </c>
      <c r="E24" s="826" t="s">
        <v>2076</v>
      </c>
      <c r="F24" s="840" t="s">
        <v>2077</v>
      </c>
      <c r="G24" s="826" t="s">
        <v>2112</v>
      </c>
      <c r="H24" s="826" t="s">
        <v>2113</v>
      </c>
      <c r="I24" s="832">
        <v>9.4474999904632568</v>
      </c>
      <c r="J24" s="832">
        <v>96</v>
      </c>
      <c r="K24" s="833">
        <v>906.95999145507813</v>
      </c>
    </row>
    <row r="25" spans="1:11" ht="14.45" customHeight="1" x14ac:dyDescent="0.2">
      <c r="A25" s="822" t="s">
        <v>586</v>
      </c>
      <c r="B25" s="823" t="s">
        <v>587</v>
      </c>
      <c r="C25" s="826" t="s">
        <v>599</v>
      </c>
      <c r="D25" s="840" t="s">
        <v>600</v>
      </c>
      <c r="E25" s="826" t="s">
        <v>2076</v>
      </c>
      <c r="F25" s="840" t="s">
        <v>2077</v>
      </c>
      <c r="G25" s="826" t="s">
        <v>2114</v>
      </c>
      <c r="H25" s="826" t="s">
        <v>2115</v>
      </c>
      <c r="I25" s="832">
        <v>11.960000038146973</v>
      </c>
      <c r="J25" s="832">
        <v>12</v>
      </c>
      <c r="K25" s="833">
        <v>143.52000427246094</v>
      </c>
    </row>
    <row r="26" spans="1:11" ht="14.45" customHeight="1" x14ac:dyDescent="0.2">
      <c r="A26" s="822" t="s">
        <v>586</v>
      </c>
      <c r="B26" s="823" t="s">
        <v>587</v>
      </c>
      <c r="C26" s="826" t="s">
        <v>599</v>
      </c>
      <c r="D26" s="840" t="s">
        <v>600</v>
      </c>
      <c r="E26" s="826" t="s">
        <v>2076</v>
      </c>
      <c r="F26" s="840" t="s">
        <v>2077</v>
      </c>
      <c r="G26" s="826" t="s">
        <v>2116</v>
      </c>
      <c r="H26" s="826" t="s">
        <v>2117</v>
      </c>
      <c r="I26" s="832">
        <v>0.37999999523162842</v>
      </c>
      <c r="J26" s="832">
        <v>10</v>
      </c>
      <c r="K26" s="833">
        <v>3.7999999523162842</v>
      </c>
    </row>
    <row r="27" spans="1:11" ht="14.45" customHeight="1" x14ac:dyDescent="0.2">
      <c r="A27" s="822" t="s">
        <v>586</v>
      </c>
      <c r="B27" s="823" t="s">
        <v>587</v>
      </c>
      <c r="C27" s="826" t="s">
        <v>599</v>
      </c>
      <c r="D27" s="840" t="s">
        <v>600</v>
      </c>
      <c r="E27" s="826" t="s">
        <v>2076</v>
      </c>
      <c r="F27" s="840" t="s">
        <v>2077</v>
      </c>
      <c r="G27" s="826" t="s">
        <v>2118</v>
      </c>
      <c r="H27" s="826" t="s">
        <v>2119</v>
      </c>
      <c r="I27" s="832">
        <v>8.3933334350585938</v>
      </c>
      <c r="J27" s="832">
        <v>156</v>
      </c>
      <c r="K27" s="833">
        <v>1309.3200149536133</v>
      </c>
    </row>
    <row r="28" spans="1:11" ht="14.45" customHeight="1" x14ac:dyDescent="0.2">
      <c r="A28" s="822" t="s">
        <v>586</v>
      </c>
      <c r="B28" s="823" t="s">
        <v>587</v>
      </c>
      <c r="C28" s="826" t="s">
        <v>599</v>
      </c>
      <c r="D28" s="840" t="s">
        <v>600</v>
      </c>
      <c r="E28" s="826" t="s">
        <v>2076</v>
      </c>
      <c r="F28" s="840" t="s">
        <v>2077</v>
      </c>
      <c r="G28" s="826" t="s">
        <v>2120</v>
      </c>
      <c r="H28" s="826" t="s">
        <v>2121</v>
      </c>
      <c r="I28" s="832">
        <v>19.006249189376831</v>
      </c>
      <c r="J28" s="832">
        <v>96</v>
      </c>
      <c r="K28" s="833">
        <v>1824.6100006103516</v>
      </c>
    </row>
    <row r="29" spans="1:11" ht="14.45" customHeight="1" x14ac:dyDescent="0.2">
      <c r="A29" s="822" t="s">
        <v>586</v>
      </c>
      <c r="B29" s="823" t="s">
        <v>587</v>
      </c>
      <c r="C29" s="826" t="s">
        <v>599</v>
      </c>
      <c r="D29" s="840" t="s">
        <v>600</v>
      </c>
      <c r="E29" s="826" t="s">
        <v>2076</v>
      </c>
      <c r="F29" s="840" t="s">
        <v>2077</v>
      </c>
      <c r="G29" s="826" t="s">
        <v>2100</v>
      </c>
      <c r="H29" s="826" t="s">
        <v>2122</v>
      </c>
      <c r="I29" s="832">
        <v>1.3799999952316284</v>
      </c>
      <c r="J29" s="832">
        <v>450</v>
      </c>
      <c r="K29" s="833">
        <v>621</v>
      </c>
    </row>
    <row r="30" spans="1:11" ht="14.45" customHeight="1" x14ac:dyDescent="0.2">
      <c r="A30" s="822" t="s">
        <v>586</v>
      </c>
      <c r="B30" s="823" t="s">
        <v>587</v>
      </c>
      <c r="C30" s="826" t="s">
        <v>599</v>
      </c>
      <c r="D30" s="840" t="s">
        <v>600</v>
      </c>
      <c r="E30" s="826" t="s">
        <v>2076</v>
      </c>
      <c r="F30" s="840" t="s">
        <v>2077</v>
      </c>
      <c r="G30" s="826" t="s">
        <v>2106</v>
      </c>
      <c r="H30" s="826" t="s">
        <v>2123</v>
      </c>
      <c r="I30" s="832">
        <v>1.5159999847412109</v>
      </c>
      <c r="J30" s="832">
        <v>400</v>
      </c>
      <c r="K30" s="833">
        <v>606.5</v>
      </c>
    </row>
    <row r="31" spans="1:11" ht="14.45" customHeight="1" x14ac:dyDescent="0.2">
      <c r="A31" s="822" t="s">
        <v>586</v>
      </c>
      <c r="B31" s="823" t="s">
        <v>587</v>
      </c>
      <c r="C31" s="826" t="s">
        <v>599</v>
      </c>
      <c r="D31" s="840" t="s">
        <v>600</v>
      </c>
      <c r="E31" s="826" t="s">
        <v>2076</v>
      </c>
      <c r="F31" s="840" t="s">
        <v>2077</v>
      </c>
      <c r="G31" s="826" t="s">
        <v>2108</v>
      </c>
      <c r="H31" s="826" t="s">
        <v>2124</v>
      </c>
      <c r="I31" s="832">
        <v>2.0649999380111694</v>
      </c>
      <c r="J31" s="832">
        <v>650</v>
      </c>
      <c r="K31" s="833">
        <v>1342</v>
      </c>
    </row>
    <row r="32" spans="1:11" ht="14.45" customHeight="1" x14ac:dyDescent="0.2">
      <c r="A32" s="822" t="s">
        <v>586</v>
      </c>
      <c r="B32" s="823" t="s">
        <v>587</v>
      </c>
      <c r="C32" s="826" t="s">
        <v>599</v>
      </c>
      <c r="D32" s="840" t="s">
        <v>600</v>
      </c>
      <c r="E32" s="826" t="s">
        <v>2076</v>
      </c>
      <c r="F32" s="840" t="s">
        <v>2077</v>
      </c>
      <c r="G32" s="826" t="s">
        <v>2110</v>
      </c>
      <c r="H32" s="826" t="s">
        <v>2125</v>
      </c>
      <c r="I32" s="832">
        <v>3.3616665601730347</v>
      </c>
      <c r="J32" s="832">
        <v>600</v>
      </c>
      <c r="K32" s="833">
        <v>2017</v>
      </c>
    </row>
    <row r="33" spans="1:11" ht="14.45" customHeight="1" x14ac:dyDescent="0.2">
      <c r="A33" s="822" t="s">
        <v>586</v>
      </c>
      <c r="B33" s="823" t="s">
        <v>587</v>
      </c>
      <c r="C33" s="826" t="s">
        <v>599</v>
      </c>
      <c r="D33" s="840" t="s">
        <v>600</v>
      </c>
      <c r="E33" s="826" t="s">
        <v>2076</v>
      </c>
      <c r="F33" s="840" t="s">
        <v>2077</v>
      </c>
      <c r="G33" s="826" t="s">
        <v>2112</v>
      </c>
      <c r="H33" s="826" t="s">
        <v>2126</v>
      </c>
      <c r="I33" s="832">
        <v>8.119999885559082</v>
      </c>
      <c r="J33" s="832">
        <v>44</v>
      </c>
      <c r="K33" s="833">
        <v>357.27999877929688</v>
      </c>
    </row>
    <row r="34" spans="1:11" ht="14.45" customHeight="1" x14ac:dyDescent="0.2">
      <c r="A34" s="822" t="s">
        <v>586</v>
      </c>
      <c r="B34" s="823" t="s">
        <v>587</v>
      </c>
      <c r="C34" s="826" t="s">
        <v>599</v>
      </c>
      <c r="D34" s="840" t="s">
        <v>600</v>
      </c>
      <c r="E34" s="826" t="s">
        <v>2076</v>
      </c>
      <c r="F34" s="840" t="s">
        <v>2077</v>
      </c>
      <c r="G34" s="826" t="s">
        <v>2118</v>
      </c>
      <c r="H34" s="826" t="s">
        <v>2127</v>
      </c>
      <c r="I34" s="832">
        <v>8.3940002441406243</v>
      </c>
      <c r="J34" s="832">
        <v>96</v>
      </c>
      <c r="K34" s="833">
        <v>805.68000030517578</v>
      </c>
    </row>
    <row r="35" spans="1:11" ht="14.45" customHeight="1" x14ac:dyDescent="0.2">
      <c r="A35" s="822" t="s">
        <v>586</v>
      </c>
      <c r="B35" s="823" t="s">
        <v>587</v>
      </c>
      <c r="C35" s="826" t="s">
        <v>599</v>
      </c>
      <c r="D35" s="840" t="s">
        <v>600</v>
      </c>
      <c r="E35" s="826" t="s">
        <v>2076</v>
      </c>
      <c r="F35" s="840" t="s">
        <v>2077</v>
      </c>
      <c r="G35" s="826" t="s">
        <v>2128</v>
      </c>
      <c r="H35" s="826" t="s">
        <v>2129</v>
      </c>
      <c r="I35" s="832">
        <v>10.58000020980835</v>
      </c>
      <c r="J35" s="832">
        <v>460</v>
      </c>
      <c r="K35" s="833">
        <v>4869.0999755859375</v>
      </c>
    </row>
    <row r="36" spans="1:11" ht="14.45" customHeight="1" x14ac:dyDescent="0.2">
      <c r="A36" s="822" t="s">
        <v>586</v>
      </c>
      <c r="B36" s="823" t="s">
        <v>587</v>
      </c>
      <c r="C36" s="826" t="s">
        <v>599</v>
      </c>
      <c r="D36" s="840" t="s">
        <v>600</v>
      </c>
      <c r="E36" s="826" t="s">
        <v>2076</v>
      </c>
      <c r="F36" s="840" t="s">
        <v>2077</v>
      </c>
      <c r="G36" s="826" t="s">
        <v>2128</v>
      </c>
      <c r="H36" s="826" t="s">
        <v>2130</v>
      </c>
      <c r="I36" s="832">
        <v>10.520000457763672</v>
      </c>
      <c r="J36" s="832">
        <v>180</v>
      </c>
      <c r="K36" s="833">
        <v>1893.6000061035156</v>
      </c>
    </row>
    <row r="37" spans="1:11" ht="14.45" customHeight="1" x14ac:dyDescent="0.2">
      <c r="A37" s="822" t="s">
        <v>586</v>
      </c>
      <c r="B37" s="823" t="s">
        <v>587</v>
      </c>
      <c r="C37" s="826" t="s">
        <v>599</v>
      </c>
      <c r="D37" s="840" t="s">
        <v>600</v>
      </c>
      <c r="E37" s="826" t="s">
        <v>2076</v>
      </c>
      <c r="F37" s="840" t="s">
        <v>2077</v>
      </c>
      <c r="G37" s="826" t="s">
        <v>2131</v>
      </c>
      <c r="H37" s="826" t="s">
        <v>2132</v>
      </c>
      <c r="I37" s="832">
        <v>96.19000244140625</v>
      </c>
      <c r="J37" s="832">
        <v>4</v>
      </c>
      <c r="K37" s="833">
        <v>384.760009765625</v>
      </c>
    </row>
    <row r="38" spans="1:11" ht="14.45" customHeight="1" x14ac:dyDescent="0.2">
      <c r="A38" s="822" t="s">
        <v>586</v>
      </c>
      <c r="B38" s="823" t="s">
        <v>587</v>
      </c>
      <c r="C38" s="826" t="s">
        <v>599</v>
      </c>
      <c r="D38" s="840" t="s">
        <v>600</v>
      </c>
      <c r="E38" s="826" t="s">
        <v>2076</v>
      </c>
      <c r="F38" s="840" t="s">
        <v>2077</v>
      </c>
      <c r="G38" s="826" t="s">
        <v>2131</v>
      </c>
      <c r="H38" s="826" t="s">
        <v>2133</v>
      </c>
      <c r="I38" s="832">
        <v>96.210001627604171</v>
      </c>
      <c r="J38" s="832">
        <v>5</v>
      </c>
      <c r="K38" s="833">
        <v>481.010009765625</v>
      </c>
    </row>
    <row r="39" spans="1:11" ht="14.45" customHeight="1" x14ac:dyDescent="0.2">
      <c r="A39" s="822" t="s">
        <v>586</v>
      </c>
      <c r="B39" s="823" t="s">
        <v>587</v>
      </c>
      <c r="C39" s="826" t="s">
        <v>599</v>
      </c>
      <c r="D39" s="840" t="s">
        <v>600</v>
      </c>
      <c r="E39" s="826" t="s">
        <v>2076</v>
      </c>
      <c r="F39" s="840" t="s">
        <v>2077</v>
      </c>
      <c r="G39" s="826" t="s">
        <v>2134</v>
      </c>
      <c r="H39" s="826" t="s">
        <v>2135</v>
      </c>
      <c r="I39" s="832">
        <v>15.640000343322754</v>
      </c>
      <c r="J39" s="832">
        <v>70</v>
      </c>
      <c r="K39" s="833">
        <v>1094.7999572753906</v>
      </c>
    </row>
    <row r="40" spans="1:11" ht="14.45" customHeight="1" x14ac:dyDescent="0.2">
      <c r="A40" s="822" t="s">
        <v>586</v>
      </c>
      <c r="B40" s="823" t="s">
        <v>587</v>
      </c>
      <c r="C40" s="826" t="s">
        <v>599</v>
      </c>
      <c r="D40" s="840" t="s">
        <v>600</v>
      </c>
      <c r="E40" s="826" t="s">
        <v>2076</v>
      </c>
      <c r="F40" s="840" t="s">
        <v>2077</v>
      </c>
      <c r="G40" s="826" t="s">
        <v>2136</v>
      </c>
      <c r="H40" s="826" t="s">
        <v>2137</v>
      </c>
      <c r="I40" s="832">
        <v>12.649999618530273</v>
      </c>
      <c r="J40" s="832">
        <v>180</v>
      </c>
      <c r="K40" s="833">
        <v>2277</v>
      </c>
    </row>
    <row r="41" spans="1:11" ht="14.45" customHeight="1" x14ac:dyDescent="0.2">
      <c r="A41" s="822" t="s">
        <v>586</v>
      </c>
      <c r="B41" s="823" t="s">
        <v>587</v>
      </c>
      <c r="C41" s="826" t="s">
        <v>599</v>
      </c>
      <c r="D41" s="840" t="s">
        <v>600</v>
      </c>
      <c r="E41" s="826" t="s">
        <v>2076</v>
      </c>
      <c r="F41" s="840" t="s">
        <v>2077</v>
      </c>
      <c r="G41" s="826" t="s">
        <v>2138</v>
      </c>
      <c r="H41" s="826" t="s">
        <v>2139</v>
      </c>
      <c r="I41" s="832">
        <v>72.220001220703125</v>
      </c>
      <c r="J41" s="832">
        <v>15</v>
      </c>
      <c r="K41" s="833">
        <v>1083.3000183105469</v>
      </c>
    </row>
    <row r="42" spans="1:11" ht="14.45" customHeight="1" x14ac:dyDescent="0.2">
      <c r="A42" s="822" t="s">
        <v>586</v>
      </c>
      <c r="B42" s="823" t="s">
        <v>587</v>
      </c>
      <c r="C42" s="826" t="s">
        <v>599</v>
      </c>
      <c r="D42" s="840" t="s">
        <v>600</v>
      </c>
      <c r="E42" s="826" t="s">
        <v>2076</v>
      </c>
      <c r="F42" s="840" t="s">
        <v>2077</v>
      </c>
      <c r="G42" s="826" t="s">
        <v>2138</v>
      </c>
      <c r="H42" s="826" t="s">
        <v>2140</v>
      </c>
      <c r="I42" s="832">
        <v>72.220001220703125</v>
      </c>
      <c r="J42" s="832">
        <v>9</v>
      </c>
      <c r="K42" s="833">
        <v>649.98001098632813</v>
      </c>
    </row>
    <row r="43" spans="1:11" ht="14.45" customHeight="1" x14ac:dyDescent="0.2">
      <c r="A43" s="822" t="s">
        <v>586</v>
      </c>
      <c r="B43" s="823" t="s">
        <v>587</v>
      </c>
      <c r="C43" s="826" t="s">
        <v>599</v>
      </c>
      <c r="D43" s="840" t="s">
        <v>600</v>
      </c>
      <c r="E43" s="826" t="s">
        <v>2076</v>
      </c>
      <c r="F43" s="840" t="s">
        <v>2077</v>
      </c>
      <c r="G43" s="826" t="s">
        <v>2141</v>
      </c>
      <c r="H43" s="826" t="s">
        <v>2142</v>
      </c>
      <c r="I43" s="832">
        <v>105.44999694824219</v>
      </c>
      <c r="J43" s="832">
        <v>1</v>
      </c>
      <c r="K43" s="833">
        <v>105.44999694824219</v>
      </c>
    </row>
    <row r="44" spans="1:11" ht="14.45" customHeight="1" x14ac:dyDescent="0.2">
      <c r="A44" s="822" t="s">
        <v>586</v>
      </c>
      <c r="B44" s="823" t="s">
        <v>587</v>
      </c>
      <c r="C44" s="826" t="s">
        <v>599</v>
      </c>
      <c r="D44" s="840" t="s">
        <v>600</v>
      </c>
      <c r="E44" s="826" t="s">
        <v>2076</v>
      </c>
      <c r="F44" s="840" t="s">
        <v>2077</v>
      </c>
      <c r="G44" s="826" t="s">
        <v>2143</v>
      </c>
      <c r="H44" s="826" t="s">
        <v>2144</v>
      </c>
      <c r="I44" s="832">
        <v>112.52999877929688</v>
      </c>
      <c r="J44" s="832">
        <v>5</v>
      </c>
      <c r="K44" s="833">
        <v>562.64999389648438</v>
      </c>
    </row>
    <row r="45" spans="1:11" ht="14.45" customHeight="1" x14ac:dyDescent="0.2">
      <c r="A45" s="822" t="s">
        <v>586</v>
      </c>
      <c r="B45" s="823" t="s">
        <v>587</v>
      </c>
      <c r="C45" s="826" t="s">
        <v>599</v>
      </c>
      <c r="D45" s="840" t="s">
        <v>600</v>
      </c>
      <c r="E45" s="826" t="s">
        <v>2076</v>
      </c>
      <c r="F45" s="840" t="s">
        <v>2077</v>
      </c>
      <c r="G45" s="826" t="s">
        <v>2143</v>
      </c>
      <c r="H45" s="826" t="s">
        <v>2145</v>
      </c>
      <c r="I45" s="832">
        <v>112.52999877929688</v>
      </c>
      <c r="J45" s="832">
        <v>3</v>
      </c>
      <c r="K45" s="833">
        <v>337.58999633789063</v>
      </c>
    </row>
    <row r="46" spans="1:11" ht="14.45" customHeight="1" x14ac:dyDescent="0.2">
      <c r="A46" s="822" t="s">
        <v>586</v>
      </c>
      <c r="B46" s="823" t="s">
        <v>587</v>
      </c>
      <c r="C46" s="826" t="s">
        <v>599</v>
      </c>
      <c r="D46" s="840" t="s">
        <v>600</v>
      </c>
      <c r="E46" s="826" t="s">
        <v>2076</v>
      </c>
      <c r="F46" s="840" t="s">
        <v>2077</v>
      </c>
      <c r="G46" s="826" t="s">
        <v>2146</v>
      </c>
      <c r="H46" s="826" t="s">
        <v>2147</v>
      </c>
      <c r="I46" s="832">
        <v>2.7400000095367432</v>
      </c>
      <c r="J46" s="832">
        <v>3</v>
      </c>
      <c r="K46" s="833">
        <v>8.2200002670288086</v>
      </c>
    </row>
    <row r="47" spans="1:11" ht="14.45" customHeight="1" x14ac:dyDescent="0.2">
      <c r="A47" s="822" t="s">
        <v>586</v>
      </c>
      <c r="B47" s="823" t="s">
        <v>587</v>
      </c>
      <c r="C47" s="826" t="s">
        <v>599</v>
      </c>
      <c r="D47" s="840" t="s">
        <v>600</v>
      </c>
      <c r="E47" s="826" t="s">
        <v>2076</v>
      </c>
      <c r="F47" s="840" t="s">
        <v>2077</v>
      </c>
      <c r="G47" s="826" t="s">
        <v>2148</v>
      </c>
      <c r="H47" s="826" t="s">
        <v>2149</v>
      </c>
      <c r="I47" s="832">
        <v>12.029999732971191</v>
      </c>
      <c r="J47" s="832">
        <v>20</v>
      </c>
      <c r="K47" s="833">
        <v>240.60000610351563</v>
      </c>
    </row>
    <row r="48" spans="1:11" ht="14.45" customHeight="1" x14ac:dyDescent="0.2">
      <c r="A48" s="822" t="s">
        <v>586</v>
      </c>
      <c r="B48" s="823" t="s">
        <v>587</v>
      </c>
      <c r="C48" s="826" t="s">
        <v>599</v>
      </c>
      <c r="D48" s="840" t="s">
        <v>600</v>
      </c>
      <c r="E48" s="826" t="s">
        <v>2076</v>
      </c>
      <c r="F48" s="840" t="s">
        <v>2077</v>
      </c>
      <c r="G48" s="826" t="s">
        <v>2098</v>
      </c>
      <c r="H48" s="826" t="s">
        <v>2150</v>
      </c>
      <c r="I48" s="832">
        <v>10.119999885559082</v>
      </c>
      <c r="J48" s="832">
        <v>32</v>
      </c>
      <c r="K48" s="833">
        <v>323.83999061584473</v>
      </c>
    </row>
    <row r="49" spans="1:11" ht="14.45" customHeight="1" x14ac:dyDescent="0.2">
      <c r="A49" s="822" t="s">
        <v>586</v>
      </c>
      <c r="B49" s="823" t="s">
        <v>587</v>
      </c>
      <c r="C49" s="826" t="s">
        <v>599</v>
      </c>
      <c r="D49" s="840" t="s">
        <v>600</v>
      </c>
      <c r="E49" s="826" t="s">
        <v>2076</v>
      </c>
      <c r="F49" s="840" t="s">
        <v>2077</v>
      </c>
      <c r="G49" s="826" t="s">
        <v>2151</v>
      </c>
      <c r="H49" s="826" t="s">
        <v>2152</v>
      </c>
      <c r="I49" s="832">
        <v>0.66250002384185791</v>
      </c>
      <c r="J49" s="832">
        <v>1800</v>
      </c>
      <c r="K49" s="833">
        <v>1193</v>
      </c>
    </row>
    <row r="50" spans="1:11" ht="14.45" customHeight="1" x14ac:dyDescent="0.2">
      <c r="A50" s="822" t="s">
        <v>586</v>
      </c>
      <c r="B50" s="823" t="s">
        <v>587</v>
      </c>
      <c r="C50" s="826" t="s">
        <v>599</v>
      </c>
      <c r="D50" s="840" t="s">
        <v>600</v>
      </c>
      <c r="E50" s="826" t="s">
        <v>2076</v>
      </c>
      <c r="F50" s="840" t="s">
        <v>2077</v>
      </c>
      <c r="G50" s="826" t="s">
        <v>2151</v>
      </c>
      <c r="H50" s="826" t="s">
        <v>2153</v>
      </c>
      <c r="I50" s="832">
        <v>0.67000001668930054</v>
      </c>
      <c r="J50" s="832">
        <v>1000</v>
      </c>
      <c r="K50" s="833">
        <v>670</v>
      </c>
    </row>
    <row r="51" spans="1:11" ht="14.45" customHeight="1" x14ac:dyDescent="0.2">
      <c r="A51" s="822" t="s">
        <v>586</v>
      </c>
      <c r="B51" s="823" t="s">
        <v>587</v>
      </c>
      <c r="C51" s="826" t="s">
        <v>599</v>
      </c>
      <c r="D51" s="840" t="s">
        <v>600</v>
      </c>
      <c r="E51" s="826" t="s">
        <v>2076</v>
      </c>
      <c r="F51" s="840" t="s">
        <v>2077</v>
      </c>
      <c r="G51" s="826" t="s">
        <v>2154</v>
      </c>
      <c r="H51" s="826" t="s">
        <v>2155</v>
      </c>
      <c r="I51" s="832">
        <v>30.606666776869034</v>
      </c>
      <c r="J51" s="832">
        <v>32</v>
      </c>
      <c r="K51" s="833">
        <v>978.92000579833984</v>
      </c>
    </row>
    <row r="52" spans="1:11" ht="14.45" customHeight="1" x14ac:dyDescent="0.2">
      <c r="A52" s="822" t="s">
        <v>586</v>
      </c>
      <c r="B52" s="823" t="s">
        <v>587</v>
      </c>
      <c r="C52" s="826" t="s">
        <v>599</v>
      </c>
      <c r="D52" s="840" t="s">
        <v>600</v>
      </c>
      <c r="E52" s="826" t="s">
        <v>2076</v>
      </c>
      <c r="F52" s="840" t="s">
        <v>2077</v>
      </c>
      <c r="G52" s="826" t="s">
        <v>2156</v>
      </c>
      <c r="H52" s="826" t="s">
        <v>2157</v>
      </c>
      <c r="I52" s="832">
        <v>29.882499217987061</v>
      </c>
      <c r="J52" s="832">
        <v>72</v>
      </c>
      <c r="K52" s="833">
        <v>2151.5999698638916</v>
      </c>
    </row>
    <row r="53" spans="1:11" ht="14.45" customHeight="1" x14ac:dyDescent="0.2">
      <c r="A53" s="822" t="s">
        <v>586</v>
      </c>
      <c r="B53" s="823" t="s">
        <v>587</v>
      </c>
      <c r="C53" s="826" t="s">
        <v>599</v>
      </c>
      <c r="D53" s="840" t="s">
        <v>600</v>
      </c>
      <c r="E53" s="826" t="s">
        <v>2076</v>
      </c>
      <c r="F53" s="840" t="s">
        <v>2077</v>
      </c>
      <c r="G53" s="826" t="s">
        <v>2154</v>
      </c>
      <c r="H53" s="826" t="s">
        <v>2158</v>
      </c>
      <c r="I53" s="832">
        <v>30.071666717529297</v>
      </c>
      <c r="J53" s="832">
        <v>21</v>
      </c>
      <c r="K53" s="833">
        <v>631.37999725341797</v>
      </c>
    </row>
    <row r="54" spans="1:11" ht="14.45" customHeight="1" x14ac:dyDescent="0.2">
      <c r="A54" s="822" t="s">
        <v>586</v>
      </c>
      <c r="B54" s="823" t="s">
        <v>587</v>
      </c>
      <c r="C54" s="826" t="s">
        <v>599</v>
      </c>
      <c r="D54" s="840" t="s">
        <v>600</v>
      </c>
      <c r="E54" s="826" t="s">
        <v>2076</v>
      </c>
      <c r="F54" s="840" t="s">
        <v>2077</v>
      </c>
      <c r="G54" s="826" t="s">
        <v>2156</v>
      </c>
      <c r="H54" s="826" t="s">
        <v>2159</v>
      </c>
      <c r="I54" s="832">
        <v>29.879999160766602</v>
      </c>
      <c r="J54" s="832">
        <v>24</v>
      </c>
      <c r="K54" s="833">
        <v>717.1199951171875</v>
      </c>
    </row>
    <row r="55" spans="1:11" ht="14.45" customHeight="1" x14ac:dyDescent="0.2">
      <c r="A55" s="822" t="s">
        <v>586</v>
      </c>
      <c r="B55" s="823" t="s">
        <v>587</v>
      </c>
      <c r="C55" s="826" t="s">
        <v>599</v>
      </c>
      <c r="D55" s="840" t="s">
        <v>600</v>
      </c>
      <c r="E55" s="826" t="s">
        <v>2160</v>
      </c>
      <c r="F55" s="840" t="s">
        <v>2161</v>
      </c>
      <c r="G55" s="826" t="s">
        <v>2162</v>
      </c>
      <c r="H55" s="826" t="s">
        <v>2163</v>
      </c>
      <c r="I55" s="832">
        <v>13.800000190734863</v>
      </c>
      <c r="J55" s="832">
        <v>10</v>
      </c>
      <c r="K55" s="833">
        <v>137.97999572753906</v>
      </c>
    </row>
    <row r="56" spans="1:11" ht="14.45" customHeight="1" x14ac:dyDescent="0.2">
      <c r="A56" s="822" t="s">
        <v>586</v>
      </c>
      <c r="B56" s="823" t="s">
        <v>587</v>
      </c>
      <c r="C56" s="826" t="s">
        <v>599</v>
      </c>
      <c r="D56" s="840" t="s">
        <v>600</v>
      </c>
      <c r="E56" s="826" t="s">
        <v>2160</v>
      </c>
      <c r="F56" s="840" t="s">
        <v>2161</v>
      </c>
      <c r="G56" s="826" t="s">
        <v>2164</v>
      </c>
      <c r="H56" s="826" t="s">
        <v>2165</v>
      </c>
      <c r="I56" s="832">
        <v>1.285714256976332E-2</v>
      </c>
      <c r="J56" s="832">
        <v>580</v>
      </c>
      <c r="K56" s="833">
        <v>7.300000011920929</v>
      </c>
    </row>
    <row r="57" spans="1:11" ht="14.45" customHeight="1" x14ac:dyDescent="0.2">
      <c r="A57" s="822" t="s">
        <v>586</v>
      </c>
      <c r="B57" s="823" t="s">
        <v>587</v>
      </c>
      <c r="C57" s="826" t="s">
        <v>599</v>
      </c>
      <c r="D57" s="840" t="s">
        <v>600</v>
      </c>
      <c r="E57" s="826" t="s">
        <v>2160</v>
      </c>
      <c r="F57" s="840" t="s">
        <v>2161</v>
      </c>
      <c r="G57" s="826" t="s">
        <v>2166</v>
      </c>
      <c r="H57" s="826" t="s">
        <v>2167</v>
      </c>
      <c r="I57" s="832">
        <v>6.0500001907348633</v>
      </c>
      <c r="J57" s="832">
        <v>120</v>
      </c>
      <c r="K57" s="833">
        <v>726</v>
      </c>
    </row>
    <row r="58" spans="1:11" ht="14.45" customHeight="1" x14ac:dyDescent="0.2">
      <c r="A58" s="822" t="s">
        <v>586</v>
      </c>
      <c r="B58" s="823" t="s">
        <v>587</v>
      </c>
      <c r="C58" s="826" t="s">
        <v>599</v>
      </c>
      <c r="D58" s="840" t="s">
        <v>600</v>
      </c>
      <c r="E58" s="826" t="s">
        <v>2160</v>
      </c>
      <c r="F58" s="840" t="s">
        <v>2161</v>
      </c>
      <c r="G58" s="826" t="s">
        <v>2164</v>
      </c>
      <c r="H58" s="826" t="s">
        <v>2168</v>
      </c>
      <c r="I58" s="832">
        <v>1.333333303531011E-2</v>
      </c>
      <c r="J58" s="832">
        <v>250</v>
      </c>
      <c r="K58" s="833">
        <v>3.5</v>
      </c>
    </row>
    <row r="59" spans="1:11" ht="14.45" customHeight="1" x14ac:dyDescent="0.2">
      <c r="A59" s="822" t="s">
        <v>586</v>
      </c>
      <c r="B59" s="823" t="s">
        <v>587</v>
      </c>
      <c r="C59" s="826" t="s">
        <v>599</v>
      </c>
      <c r="D59" s="840" t="s">
        <v>600</v>
      </c>
      <c r="E59" s="826" t="s">
        <v>2160</v>
      </c>
      <c r="F59" s="840" t="s">
        <v>2161</v>
      </c>
      <c r="G59" s="826" t="s">
        <v>2166</v>
      </c>
      <c r="H59" s="826" t="s">
        <v>2169</v>
      </c>
      <c r="I59" s="832">
        <v>6.0500001907348633</v>
      </c>
      <c r="J59" s="832">
        <v>50</v>
      </c>
      <c r="K59" s="833">
        <v>302.5</v>
      </c>
    </row>
    <row r="60" spans="1:11" ht="14.45" customHeight="1" x14ac:dyDescent="0.2">
      <c r="A60" s="822" t="s">
        <v>586</v>
      </c>
      <c r="B60" s="823" t="s">
        <v>587</v>
      </c>
      <c r="C60" s="826" t="s">
        <v>599</v>
      </c>
      <c r="D60" s="840" t="s">
        <v>600</v>
      </c>
      <c r="E60" s="826" t="s">
        <v>2160</v>
      </c>
      <c r="F60" s="840" t="s">
        <v>2161</v>
      </c>
      <c r="G60" s="826" t="s">
        <v>2170</v>
      </c>
      <c r="H60" s="826" t="s">
        <v>2171</v>
      </c>
      <c r="I60" s="832">
        <v>3.4830000162124635</v>
      </c>
      <c r="J60" s="832">
        <v>650</v>
      </c>
      <c r="K60" s="833">
        <v>2265</v>
      </c>
    </row>
    <row r="61" spans="1:11" ht="14.45" customHeight="1" x14ac:dyDescent="0.2">
      <c r="A61" s="822" t="s">
        <v>586</v>
      </c>
      <c r="B61" s="823" t="s">
        <v>587</v>
      </c>
      <c r="C61" s="826" t="s">
        <v>599</v>
      </c>
      <c r="D61" s="840" t="s">
        <v>600</v>
      </c>
      <c r="E61" s="826" t="s">
        <v>2160</v>
      </c>
      <c r="F61" s="840" t="s">
        <v>2161</v>
      </c>
      <c r="G61" s="826" t="s">
        <v>2170</v>
      </c>
      <c r="H61" s="826" t="s">
        <v>2172</v>
      </c>
      <c r="I61" s="832">
        <v>3.4166667461395264</v>
      </c>
      <c r="J61" s="832">
        <v>440</v>
      </c>
      <c r="K61" s="833">
        <v>1502.6000061035156</v>
      </c>
    </row>
    <row r="62" spans="1:11" ht="14.45" customHeight="1" x14ac:dyDescent="0.2">
      <c r="A62" s="822" t="s">
        <v>586</v>
      </c>
      <c r="B62" s="823" t="s">
        <v>587</v>
      </c>
      <c r="C62" s="826" t="s">
        <v>599</v>
      </c>
      <c r="D62" s="840" t="s">
        <v>600</v>
      </c>
      <c r="E62" s="826" t="s">
        <v>2160</v>
      </c>
      <c r="F62" s="840" t="s">
        <v>2161</v>
      </c>
      <c r="G62" s="826" t="s">
        <v>2173</v>
      </c>
      <c r="H62" s="826" t="s">
        <v>2174</v>
      </c>
      <c r="I62" s="832">
        <v>21.899999618530273</v>
      </c>
      <c r="J62" s="832">
        <v>100</v>
      </c>
      <c r="K62" s="833">
        <v>2190.1500244140625</v>
      </c>
    </row>
    <row r="63" spans="1:11" ht="14.45" customHeight="1" x14ac:dyDescent="0.2">
      <c r="A63" s="822" t="s">
        <v>586</v>
      </c>
      <c r="B63" s="823" t="s">
        <v>587</v>
      </c>
      <c r="C63" s="826" t="s">
        <v>599</v>
      </c>
      <c r="D63" s="840" t="s">
        <v>600</v>
      </c>
      <c r="E63" s="826" t="s">
        <v>2160</v>
      </c>
      <c r="F63" s="840" t="s">
        <v>2161</v>
      </c>
      <c r="G63" s="826" t="s">
        <v>2175</v>
      </c>
      <c r="H63" s="826" t="s">
        <v>2176</v>
      </c>
      <c r="I63" s="832">
        <v>21.899999618530273</v>
      </c>
      <c r="J63" s="832">
        <v>100</v>
      </c>
      <c r="K63" s="833">
        <v>2190.25</v>
      </c>
    </row>
    <row r="64" spans="1:11" ht="14.45" customHeight="1" x14ac:dyDescent="0.2">
      <c r="A64" s="822" t="s">
        <v>586</v>
      </c>
      <c r="B64" s="823" t="s">
        <v>587</v>
      </c>
      <c r="C64" s="826" t="s">
        <v>599</v>
      </c>
      <c r="D64" s="840" t="s">
        <v>600</v>
      </c>
      <c r="E64" s="826" t="s">
        <v>2160</v>
      </c>
      <c r="F64" s="840" t="s">
        <v>2161</v>
      </c>
      <c r="G64" s="826" t="s">
        <v>2177</v>
      </c>
      <c r="H64" s="826" t="s">
        <v>2178</v>
      </c>
      <c r="I64" s="832">
        <v>17.979999542236328</v>
      </c>
      <c r="J64" s="832">
        <v>450</v>
      </c>
      <c r="K64" s="833">
        <v>8091</v>
      </c>
    </row>
    <row r="65" spans="1:11" ht="14.45" customHeight="1" x14ac:dyDescent="0.2">
      <c r="A65" s="822" t="s">
        <v>586</v>
      </c>
      <c r="B65" s="823" t="s">
        <v>587</v>
      </c>
      <c r="C65" s="826" t="s">
        <v>599</v>
      </c>
      <c r="D65" s="840" t="s">
        <v>600</v>
      </c>
      <c r="E65" s="826" t="s">
        <v>2160</v>
      </c>
      <c r="F65" s="840" t="s">
        <v>2161</v>
      </c>
      <c r="G65" s="826" t="s">
        <v>2177</v>
      </c>
      <c r="H65" s="826" t="s">
        <v>2179</v>
      </c>
      <c r="I65" s="832">
        <v>17.979999542236328</v>
      </c>
      <c r="J65" s="832">
        <v>400</v>
      </c>
      <c r="K65" s="833">
        <v>7192</v>
      </c>
    </row>
    <row r="66" spans="1:11" ht="14.45" customHeight="1" x14ac:dyDescent="0.2">
      <c r="A66" s="822" t="s">
        <v>586</v>
      </c>
      <c r="B66" s="823" t="s">
        <v>587</v>
      </c>
      <c r="C66" s="826" t="s">
        <v>599</v>
      </c>
      <c r="D66" s="840" t="s">
        <v>600</v>
      </c>
      <c r="E66" s="826" t="s">
        <v>2160</v>
      </c>
      <c r="F66" s="840" t="s">
        <v>2161</v>
      </c>
      <c r="G66" s="826" t="s">
        <v>2180</v>
      </c>
      <c r="H66" s="826" t="s">
        <v>2181</v>
      </c>
      <c r="I66" s="832">
        <v>17.979999542236328</v>
      </c>
      <c r="J66" s="832">
        <v>50</v>
      </c>
      <c r="K66" s="833">
        <v>899</v>
      </c>
    </row>
    <row r="67" spans="1:11" ht="14.45" customHeight="1" x14ac:dyDescent="0.2">
      <c r="A67" s="822" t="s">
        <v>586</v>
      </c>
      <c r="B67" s="823" t="s">
        <v>587</v>
      </c>
      <c r="C67" s="826" t="s">
        <v>599</v>
      </c>
      <c r="D67" s="840" t="s">
        <v>600</v>
      </c>
      <c r="E67" s="826" t="s">
        <v>2160</v>
      </c>
      <c r="F67" s="840" t="s">
        <v>2161</v>
      </c>
      <c r="G67" s="826" t="s">
        <v>2180</v>
      </c>
      <c r="H67" s="826" t="s">
        <v>2182</v>
      </c>
      <c r="I67" s="832">
        <v>17.979999542236328</v>
      </c>
      <c r="J67" s="832">
        <v>150</v>
      </c>
      <c r="K67" s="833">
        <v>2697</v>
      </c>
    </row>
    <row r="68" spans="1:11" ht="14.45" customHeight="1" x14ac:dyDescent="0.2">
      <c r="A68" s="822" t="s">
        <v>586</v>
      </c>
      <c r="B68" s="823" t="s">
        <v>587</v>
      </c>
      <c r="C68" s="826" t="s">
        <v>599</v>
      </c>
      <c r="D68" s="840" t="s">
        <v>600</v>
      </c>
      <c r="E68" s="826" t="s">
        <v>2160</v>
      </c>
      <c r="F68" s="840" t="s">
        <v>2161</v>
      </c>
      <c r="G68" s="826" t="s">
        <v>2183</v>
      </c>
      <c r="H68" s="826" t="s">
        <v>2184</v>
      </c>
      <c r="I68" s="832">
        <v>13.199999809265137</v>
      </c>
      <c r="J68" s="832">
        <v>190</v>
      </c>
      <c r="K68" s="833">
        <v>2508</v>
      </c>
    </row>
    <row r="69" spans="1:11" ht="14.45" customHeight="1" x14ac:dyDescent="0.2">
      <c r="A69" s="822" t="s">
        <v>586</v>
      </c>
      <c r="B69" s="823" t="s">
        <v>587</v>
      </c>
      <c r="C69" s="826" t="s">
        <v>599</v>
      </c>
      <c r="D69" s="840" t="s">
        <v>600</v>
      </c>
      <c r="E69" s="826" t="s">
        <v>2160</v>
      </c>
      <c r="F69" s="840" t="s">
        <v>2161</v>
      </c>
      <c r="G69" s="826" t="s">
        <v>2185</v>
      </c>
      <c r="H69" s="826" t="s">
        <v>2186</v>
      </c>
      <c r="I69" s="832">
        <v>13.199999809265137</v>
      </c>
      <c r="J69" s="832">
        <v>10</v>
      </c>
      <c r="K69" s="833">
        <v>132</v>
      </c>
    </row>
    <row r="70" spans="1:11" ht="14.45" customHeight="1" x14ac:dyDescent="0.2">
      <c r="A70" s="822" t="s">
        <v>586</v>
      </c>
      <c r="B70" s="823" t="s">
        <v>587</v>
      </c>
      <c r="C70" s="826" t="s">
        <v>599</v>
      </c>
      <c r="D70" s="840" t="s">
        <v>600</v>
      </c>
      <c r="E70" s="826" t="s">
        <v>2160</v>
      </c>
      <c r="F70" s="840" t="s">
        <v>2161</v>
      </c>
      <c r="G70" s="826" t="s">
        <v>2187</v>
      </c>
      <c r="H70" s="826" t="s">
        <v>2188</v>
      </c>
      <c r="I70" s="832">
        <v>13.210000038146973</v>
      </c>
      <c r="J70" s="832">
        <v>10</v>
      </c>
      <c r="K70" s="833">
        <v>132.10000610351563</v>
      </c>
    </row>
    <row r="71" spans="1:11" ht="14.45" customHeight="1" x14ac:dyDescent="0.2">
      <c r="A71" s="822" t="s">
        <v>586</v>
      </c>
      <c r="B71" s="823" t="s">
        <v>587</v>
      </c>
      <c r="C71" s="826" t="s">
        <v>599</v>
      </c>
      <c r="D71" s="840" t="s">
        <v>600</v>
      </c>
      <c r="E71" s="826" t="s">
        <v>2160</v>
      </c>
      <c r="F71" s="840" t="s">
        <v>2161</v>
      </c>
      <c r="G71" s="826" t="s">
        <v>2189</v>
      </c>
      <c r="H71" s="826" t="s">
        <v>2190</v>
      </c>
      <c r="I71" s="832">
        <v>22.989999771118164</v>
      </c>
      <c r="J71" s="832">
        <v>80</v>
      </c>
      <c r="K71" s="833">
        <v>1839.1999816894531</v>
      </c>
    </row>
    <row r="72" spans="1:11" ht="14.45" customHeight="1" x14ac:dyDescent="0.2">
      <c r="A72" s="822" t="s">
        <v>586</v>
      </c>
      <c r="B72" s="823" t="s">
        <v>587</v>
      </c>
      <c r="C72" s="826" t="s">
        <v>599</v>
      </c>
      <c r="D72" s="840" t="s">
        <v>600</v>
      </c>
      <c r="E72" s="826" t="s">
        <v>2160</v>
      </c>
      <c r="F72" s="840" t="s">
        <v>2161</v>
      </c>
      <c r="G72" s="826" t="s">
        <v>2191</v>
      </c>
      <c r="H72" s="826" t="s">
        <v>2192</v>
      </c>
      <c r="I72" s="832">
        <v>22.989999771118164</v>
      </c>
      <c r="J72" s="832">
        <v>30</v>
      </c>
      <c r="K72" s="833">
        <v>689.69998168945313</v>
      </c>
    </row>
    <row r="73" spans="1:11" ht="14.45" customHeight="1" x14ac:dyDescent="0.2">
      <c r="A73" s="822" t="s">
        <v>586</v>
      </c>
      <c r="B73" s="823" t="s">
        <v>587</v>
      </c>
      <c r="C73" s="826" t="s">
        <v>599</v>
      </c>
      <c r="D73" s="840" t="s">
        <v>600</v>
      </c>
      <c r="E73" s="826" t="s">
        <v>2160</v>
      </c>
      <c r="F73" s="840" t="s">
        <v>2161</v>
      </c>
      <c r="G73" s="826" t="s">
        <v>2183</v>
      </c>
      <c r="H73" s="826" t="s">
        <v>2193</v>
      </c>
      <c r="I73" s="832">
        <v>13.199999809265137</v>
      </c>
      <c r="J73" s="832">
        <v>150</v>
      </c>
      <c r="K73" s="833">
        <v>1980</v>
      </c>
    </row>
    <row r="74" spans="1:11" ht="14.45" customHeight="1" x14ac:dyDescent="0.2">
      <c r="A74" s="822" t="s">
        <v>586</v>
      </c>
      <c r="B74" s="823" t="s">
        <v>587</v>
      </c>
      <c r="C74" s="826" t="s">
        <v>599</v>
      </c>
      <c r="D74" s="840" t="s">
        <v>600</v>
      </c>
      <c r="E74" s="826" t="s">
        <v>2160</v>
      </c>
      <c r="F74" s="840" t="s">
        <v>2161</v>
      </c>
      <c r="G74" s="826" t="s">
        <v>2185</v>
      </c>
      <c r="H74" s="826" t="s">
        <v>2194</v>
      </c>
      <c r="I74" s="832">
        <v>13.203333218892416</v>
      </c>
      <c r="J74" s="832">
        <v>50</v>
      </c>
      <c r="K74" s="833">
        <v>660.29998779296875</v>
      </c>
    </row>
    <row r="75" spans="1:11" ht="14.45" customHeight="1" x14ac:dyDescent="0.2">
      <c r="A75" s="822" t="s">
        <v>586</v>
      </c>
      <c r="B75" s="823" t="s">
        <v>587</v>
      </c>
      <c r="C75" s="826" t="s">
        <v>599</v>
      </c>
      <c r="D75" s="840" t="s">
        <v>600</v>
      </c>
      <c r="E75" s="826" t="s">
        <v>2160</v>
      </c>
      <c r="F75" s="840" t="s">
        <v>2161</v>
      </c>
      <c r="G75" s="826" t="s">
        <v>2189</v>
      </c>
      <c r="H75" s="826" t="s">
        <v>2195</v>
      </c>
      <c r="I75" s="832">
        <v>22.989999771118164</v>
      </c>
      <c r="J75" s="832">
        <v>40</v>
      </c>
      <c r="K75" s="833">
        <v>919.5999755859375</v>
      </c>
    </row>
    <row r="76" spans="1:11" ht="14.45" customHeight="1" x14ac:dyDescent="0.2">
      <c r="A76" s="822" t="s">
        <v>586</v>
      </c>
      <c r="B76" s="823" t="s">
        <v>587</v>
      </c>
      <c r="C76" s="826" t="s">
        <v>599</v>
      </c>
      <c r="D76" s="840" t="s">
        <v>600</v>
      </c>
      <c r="E76" s="826" t="s">
        <v>2160</v>
      </c>
      <c r="F76" s="840" t="s">
        <v>2161</v>
      </c>
      <c r="G76" s="826" t="s">
        <v>2196</v>
      </c>
      <c r="H76" s="826" t="s">
        <v>2197</v>
      </c>
      <c r="I76" s="832">
        <v>8.4700002670288086</v>
      </c>
      <c r="J76" s="832">
        <v>60</v>
      </c>
      <c r="K76" s="833">
        <v>508.20001220703125</v>
      </c>
    </row>
    <row r="77" spans="1:11" ht="14.45" customHeight="1" x14ac:dyDescent="0.2">
      <c r="A77" s="822" t="s">
        <v>586</v>
      </c>
      <c r="B77" s="823" t="s">
        <v>587</v>
      </c>
      <c r="C77" s="826" t="s">
        <v>599</v>
      </c>
      <c r="D77" s="840" t="s">
        <v>600</v>
      </c>
      <c r="E77" s="826" t="s">
        <v>2160</v>
      </c>
      <c r="F77" s="840" t="s">
        <v>2161</v>
      </c>
      <c r="G77" s="826" t="s">
        <v>2196</v>
      </c>
      <c r="H77" s="826" t="s">
        <v>2198</v>
      </c>
      <c r="I77" s="832">
        <v>8.4700002670288086</v>
      </c>
      <c r="J77" s="832">
        <v>120</v>
      </c>
      <c r="K77" s="833">
        <v>1016.4000244140625</v>
      </c>
    </row>
    <row r="78" spans="1:11" ht="14.45" customHeight="1" x14ac:dyDescent="0.2">
      <c r="A78" s="822" t="s">
        <v>586</v>
      </c>
      <c r="B78" s="823" t="s">
        <v>587</v>
      </c>
      <c r="C78" s="826" t="s">
        <v>599</v>
      </c>
      <c r="D78" s="840" t="s">
        <v>600</v>
      </c>
      <c r="E78" s="826" t="s">
        <v>2160</v>
      </c>
      <c r="F78" s="840" t="s">
        <v>2161</v>
      </c>
      <c r="G78" s="826" t="s">
        <v>2199</v>
      </c>
      <c r="H78" s="826" t="s">
        <v>2200</v>
      </c>
      <c r="I78" s="832">
        <v>7.8674999475479126</v>
      </c>
      <c r="J78" s="832">
        <v>750</v>
      </c>
      <c r="K78" s="833">
        <v>5901</v>
      </c>
    </row>
    <row r="79" spans="1:11" ht="14.45" customHeight="1" x14ac:dyDescent="0.2">
      <c r="A79" s="822" t="s">
        <v>586</v>
      </c>
      <c r="B79" s="823" t="s">
        <v>587</v>
      </c>
      <c r="C79" s="826" t="s">
        <v>599</v>
      </c>
      <c r="D79" s="840" t="s">
        <v>600</v>
      </c>
      <c r="E79" s="826" t="s">
        <v>2160</v>
      </c>
      <c r="F79" s="840" t="s">
        <v>2161</v>
      </c>
      <c r="G79" s="826" t="s">
        <v>2199</v>
      </c>
      <c r="H79" s="826" t="s">
        <v>2201</v>
      </c>
      <c r="I79" s="832">
        <v>8.509999847412109</v>
      </c>
      <c r="J79" s="832">
        <v>200</v>
      </c>
      <c r="K79" s="833">
        <v>1676.9000091552734</v>
      </c>
    </row>
    <row r="80" spans="1:11" ht="14.45" customHeight="1" x14ac:dyDescent="0.2">
      <c r="A80" s="822" t="s">
        <v>586</v>
      </c>
      <c r="B80" s="823" t="s">
        <v>587</v>
      </c>
      <c r="C80" s="826" t="s">
        <v>599</v>
      </c>
      <c r="D80" s="840" t="s">
        <v>600</v>
      </c>
      <c r="E80" s="826" t="s">
        <v>2160</v>
      </c>
      <c r="F80" s="840" t="s">
        <v>2161</v>
      </c>
      <c r="G80" s="826" t="s">
        <v>2202</v>
      </c>
      <c r="H80" s="826" t="s">
        <v>2203</v>
      </c>
      <c r="I80" s="832">
        <v>35.090000152587891</v>
      </c>
      <c r="J80" s="832">
        <v>4</v>
      </c>
      <c r="K80" s="833">
        <v>140.36000061035156</v>
      </c>
    </row>
    <row r="81" spans="1:11" ht="14.45" customHeight="1" x14ac:dyDescent="0.2">
      <c r="A81" s="822" t="s">
        <v>586</v>
      </c>
      <c r="B81" s="823" t="s">
        <v>587</v>
      </c>
      <c r="C81" s="826" t="s">
        <v>599</v>
      </c>
      <c r="D81" s="840" t="s">
        <v>600</v>
      </c>
      <c r="E81" s="826" t="s">
        <v>2160</v>
      </c>
      <c r="F81" s="840" t="s">
        <v>2161</v>
      </c>
      <c r="G81" s="826" t="s">
        <v>2204</v>
      </c>
      <c r="H81" s="826" t="s">
        <v>2205</v>
      </c>
      <c r="I81" s="832">
        <v>1.809999942779541</v>
      </c>
      <c r="J81" s="832">
        <v>200</v>
      </c>
      <c r="K81" s="833">
        <v>362</v>
      </c>
    </row>
    <row r="82" spans="1:11" ht="14.45" customHeight="1" x14ac:dyDescent="0.2">
      <c r="A82" s="822" t="s">
        <v>586</v>
      </c>
      <c r="B82" s="823" t="s">
        <v>587</v>
      </c>
      <c r="C82" s="826" t="s">
        <v>599</v>
      </c>
      <c r="D82" s="840" t="s">
        <v>600</v>
      </c>
      <c r="E82" s="826" t="s">
        <v>2160</v>
      </c>
      <c r="F82" s="840" t="s">
        <v>2161</v>
      </c>
      <c r="G82" s="826" t="s">
        <v>2206</v>
      </c>
      <c r="H82" s="826" t="s">
        <v>2207</v>
      </c>
      <c r="I82" s="832">
        <v>1.8799999952316284</v>
      </c>
      <c r="J82" s="832">
        <v>100</v>
      </c>
      <c r="K82" s="833">
        <v>187.89999389648438</v>
      </c>
    </row>
    <row r="83" spans="1:11" ht="14.45" customHeight="1" x14ac:dyDescent="0.2">
      <c r="A83" s="822" t="s">
        <v>586</v>
      </c>
      <c r="B83" s="823" t="s">
        <v>587</v>
      </c>
      <c r="C83" s="826" t="s">
        <v>599</v>
      </c>
      <c r="D83" s="840" t="s">
        <v>600</v>
      </c>
      <c r="E83" s="826" t="s">
        <v>2160</v>
      </c>
      <c r="F83" s="840" t="s">
        <v>2161</v>
      </c>
      <c r="G83" s="826" t="s">
        <v>2206</v>
      </c>
      <c r="H83" s="826" t="s">
        <v>2208</v>
      </c>
      <c r="I83" s="832">
        <v>1.8700000047683716</v>
      </c>
      <c r="J83" s="832">
        <v>300</v>
      </c>
      <c r="K83" s="833">
        <v>561.5</v>
      </c>
    </row>
    <row r="84" spans="1:11" ht="14.45" customHeight="1" x14ac:dyDescent="0.2">
      <c r="A84" s="822" t="s">
        <v>586</v>
      </c>
      <c r="B84" s="823" t="s">
        <v>587</v>
      </c>
      <c r="C84" s="826" t="s">
        <v>599</v>
      </c>
      <c r="D84" s="840" t="s">
        <v>600</v>
      </c>
      <c r="E84" s="826" t="s">
        <v>2160</v>
      </c>
      <c r="F84" s="840" t="s">
        <v>2161</v>
      </c>
      <c r="G84" s="826" t="s">
        <v>2206</v>
      </c>
      <c r="H84" s="826" t="s">
        <v>2209</v>
      </c>
      <c r="I84" s="832">
        <v>1.9000000059604645</v>
      </c>
      <c r="J84" s="832">
        <v>400</v>
      </c>
      <c r="K84" s="833">
        <v>761.22000122070313</v>
      </c>
    </row>
    <row r="85" spans="1:11" ht="14.45" customHeight="1" x14ac:dyDescent="0.2">
      <c r="A85" s="822" t="s">
        <v>586</v>
      </c>
      <c r="B85" s="823" t="s">
        <v>587</v>
      </c>
      <c r="C85" s="826" t="s">
        <v>599</v>
      </c>
      <c r="D85" s="840" t="s">
        <v>600</v>
      </c>
      <c r="E85" s="826" t="s">
        <v>2160</v>
      </c>
      <c r="F85" s="840" t="s">
        <v>2161</v>
      </c>
      <c r="G85" s="826" t="s">
        <v>2210</v>
      </c>
      <c r="H85" s="826" t="s">
        <v>2211</v>
      </c>
      <c r="I85" s="832">
        <v>487.6300048828125</v>
      </c>
      <c r="J85" s="832">
        <v>1</v>
      </c>
      <c r="K85" s="833">
        <v>487.6300048828125</v>
      </c>
    </row>
    <row r="86" spans="1:11" ht="14.45" customHeight="1" x14ac:dyDescent="0.2">
      <c r="A86" s="822" t="s">
        <v>586</v>
      </c>
      <c r="B86" s="823" t="s">
        <v>587</v>
      </c>
      <c r="C86" s="826" t="s">
        <v>599</v>
      </c>
      <c r="D86" s="840" t="s">
        <v>600</v>
      </c>
      <c r="E86" s="826" t="s">
        <v>2160</v>
      </c>
      <c r="F86" s="840" t="s">
        <v>2161</v>
      </c>
      <c r="G86" s="826" t="s">
        <v>2212</v>
      </c>
      <c r="H86" s="826" t="s">
        <v>2213</v>
      </c>
      <c r="I86" s="832">
        <v>592.30999755859375</v>
      </c>
      <c r="J86" s="832">
        <v>2</v>
      </c>
      <c r="K86" s="833">
        <v>1184.6199951171875</v>
      </c>
    </row>
    <row r="87" spans="1:11" ht="14.45" customHeight="1" x14ac:dyDescent="0.2">
      <c r="A87" s="822" t="s">
        <v>586</v>
      </c>
      <c r="B87" s="823" t="s">
        <v>587</v>
      </c>
      <c r="C87" s="826" t="s">
        <v>599</v>
      </c>
      <c r="D87" s="840" t="s">
        <v>600</v>
      </c>
      <c r="E87" s="826" t="s">
        <v>2160</v>
      </c>
      <c r="F87" s="840" t="s">
        <v>2161</v>
      </c>
      <c r="G87" s="826" t="s">
        <v>2214</v>
      </c>
      <c r="H87" s="826" t="s">
        <v>2215</v>
      </c>
      <c r="I87" s="832">
        <v>517.8800048828125</v>
      </c>
      <c r="J87" s="832">
        <v>1</v>
      </c>
      <c r="K87" s="833">
        <v>517.8800048828125</v>
      </c>
    </row>
    <row r="88" spans="1:11" ht="14.45" customHeight="1" x14ac:dyDescent="0.2">
      <c r="A88" s="822" t="s">
        <v>586</v>
      </c>
      <c r="B88" s="823" t="s">
        <v>587</v>
      </c>
      <c r="C88" s="826" t="s">
        <v>599</v>
      </c>
      <c r="D88" s="840" t="s">
        <v>600</v>
      </c>
      <c r="E88" s="826" t="s">
        <v>2160</v>
      </c>
      <c r="F88" s="840" t="s">
        <v>2161</v>
      </c>
      <c r="G88" s="826" t="s">
        <v>2216</v>
      </c>
      <c r="H88" s="826" t="s">
        <v>2217</v>
      </c>
      <c r="I88" s="832">
        <v>11.739999771118164</v>
      </c>
      <c r="J88" s="832">
        <v>15</v>
      </c>
      <c r="K88" s="833">
        <v>176.05000305175781</v>
      </c>
    </row>
    <row r="89" spans="1:11" ht="14.45" customHeight="1" x14ac:dyDescent="0.2">
      <c r="A89" s="822" t="s">
        <v>586</v>
      </c>
      <c r="B89" s="823" t="s">
        <v>587</v>
      </c>
      <c r="C89" s="826" t="s">
        <v>599</v>
      </c>
      <c r="D89" s="840" t="s">
        <v>600</v>
      </c>
      <c r="E89" s="826" t="s">
        <v>2160</v>
      </c>
      <c r="F89" s="840" t="s">
        <v>2161</v>
      </c>
      <c r="G89" s="826" t="s">
        <v>2218</v>
      </c>
      <c r="H89" s="826" t="s">
        <v>2219</v>
      </c>
      <c r="I89" s="832">
        <v>13.310000419616699</v>
      </c>
      <c r="J89" s="832">
        <v>68</v>
      </c>
      <c r="K89" s="833">
        <v>905.08003520965576</v>
      </c>
    </row>
    <row r="90" spans="1:11" ht="14.45" customHeight="1" x14ac:dyDescent="0.2">
      <c r="A90" s="822" t="s">
        <v>586</v>
      </c>
      <c r="B90" s="823" t="s">
        <v>587</v>
      </c>
      <c r="C90" s="826" t="s">
        <v>599</v>
      </c>
      <c r="D90" s="840" t="s">
        <v>600</v>
      </c>
      <c r="E90" s="826" t="s">
        <v>2160</v>
      </c>
      <c r="F90" s="840" t="s">
        <v>2161</v>
      </c>
      <c r="G90" s="826" t="s">
        <v>2220</v>
      </c>
      <c r="H90" s="826" t="s">
        <v>2221</v>
      </c>
      <c r="I90" s="832">
        <v>2.2866666316986084</v>
      </c>
      <c r="J90" s="832">
        <v>150</v>
      </c>
      <c r="K90" s="833">
        <v>343</v>
      </c>
    </row>
    <row r="91" spans="1:11" ht="14.45" customHeight="1" x14ac:dyDescent="0.2">
      <c r="A91" s="822" t="s">
        <v>586</v>
      </c>
      <c r="B91" s="823" t="s">
        <v>587</v>
      </c>
      <c r="C91" s="826" t="s">
        <v>599</v>
      </c>
      <c r="D91" s="840" t="s">
        <v>600</v>
      </c>
      <c r="E91" s="826" t="s">
        <v>2160</v>
      </c>
      <c r="F91" s="840" t="s">
        <v>2161</v>
      </c>
      <c r="G91" s="826" t="s">
        <v>2216</v>
      </c>
      <c r="H91" s="826" t="s">
        <v>2222</v>
      </c>
      <c r="I91" s="832">
        <v>11.738333066304525</v>
      </c>
      <c r="J91" s="832">
        <v>45</v>
      </c>
      <c r="K91" s="833">
        <v>528.25000762939453</v>
      </c>
    </row>
    <row r="92" spans="1:11" ht="14.45" customHeight="1" x14ac:dyDescent="0.2">
      <c r="A92" s="822" t="s">
        <v>586</v>
      </c>
      <c r="B92" s="823" t="s">
        <v>587</v>
      </c>
      <c r="C92" s="826" t="s">
        <v>599</v>
      </c>
      <c r="D92" s="840" t="s">
        <v>600</v>
      </c>
      <c r="E92" s="826" t="s">
        <v>2160</v>
      </c>
      <c r="F92" s="840" t="s">
        <v>2161</v>
      </c>
      <c r="G92" s="826" t="s">
        <v>2218</v>
      </c>
      <c r="H92" s="826" t="s">
        <v>2223</v>
      </c>
      <c r="I92" s="832">
        <v>13.310000419616699</v>
      </c>
      <c r="J92" s="832">
        <v>8</v>
      </c>
      <c r="K92" s="833">
        <v>106.48000335693359</v>
      </c>
    </row>
    <row r="93" spans="1:11" ht="14.45" customHeight="1" x14ac:dyDescent="0.2">
      <c r="A93" s="822" t="s">
        <v>586</v>
      </c>
      <c r="B93" s="823" t="s">
        <v>587</v>
      </c>
      <c r="C93" s="826" t="s">
        <v>599</v>
      </c>
      <c r="D93" s="840" t="s">
        <v>600</v>
      </c>
      <c r="E93" s="826" t="s">
        <v>2160</v>
      </c>
      <c r="F93" s="840" t="s">
        <v>2161</v>
      </c>
      <c r="G93" s="826" t="s">
        <v>2220</v>
      </c>
      <c r="H93" s="826" t="s">
        <v>2224</v>
      </c>
      <c r="I93" s="832">
        <v>2.2899999618530273</v>
      </c>
      <c r="J93" s="832">
        <v>50</v>
      </c>
      <c r="K93" s="833">
        <v>114.5</v>
      </c>
    </row>
    <row r="94" spans="1:11" ht="14.45" customHeight="1" x14ac:dyDescent="0.2">
      <c r="A94" s="822" t="s">
        <v>586</v>
      </c>
      <c r="B94" s="823" t="s">
        <v>587</v>
      </c>
      <c r="C94" s="826" t="s">
        <v>599</v>
      </c>
      <c r="D94" s="840" t="s">
        <v>600</v>
      </c>
      <c r="E94" s="826" t="s">
        <v>2160</v>
      </c>
      <c r="F94" s="840" t="s">
        <v>2161</v>
      </c>
      <c r="G94" s="826" t="s">
        <v>2225</v>
      </c>
      <c r="H94" s="826" t="s">
        <v>2226</v>
      </c>
      <c r="I94" s="832">
        <v>214.00999450683594</v>
      </c>
      <c r="J94" s="832">
        <v>3</v>
      </c>
      <c r="K94" s="833">
        <v>642.030029296875</v>
      </c>
    </row>
    <row r="95" spans="1:11" ht="14.45" customHeight="1" x14ac:dyDescent="0.2">
      <c r="A95" s="822" t="s">
        <v>586</v>
      </c>
      <c r="B95" s="823" t="s">
        <v>587</v>
      </c>
      <c r="C95" s="826" t="s">
        <v>599</v>
      </c>
      <c r="D95" s="840" t="s">
        <v>600</v>
      </c>
      <c r="E95" s="826" t="s">
        <v>2160</v>
      </c>
      <c r="F95" s="840" t="s">
        <v>2161</v>
      </c>
      <c r="G95" s="826" t="s">
        <v>2225</v>
      </c>
      <c r="H95" s="826" t="s">
        <v>2227</v>
      </c>
      <c r="I95" s="832">
        <v>214.00999450683594</v>
      </c>
      <c r="J95" s="832">
        <v>3</v>
      </c>
      <c r="K95" s="833">
        <v>642.030029296875</v>
      </c>
    </row>
    <row r="96" spans="1:11" ht="14.45" customHeight="1" x14ac:dyDescent="0.2">
      <c r="A96" s="822" t="s">
        <v>586</v>
      </c>
      <c r="B96" s="823" t="s">
        <v>587</v>
      </c>
      <c r="C96" s="826" t="s">
        <v>599</v>
      </c>
      <c r="D96" s="840" t="s">
        <v>600</v>
      </c>
      <c r="E96" s="826" t="s">
        <v>2160</v>
      </c>
      <c r="F96" s="840" t="s">
        <v>2161</v>
      </c>
      <c r="G96" s="826" t="s">
        <v>2228</v>
      </c>
      <c r="H96" s="826" t="s">
        <v>2229</v>
      </c>
      <c r="I96" s="832">
        <v>399.6199951171875</v>
      </c>
      <c r="J96" s="832">
        <v>1</v>
      </c>
      <c r="K96" s="833">
        <v>399.6199951171875</v>
      </c>
    </row>
    <row r="97" spans="1:11" ht="14.45" customHeight="1" x14ac:dyDescent="0.2">
      <c r="A97" s="822" t="s">
        <v>586</v>
      </c>
      <c r="B97" s="823" t="s">
        <v>587</v>
      </c>
      <c r="C97" s="826" t="s">
        <v>599</v>
      </c>
      <c r="D97" s="840" t="s">
        <v>600</v>
      </c>
      <c r="E97" s="826" t="s">
        <v>2160</v>
      </c>
      <c r="F97" s="840" t="s">
        <v>2161</v>
      </c>
      <c r="G97" s="826" t="s">
        <v>2230</v>
      </c>
      <c r="H97" s="826" t="s">
        <v>2231</v>
      </c>
      <c r="I97" s="832">
        <v>148.22999572753906</v>
      </c>
      <c r="J97" s="832">
        <v>3</v>
      </c>
      <c r="K97" s="833">
        <v>444.69000244140625</v>
      </c>
    </row>
    <row r="98" spans="1:11" ht="14.45" customHeight="1" x14ac:dyDescent="0.2">
      <c r="A98" s="822" t="s">
        <v>586</v>
      </c>
      <c r="B98" s="823" t="s">
        <v>587</v>
      </c>
      <c r="C98" s="826" t="s">
        <v>599</v>
      </c>
      <c r="D98" s="840" t="s">
        <v>600</v>
      </c>
      <c r="E98" s="826" t="s">
        <v>2160</v>
      </c>
      <c r="F98" s="840" t="s">
        <v>2161</v>
      </c>
      <c r="G98" s="826" t="s">
        <v>2230</v>
      </c>
      <c r="H98" s="826" t="s">
        <v>2232</v>
      </c>
      <c r="I98" s="832">
        <v>148.22999572753906</v>
      </c>
      <c r="J98" s="832">
        <v>2</v>
      </c>
      <c r="K98" s="833">
        <v>296.45999145507813</v>
      </c>
    </row>
    <row r="99" spans="1:11" ht="14.45" customHeight="1" x14ac:dyDescent="0.2">
      <c r="A99" s="822" t="s">
        <v>586</v>
      </c>
      <c r="B99" s="823" t="s">
        <v>587</v>
      </c>
      <c r="C99" s="826" t="s">
        <v>599</v>
      </c>
      <c r="D99" s="840" t="s">
        <v>600</v>
      </c>
      <c r="E99" s="826" t="s">
        <v>2160</v>
      </c>
      <c r="F99" s="840" t="s">
        <v>2161</v>
      </c>
      <c r="G99" s="826" t="s">
        <v>2233</v>
      </c>
      <c r="H99" s="826" t="s">
        <v>2234</v>
      </c>
      <c r="I99" s="832">
        <v>1289.8599853515625</v>
      </c>
      <c r="J99" s="832">
        <v>1</v>
      </c>
      <c r="K99" s="833">
        <v>1289.8599853515625</v>
      </c>
    </row>
    <row r="100" spans="1:11" ht="14.45" customHeight="1" x14ac:dyDescent="0.2">
      <c r="A100" s="822" t="s">
        <v>586</v>
      </c>
      <c r="B100" s="823" t="s">
        <v>587</v>
      </c>
      <c r="C100" s="826" t="s">
        <v>599</v>
      </c>
      <c r="D100" s="840" t="s">
        <v>600</v>
      </c>
      <c r="E100" s="826" t="s">
        <v>2160</v>
      </c>
      <c r="F100" s="840" t="s">
        <v>2161</v>
      </c>
      <c r="G100" s="826" t="s">
        <v>2235</v>
      </c>
      <c r="H100" s="826" t="s">
        <v>2236</v>
      </c>
      <c r="I100" s="832">
        <v>17.540000915527344</v>
      </c>
      <c r="J100" s="832">
        <v>2</v>
      </c>
      <c r="K100" s="833">
        <v>35.080001831054688</v>
      </c>
    </row>
    <row r="101" spans="1:11" ht="14.45" customHeight="1" x14ac:dyDescent="0.2">
      <c r="A101" s="822" t="s">
        <v>586</v>
      </c>
      <c r="B101" s="823" t="s">
        <v>587</v>
      </c>
      <c r="C101" s="826" t="s">
        <v>599</v>
      </c>
      <c r="D101" s="840" t="s">
        <v>600</v>
      </c>
      <c r="E101" s="826" t="s">
        <v>2160</v>
      </c>
      <c r="F101" s="840" t="s">
        <v>2161</v>
      </c>
      <c r="G101" s="826" t="s">
        <v>2237</v>
      </c>
      <c r="H101" s="826" t="s">
        <v>2238</v>
      </c>
      <c r="I101" s="832">
        <v>26.170000076293945</v>
      </c>
      <c r="J101" s="832">
        <v>1</v>
      </c>
      <c r="K101" s="833">
        <v>26.170000076293945</v>
      </c>
    </row>
    <row r="102" spans="1:11" ht="14.45" customHeight="1" x14ac:dyDescent="0.2">
      <c r="A102" s="822" t="s">
        <v>586</v>
      </c>
      <c r="B102" s="823" t="s">
        <v>587</v>
      </c>
      <c r="C102" s="826" t="s">
        <v>599</v>
      </c>
      <c r="D102" s="840" t="s">
        <v>600</v>
      </c>
      <c r="E102" s="826" t="s">
        <v>2160</v>
      </c>
      <c r="F102" s="840" t="s">
        <v>2161</v>
      </c>
      <c r="G102" s="826" t="s">
        <v>2239</v>
      </c>
      <c r="H102" s="826" t="s">
        <v>2240</v>
      </c>
      <c r="I102" s="832">
        <v>9.1999998092651367</v>
      </c>
      <c r="J102" s="832">
        <v>600</v>
      </c>
      <c r="K102" s="833">
        <v>5520</v>
      </c>
    </row>
    <row r="103" spans="1:11" ht="14.45" customHeight="1" x14ac:dyDescent="0.2">
      <c r="A103" s="822" t="s">
        <v>586</v>
      </c>
      <c r="B103" s="823" t="s">
        <v>587</v>
      </c>
      <c r="C103" s="826" t="s">
        <v>599</v>
      </c>
      <c r="D103" s="840" t="s">
        <v>600</v>
      </c>
      <c r="E103" s="826" t="s">
        <v>2160</v>
      </c>
      <c r="F103" s="840" t="s">
        <v>2161</v>
      </c>
      <c r="G103" s="826" t="s">
        <v>2239</v>
      </c>
      <c r="H103" s="826" t="s">
        <v>2241</v>
      </c>
      <c r="I103" s="832">
        <v>9.1999998092651367</v>
      </c>
      <c r="J103" s="832">
        <v>250</v>
      </c>
      <c r="K103" s="833">
        <v>2300</v>
      </c>
    </row>
    <row r="104" spans="1:11" ht="14.45" customHeight="1" x14ac:dyDescent="0.2">
      <c r="A104" s="822" t="s">
        <v>586</v>
      </c>
      <c r="B104" s="823" t="s">
        <v>587</v>
      </c>
      <c r="C104" s="826" t="s">
        <v>599</v>
      </c>
      <c r="D104" s="840" t="s">
        <v>600</v>
      </c>
      <c r="E104" s="826" t="s">
        <v>2160</v>
      </c>
      <c r="F104" s="840" t="s">
        <v>2161</v>
      </c>
      <c r="G104" s="826" t="s">
        <v>2239</v>
      </c>
      <c r="H104" s="826" t="s">
        <v>2242</v>
      </c>
      <c r="I104" s="832">
        <v>9.1999998092651367</v>
      </c>
      <c r="J104" s="832">
        <v>50</v>
      </c>
      <c r="K104" s="833">
        <v>460</v>
      </c>
    </row>
    <row r="105" spans="1:11" ht="14.45" customHeight="1" x14ac:dyDescent="0.2">
      <c r="A105" s="822" t="s">
        <v>586</v>
      </c>
      <c r="B105" s="823" t="s">
        <v>587</v>
      </c>
      <c r="C105" s="826" t="s">
        <v>599</v>
      </c>
      <c r="D105" s="840" t="s">
        <v>600</v>
      </c>
      <c r="E105" s="826" t="s">
        <v>2160</v>
      </c>
      <c r="F105" s="840" t="s">
        <v>2161</v>
      </c>
      <c r="G105" s="826" t="s">
        <v>2243</v>
      </c>
      <c r="H105" s="826" t="s">
        <v>2244</v>
      </c>
      <c r="I105" s="832">
        <v>15.460000038146973</v>
      </c>
      <c r="J105" s="832">
        <v>20</v>
      </c>
      <c r="K105" s="833">
        <v>309.27999877929688</v>
      </c>
    </row>
    <row r="106" spans="1:11" ht="14.45" customHeight="1" x14ac:dyDescent="0.2">
      <c r="A106" s="822" t="s">
        <v>586</v>
      </c>
      <c r="B106" s="823" t="s">
        <v>587</v>
      </c>
      <c r="C106" s="826" t="s">
        <v>599</v>
      </c>
      <c r="D106" s="840" t="s">
        <v>600</v>
      </c>
      <c r="E106" s="826" t="s">
        <v>2160</v>
      </c>
      <c r="F106" s="840" t="s">
        <v>2161</v>
      </c>
      <c r="G106" s="826" t="s">
        <v>2245</v>
      </c>
      <c r="H106" s="826" t="s">
        <v>2246</v>
      </c>
      <c r="I106" s="832">
        <v>7.0199999809265137</v>
      </c>
      <c r="J106" s="832">
        <v>20</v>
      </c>
      <c r="K106" s="833">
        <v>140.39999389648438</v>
      </c>
    </row>
    <row r="107" spans="1:11" ht="14.45" customHeight="1" x14ac:dyDescent="0.2">
      <c r="A107" s="822" t="s">
        <v>586</v>
      </c>
      <c r="B107" s="823" t="s">
        <v>587</v>
      </c>
      <c r="C107" s="826" t="s">
        <v>599</v>
      </c>
      <c r="D107" s="840" t="s">
        <v>600</v>
      </c>
      <c r="E107" s="826" t="s">
        <v>2160</v>
      </c>
      <c r="F107" s="840" t="s">
        <v>2161</v>
      </c>
      <c r="G107" s="826" t="s">
        <v>2245</v>
      </c>
      <c r="H107" s="826" t="s">
        <v>2247</v>
      </c>
      <c r="I107" s="832">
        <v>6.3000001907348633</v>
      </c>
      <c r="J107" s="832">
        <v>10</v>
      </c>
      <c r="K107" s="833">
        <v>63</v>
      </c>
    </row>
    <row r="108" spans="1:11" ht="14.45" customHeight="1" x14ac:dyDescent="0.2">
      <c r="A108" s="822" t="s">
        <v>586</v>
      </c>
      <c r="B108" s="823" t="s">
        <v>587</v>
      </c>
      <c r="C108" s="826" t="s">
        <v>599</v>
      </c>
      <c r="D108" s="840" t="s">
        <v>600</v>
      </c>
      <c r="E108" s="826" t="s">
        <v>2160</v>
      </c>
      <c r="F108" s="840" t="s">
        <v>2161</v>
      </c>
      <c r="G108" s="826" t="s">
        <v>2248</v>
      </c>
      <c r="H108" s="826" t="s">
        <v>2249</v>
      </c>
      <c r="I108" s="832">
        <v>172.5</v>
      </c>
      <c r="J108" s="832">
        <v>2</v>
      </c>
      <c r="K108" s="833">
        <v>345</v>
      </c>
    </row>
    <row r="109" spans="1:11" ht="14.45" customHeight="1" x14ac:dyDescent="0.2">
      <c r="A109" s="822" t="s">
        <v>586</v>
      </c>
      <c r="B109" s="823" t="s">
        <v>587</v>
      </c>
      <c r="C109" s="826" t="s">
        <v>599</v>
      </c>
      <c r="D109" s="840" t="s">
        <v>600</v>
      </c>
      <c r="E109" s="826" t="s">
        <v>2160</v>
      </c>
      <c r="F109" s="840" t="s">
        <v>2161</v>
      </c>
      <c r="G109" s="826" t="s">
        <v>2248</v>
      </c>
      <c r="H109" s="826" t="s">
        <v>2250</v>
      </c>
      <c r="I109" s="832">
        <v>172.5</v>
      </c>
      <c r="J109" s="832">
        <v>4</v>
      </c>
      <c r="K109" s="833">
        <v>690</v>
      </c>
    </row>
    <row r="110" spans="1:11" ht="14.45" customHeight="1" x14ac:dyDescent="0.2">
      <c r="A110" s="822" t="s">
        <v>586</v>
      </c>
      <c r="B110" s="823" t="s">
        <v>587</v>
      </c>
      <c r="C110" s="826" t="s">
        <v>599</v>
      </c>
      <c r="D110" s="840" t="s">
        <v>600</v>
      </c>
      <c r="E110" s="826" t="s">
        <v>2160</v>
      </c>
      <c r="F110" s="840" t="s">
        <v>2161</v>
      </c>
      <c r="G110" s="826" t="s">
        <v>2251</v>
      </c>
      <c r="H110" s="826" t="s">
        <v>2252</v>
      </c>
      <c r="I110" s="832">
        <v>7.6280000686645506</v>
      </c>
      <c r="J110" s="832">
        <v>180</v>
      </c>
      <c r="K110" s="833">
        <v>1369.0999908447266</v>
      </c>
    </row>
    <row r="111" spans="1:11" ht="14.45" customHeight="1" x14ac:dyDescent="0.2">
      <c r="A111" s="822" t="s">
        <v>586</v>
      </c>
      <c r="B111" s="823" t="s">
        <v>587</v>
      </c>
      <c r="C111" s="826" t="s">
        <v>599</v>
      </c>
      <c r="D111" s="840" t="s">
        <v>600</v>
      </c>
      <c r="E111" s="826" t="s">
        <v>2160</v>
      </c>
      <c r="F111" s="840" t="s">
        <v>2161</v>
      </c>
      <c r="G111" s="826" t="s">
        <v>2251</v>
      </c>
      <c r="H111" s="826" t="s">
        <v>2253</v>
      </c>
      <c r="I111" s="832">
        <v>7.5</v>
      </c>
      <c r="J111" s="832">
        <v>30</v>
      </c>
      <c r="K111" s="833">
        <v>225</v>
      </c>
    </row>
    <row r="112" spans="1:11" ht="14.45" customHeight="1" x14ac:dyDescent="0.2">
      <c r="A112" s="822" t="s">
        <v>586</v>
      </c>
      <c r="B112" s="823" t="s">
        <v>587</v>
      </c>
      <c r="C112" s="826" t="s">
        <v>599</v>
      </c>
      <c r="D112" s="840" t="s">
        <v>600</v>
      </c>
      <c r="E112" s="826" t="s">
        <v>2160</v>
      </c>
      <c r="F112" s="840" t="s">
        <v>2161</v>
      </c>
      <c r="G112" s="826" t="s">
        <v>2251</v>
      </c>
      <c r="H112" s="826" t="s">
        <v>2254</v>
      </c>
      <c r="I112" s="832">
        <v>7.5</v>
      </c>
      <c r="J112" s="832">
        <v>40</v>
      </c>
      <c r="K112" s="833">
        <v>300</v>
      </c>
    </row>
    <row r="113" spans="1:11" ht="14.45" customHeight="1" x14ac:dyDescent="0.2">
      <c r="A113" s="822" t="s">
        <v>586</v>
      </c>
      <c r="B113" s="823" t="s">
        <v>587</v>
      </c>
      <c r="C113" s="826" t="s">
        <v>599</v>
      </c>
      <c r="D113" s="840" t="s">
        <v>600</v>
      </c>
      <c r="E113" s="826" t="s">
        <v>2160</v>
      </c>
      <c r="F113" s="840" t="s">
        <v>2161</v>
      </c>
      <c r="G113" s="826" t="s">
        <v>2255</v>
      </c>
      <c r="H113" s="826" t="s">
        <v>2256</v>
      </c>
      <c r="I113" s="832">
        <v>0.82285713297980168</v>
      </c>
      <c r="J113" s="832">
        <v>2600</v>
      </c>
      <c r="K113" s="833">
        <v>2140</v>
      </c>
    </row>
    <row r="114" spans="1:11" ht="14.45" customHeight="1" x14ac:dyDescent="0.2">
      <c r="A114" s="822" t="s">
        <v>586</v>
      </c>
      <c r="B114" s="823" t="s">
        <v>587</v>
      </c>
      <c r="C114" s="826" t="s">
        <v>599</v>
      </c>
      <c r="D114" s="840" t="s">
        <v>600</v>
      </c>
      <c r="E114" s="826" t="s">
        <v>2160</v>
      </c>
      <c r="F114" s="840" t="s">
        <v>2161</v>
      </c>
      <c r="G114" s="826" t="s">
        <v>2257</v>
      </c>
      <c r="H114" s="826" t="s">
        <v>2258</v>
      </c>
      <c r="I114" s="832">
        <v>1.0900000333786011</v>
      </c>
      <c r="J114" s="832">
        <v>800</v>
      </c>
      <c r="K114" s="833">
        <v>872</v>
      </c>
    </row>
    <row r="115" spans="1:11" ht="14.45" customHeight="1" x14ac:dyDescent="0.2">
      <c r="A115" s="822" t="s">
        <v>586</v>
      </c>
      <c r="B115" s="823" t="s">
        <v>587</v>
      </c>
      <c r="C115" s="826" t="s">
        <v>599</v>
      </c>
      <c r="D115" s="840" t="s">
        <v>600</v>
      </c>
      <c r="E115" s="826" t="s">
        <v>2160</v>
      </c>
      <c r="F115" s="840" t="s">
        <v>2161</v>
      </c>
      <c r="G115" s="826" t="s">
        <v>2257</v>
      </c>
      <c r="H115" s="826" t="s">
        <v>2259</v>
      </c>
      <c r="I115" s="832">
        <v>1.0900000333786011</v>
      </c>
      <c r="J115" s="832">
        <v>200</v>
      </c>
      <c r="K115" s="833">
        <v>218</v>
      </c>
    </row>
    <row r="116" spans="1:11" ht="14.45" customHeight="1" x14ac:dyDescent="0.2">
      <c r="A116" s="822" t="s">
        <v>586</v>
      </c>
      <c r="B116" s="823" t="s">
        <v>587</v>
      </c>
      <c r="C116" s="826" t="s">
        <v>599</v>
      </c>
      <c r="D116" s="840" t="s">
        <v>600</v>
      </c>
      <c r="E116" s="826" t="s">
        <v>2160</v>
      </c>
      <c r="F116" s="840" t="s">
        <v>2161</v>
      </c>
      <c r="G116" s="826" t="s">
        <v>2260</v>
      </c>
      <c r="H116" s="826" t="s">
        <v>2261</v>
      </c>
      <c r="I116" s="832">
        <v>0.43714285748345511</v>
      </c>
      <c r="J116" s="832">
        <v>2100</v>
      </c>
      <c r="K116" s="833">
        <v>917</v>
      </c>
    </row>
    <row r="117" spans="1:11" ht="14.45" customHeight="1" x14ac:dyDescent="0.2">
      <c r="A117" s="822" t="s">
        <v>586</v>
      </c>
      <c r="B117" s="823" t="s">
        <v>587</v>
      </c>
      <c r="C117" s="826" t="s">
        <v>599</v>
      </c>
      <c r="D117" s="840" t="s">
        <v>600</v>
      </c>
      <c r="E117" s="826" t="s">
        <v>2160</v>
      </c>
      <c r="F117" s="840" t="s">
        <v>2161</v>
      </c>
      <c r="G117" s="826" t="s">
        <v>2262</v>
      </c>
      <c r="H117" s="826" t="s">
        <v>2263</v>
      </c>
      <c r="I117" s="832">
        <v>0.47999998927116394</v>
      </c>
      <c r="J117" s="832">
        <v>300</v>
      </c>
      <c r="K117" s="833">
        <v>144</v>
      </c>
    </row>
    <row r="118" spans="1:11" ht="14.45" customHeight="1" x14ac:dyDescent="0.2">
      <c r="A118" s="822" t="s">
        <v>586</v>
      </c>
      <c r="B118" s="823" t="s">
        <v>587</v>
      </c>
      <c r="C118" s="826" t="s">
        <v>599</v>
      </c>
      <c r="D118" s="840" t="s">
        <v>600</v>
      </c>
      <c r="E118" s="826" t="s">
        <v>2160</v>
      </c>
      <c r="F118" s="840" t="s">
        <v>2161</v>
      </c>
      <c r="G118" s="826" t="s">
        <v>2262</v>
      </c>
      <c r="H118" s="826" t="s">
        <v>2264</v>
      </c>
      <c r="I118" s="832">
        <v>0.47999998927116394</v>
      </c>
      <c r="J118" s="832">
        <v>300</v>
      </c>
      <c r="K118" s="833">
        <v>144</v>
      </c>
    </row>
    <row r="119" spans="1:11" ht="14.45" customHeight="1" x14ac:dyDescent="0.2">
      <c r="A119" s="822" t="s">
        <v>586</v>
      </c>
      <c r="B119" s="823" t="s">
        <v>587</v>
      </c>
      <c r="C119" s="826" t="s">
        <v>599</v>
      </c>
      <c r="D119" s="840" t="s">
        <v>600</v>
      </c>
      <c r="E119" s="826" t="s">
        <v>2160</v>
      </c>
      <c r="F119" s="840" t="s">
        <v>2161</v>
      </c>
      <c r="G119" s="826" t="s">
        <v>2262</v>
      </c>
      <c r="H119" s="826" t="s">
        <v>2265</v>
      </c>
      <c r="I119" s="832">
        <v>0.47999998927116394</v>
      </c>
      <c r="J119" s="832">
        <v>400</v>
      </c>
      <c r="K119" s="833">
        <v>192</v>
      </c>
    </row>
    <row r="120" spans="1:11" ht="14.45" customHeight="1" x14ac:dyDescent="0.2">
      <c r="A120" s="822" t="s">
        <v>586</v>
      </c>
      <c r="B120" s="823" t="s">
        <v>587</v>
      </c>
      <c r="C120" s="826" t="s">
        <v>599</v>
      </c>
      <c r="D120" s="840" t="s">
        <v>600</v>
      </c>
      <c r="E120" s="826" t="s">
        <v>2160</v>
      </c>
      <c r="F120" s="840" t="s">
        <v>2161</v>
      </c>
      <c r="G120" s="826" t="s">
        <v>2266</v>
      </c>
      <c r="H120" s="826" t="s">
        <v>2267</v>
      </c>
      <c r="I120" s="832">
        <v>1.1324999928474426</v>
      </c>
      <c r="J120" s="832">
        <v>880</v>
      </c>
      <c r="K120" s="833">
        <v>997.59998321533203</v>
      </c>
    </row>
    <row r="121" spans="1:11" ht="14.45" customHeight="1" x14ac:dyDescent="0.2">
      <c r="A121" s="822" t="s">
        <v>586</v>
      </c>
      <c r="B121" s="823" t="s">
        <v>587</v>
      </c>
      <c r="C121" s="826" t="s">
        <v>599</v>
      </c>
      <c r="D121" s="840" t="s">
        <v>600</v>
      </c>
      <c r="E121" s="826" t="s">
        <v>2160</v>
      </c>
      <c r="F121" s="840" t="s">
        <v>2161</v>
      </c>
      <c r="G121" s="826" t="s">
        <v>2268</v>
      </c>
      <c r="H121" s="826" t="s">
        <v>2269</v>
      </c>
      <c r="I121" s="832">
        <v>1.6699999570846558</v>
      </c>
      <c r="J121" s="832">
        <v>100</v>
      </c>
      <c r="K121" s="833">
        <v>167</v>
      </c>
    </row>
    <row r="122" spans="1:11" ht="14.45" customHeight="1" x14ac:dyDescent="0.2">
      <c r="A122" s="822" t="s">
        <v>586</v>
      </c>
      <c r="B122" s="823" t="s">
        <v>587</v>
      </c>
      <c r="C122" s="826" t="s">
        <v>599</v>
      </c>
      <c r="D122" s="840" t="s">
        <v>600</v>
      </c>
      <c r="E122" s="826" t="s">
        <v>2160</v>
      </c>
      <c r="F122" s="840" t="s">
        <v>2161</v>
      </c>
      <c r="G122" s="826" t="s">
        <v>2268</v>
      </c>
      <c r="H122" s="826" t="s">
        <v>2270</v>
      </c>
      <c r="I122" s="832">
        <v>1.6799999475479126</v>
      </c>
      <c r="J122" s="832">
        <v>200</v>
      </c>
      <c r="K122" s="833">
        <v>336</v>
      </c>
    </row>
    <row r="123" spans="1:11" ht="14.45" customHeight="1" x14ac:dyDescent="0.2">
      <c r="A123" s="822" t="s">
        <v>586</v>
      </c>
      <c r="B123" s="823" t="s">
        <v>587</v>
      </c>
      <c r="C123" s="826" t="s">
        <v>599</v>
      </c>
      <c r="D123" s="840" t="s">
        <v>600</v>
      </c>
      <c r="E123" s="826" t="s">
        <v>2160</v>
      </c>
      <c r="F123" s="840" t="s">
        <v>2161</v>
      </c>
      <c r="G123" s="826" t="s">
        <v>2271</v>
      </c>
      <c r="H123" s="826" t="s">
        <v>2272</v>
      </c>
      <c r="I123" s="832">
        <v>0.58249998092651367</v>
      </c>
      <c r="J123" s="832">
        <v>900</v>
      </c>
      <c r="K123" s="833">
        <v>524</v>
      </c>
    </row>
    <row r="124" spans="1:11" ht="14.45" customHeight="1" x14ac:dyDescent="0.2">
      <c r="A124" s="822" t="s">
        <v>586</v>
      </c>
      <c r="B124" s="823" t="s">
        <v>587</v>
      </c>
      <c r="C124" s="826" t="s">
        <v>599</v>
      </c>
      <c r="D124" s="840" t="s">
        <v>600</v>
      </c>
      <c r="E124" s="826" t="s">
        <v>2160</v>
      </c>
      <c r="F124" s="840" t="s">
        <v>2161</v>
      </c>
      <c r="G124" s="826" t="s">
        <v>2273</v>
      </c>
      <c r="H124" s="826" t="s">
        <v>2274</v>
      </c>
      <c r="I124" s="832">
        <v>0.67000001668930054</v>
      </c>
      <c r="J124" s="832">
        <v>300</v>
      </c>
      <c r="K124" s="833">
        <v>201</v>
      </c>
    </row>
    <row r="125" spans="1:11" ht="14.45" customHeight="1" x14ac:dyDescent="0.2">
      <c r="A125" s="822" t="s">
        <v>586</v>
      </c>
      <c r="B125" s="823" t="s">
        <v>587</v>
      </c>
      <c r="C125" s="826" t="s">
        <v>599</v>
      </c>
      <c r="D125" s="840" t="s">
        <v>600</v>
      </c>
      <c r="E125" s="826" t="s">
        <v>2160</v>
      </c>
      <c r="F125" s="840" t="s">
        <v>2161</v>
      </c>
      <c r="G125" s="826" t="s">
        <v>2275</v>
      </c>
      <c r="H125" s="826" t="s">
        <v>2276</v>
      </c>
      <c r="I125" s="832">
        <v>1.5559999465942382</v>
      </c>
      <c r="J125" s="832">
        <v>2000</v>
      </c>
      <c r="K125" s="833">
        <v>3112</v>
      </c>
    </row>
    <row r="126" spans="1:11" ht="14.45" customHeight="1" x14ac:dyDescent="0.2">
      <c r="A126" s="822" t="s">
        <v>586</v>
      </c>
      <c r="B126" s="823" t="s">
        <v>587</v>
      </c>
      <c r="C126" s="826" t="s">
        <v>599</v>
      </c>
      <c r="D126" s="840" t="s">
        <v>600</v>
      </c>
      <c r="E126" s="826" t="s">
        <v>2160</v>
      </c>
      <c r="F126" s="840" t="s">
        <v>2161</v>
      </c>
      <c r="G126" s="826" t="s">
        <v>2277</v>
      </c>
      <c r="H126" s="826" t="s">
        <v>2278</v>
      </c>
      <c r="I126" s="832">
        <v>1.5524999499320984</v>
      </c>
      <c r="J126" s="832">
        <v>400</v>
      </c>
      <c r="K126" s="833">
        <v>621</v>
      </c>
    </row>
    <row r="127" spans="1:11" ht="14.45" customHeight="1" x14ac:dyDescent="0.2">
      <c r="A127" s="822" t="s">
        <v>586</v>
      </c>
      <c r="B127" s="823" t="s">
        <v>587</v>
      </c>
      <c r="C127" s="826" t="s">
        <v>599</v>
      </c>
      <c r="D127" s="840" t="s">
        <v>600</v>
      </c>
      <c r="E127" s="826" t="s">
        <v>2160</v>
      </c>
      <c r="F127" s="840" t="s">
        <v>2161</v>
      </c>
      <c r="G127" s="826" t="s">
        <v>2257</v>
      </c>
      <c r="H127" s="826" t="s">
        <v>2279</v>
      </c>
      <c r="I127" s="832">
        <v>1.088750034570694</v>
      </c>
      <c r="J127" s="832">
        <v>2300</v>
      </c>
      <c r="K127" s="833">
        <v>2503</v>
      </c>
    </row>
    <row r="128" spans="1:11" ht="14.45" customHeight="1" x14ac:dyDescent="0.2">
      <c r="A128" s="822" t="s">
        <v>586</v>
      </c>
      <c r="B128" s="823" t="s">
        <v>587</v>
      </c>
      <c r="C128" s="826" t="s">
        <v>599</v>
      </c>
      <c r="D128" s="840" t="s">
        <v>600</v>
      </c>
      <c r="E128" s="826" t="s">
        <v>2160</v>
      </c>
      <c r="F128" s="840" t="s">
        <v>2161</v>
      </c>
      <c r="G128" s="826" t="s">
        <v>2262</v>
      </c>
      <c r="H128" s="826" t="s">
        <v>2280</v>
      </c>
      <c r="I128" s="832">
        <v>0.47499999403953552</v>
      </c>
      <c r="J128" s="832">
        <v>2200</v>
      </c>
      <c r="K128" s="833">
        <v>1046</v>
      </c>
    </row>
    <row r="129" spans="1:11" ht="14.45" customHeight="1" x14ac:dyDescent="0.2">
      <c r="A129" s="822" t="s">
        <v>586</v>
      </c>
      <c r="B129" s="823" t="s">
        <v>587</v>
      </c>
      <c r="C129" s="826" t="s">
        <v>599</v>
      </c>
      <c r="D129" s="840" t="s">
        <v>600</v>
      </c>
      <c r="E129" s="826" t="s">
        <v>2160</v>
      </c>
      <c r="F129" s="840" t="s">
        <v>2161</v>
      </c>
      <c r="G129" s="826" t="s">
        <v>2268</v>
      </c>
      <c r="H129" s="826" t="s">
        <v>2281</v>
      </c>
      <c r="I129" s="832">
        <v>1.6739999532699585</v>
      </c>
      <c r="J129" s="832">
        <v>800</v>
      </c>
      <c r="K129" s="833">
        <v>1340</v>
      </c>
    </row>
    <row r="130" spans="1:11" ht="14.45" customHeight="1" x14ac:dyDescent="0.2">
      <c r="A130" s="822" t="s">
        <v>586</v>
      </c>
      <c r="B130" s="823" t="s">
        <v>587</v>
      </c>
      <c r="C130" s="826" t="s">
        <v>599</v>
      </c>
      <c r="D130" s="840" t="s">
        <v>600</v>
      </c>
      <c r="E130" s="826" t="s">
        <v>2160</v>
      </c>
      <c r="F130" s="840" t="s">
        <v>2161</v>
      </c>
      <c r="G130" s="826" t="s">
        <v>2273</v>
      </c>
      <c r="H130" s="826" t="s">
        <v>2282</v>
      </c>
      <c r="I130" s="832">
        <v>0.67000001668930054</v>
      </c>
      <c r="J130" s="832">
        <v>1400</v>
      </c>
      <c r="K130" s="833">
        <v>938</v>
      </c>
    </row>
    <row r="131" spans="1:11" ht="14.45" customHeight="1" x14ac:dyDescent="0.2">
      <c r="A131" s="822" t="s">
        <v>586</v>
      </c>
      <c r="B131" s="823" t="s">
        <v>587</v>
      </c>
      <c r="C131" s="826" t="s">
        <v>599</v>
      </c>
      <c r="D131" s="840" t="s">
        <v>600</v>
      </c>
      <c r="E131" s="826" t="s">
        <v>2160</v>
      </c>
      <c r="F131" s="840" t="s">
        <v>2161</v>
      </c>
      <c r="G131" s="826" t="s">
        <v>2283</v>
      </c>
      <c r="H131" s="826" t="s">
        <v>2284</v>
      </c>
      <c r="I131" s="832">
        <v>17.909999847412109</v>
      </c>
      <c r="J131" s="832">
        <v>100</v>
      </c>
      <c r="K131" s="833">
        <v>1790.800048828125</v>
      </c>
    </row>
    <row r="132" spans="1:11" ht="14.45" customHeight="1" x14ac:dyDescent="0.2">
      <c r="A132" s="822" t="s">
        <v>586</v>
      </c>
      <c r="B132" s="823" t="s">
        <v>587</v>
      </c>
      <c r="C132" s="826" t="s">
        <v>599</v>
      </c>
      <c r="D132" s="840" t="s">
        <v>600</v>
      </c>
      <c r="E132" s="826" t="s">
        <v>2160</v>
      </c>
      <c r="F132" s="840" t="s">
        <v>2161</v>
      </c>
      <c r="G132" s="826" t="s">
        <v>2275</v>
      </c>
      <c r="H132" s="826" t="s">
        <v>2285</v>
      </c>
      <c r="I132" s="832">
        <v>1.5516666173934937</v>
      </c>
      <c r="J132" s="832">
        <v>1200</v>
      </c>
      <c r="K132" s="833">
        <v>1862</v>
      </c>
    </row>
    <row r="133" spans="1:11" ht="14.45" customHeight="1" x14ac:dyDescent="0.2">
      <c r="A133" s="822" t="s">
        <v>586</v>
      </c>
      <c r="B133" s="823" t="s">
        <v>587</v>
      </c>
      <c r="C133" s="826" t="s">
        <v>599</v>
      </c>
      <c r="D133" s="840" t="s">
        <v>600</v>
      </c>
      <c r="E133" s="826" t="s">
        <v>2160</v>
      </c>
      <c r="F133" s="840" t="s">
        <v>2161</v>
      </c>
      <c r="G133" s="826" t="s">
        <v>2286</v>
      </c>
      <c r="H133" s="826" t="s">
        <v>2287</v>
      </c>
      <c r="I133" s="832">
        <v>2.1800000667572021</v>
      </c>
      <c r="J133" s="832">
        <v>100</v>
      </c>
      <c r="K133" s="833">
        <v>217.74000549316406</v>
      </c>
    </row>
    <row r="134" spans="1:11" ht="14.45" customHeight="1" x14ac:dyDescent="0.2">
      <c r="A134" s="822" t="s">
        <v>586</v>
      </c>
      <c r="B134" s="823" t="s">
        <v>587</v>
      </c>
      <c r="C134" s="826" t="s">
        <v>599</v>
      </c>
      <c r="D134" s="840" t="s">
        <v>600</v>
      </c>
      <c r="E134" s="826" t="s">
        <v>2160</v>
      </c>
      <c r="F134" s="840" t="s">
        <v>2161</v>
      </c>
      <c r="G134" s="826" t="s">
        <v>2202</v>
      </c>
      <c r="H134" s="826" t="s">
        <v>2288</v>
      </c>
      <c r="I134" s="832">
        <v>35.090000152587891</v>
      </c>
      <c r="J134" s="832">
        <v>3</v>
      </c>
      <c r="K134" s="833">
        <v>105.26999664306641</v>
      </c>
    </row>
    <row r="135" spans="1:11" ht="14.45" customHeight="1" x14ac:dyDescent="0.2">
      <c r="A135" s="822" t="s">
        <v>586</v>
      </c>
      <c r="B135" s="823" t="s">
        <v>587</v>
      </c>
      <c r="C135" s="826" t="s">
        <v>599</v>
      </c>
      <c r="D135" s="840" t="s">
        <v>600</v>
      </c>
      <c r="E135" s="826" t="s">
        <v>2160</v>
      </c>
      <c r="F135" s="840" t="s">
        <v>2161</v>
      </c>
      <c r="G135" s="826" t="s">
        <v>2289</v>
      </c>
      <c r="H135" s="826" t="s">
        <v>2290</v>
      </c>
      <c r="I135" s="832">
        <v>1.2100000381469727</v>
      </c>
      <c r="J135" s="832">
        <v>150</v>
      </c>
      <c r="K135" s="833">
        <v>181.5</v>
      </c>
    </row>
    <row r="136" spans="1:11" ht="14.45" customHeight="1" x14ac:dyDescent="0.2">
      <c r="A136" s="822" t="s">
        <v>586</v>
      </c>
      <c r="B136" s="823" t="s">
        <v>587</v>
      </c>
      <c r="C136" s="826" t="s">
        <v>599</v>
      </c>
      <c r="D136" s="840" t="s">
        <v>600</v>
      </c>
      <c r="E136" s="826" t="s">
        <v>2160</v>
      </c>
      <c r="F136" s="840" t="s">
        <v>2161</v>
      </c>
      <c r="G136" s="826" t="s">
        <v>2289</v>
      </c>
      <c r="H136" s="826" t="s">
        <v>2291</v>
      </c>
      <c r="I136" s="832">
        <v>1.2100000381469727</v>
      </c>
      <c r="J136" s="832">
        <v>75</v>
      </c>
      <c r="K136" s="833">
        <v>90.75</v>
      </c>
    </row>
    <row r="137" spans="1:11" ht="14.45" customHeight="1" x14ac:dyDescent="0.2">
      <c r="A137" s="822" t="s">
        <v>586</v>
      </c>
      <c r="B137" s="823" t="s">
        <v>587</v>
      </c>
      <c r="C137" s="826" t="s">
        <v>599</v>
      </c>
      <c r="D137" s="840" t="s">
        <v>600</v>
      </c>
      <c r="E137" s="826" t="s">
        <v>2160</v>
      </c>
      <c r="F137" s="840" t="s">
        <v>2161</v>
      </c>
      <c r="G137" s="826" t="s">
        <v>2292</v>
      </c>
      <c r="H137" s="826" t="s">
        <v>2293</v>
      </c>
      <c r="I137" s="832">
        <v>0.47249999642372131</v>
      </c>
      <c r="J137" s="832">
        <v>400</v>
      </c>
      <c r="K137" s="833">
        <v>189</v>
      </c>
    </row>
    <row r="138" spans="1:11" ht="14.45" customHeight="1" x14ac:dyDescent="0.2">
      <c r="A138" s="822" t="s">
        <v>586</v>
      </c>
      <c r="B138" s="823" t="s">
        <v>587</v>
      </c>
      <c r="C138" s="826" t="s">
        <v>599</v>
      </c>
      <c r="D138" s="840" t="s">
        <v>600</v>
      </c>
      <c r="E138" s="826" t="s">
        <v>2160</v>
      </c>
      <c r="F138" s="840" t="s">
        <v>2161</v>
      </c>
      <c r="G138" s="826" t="s">
        <v>2292</v>
      </c>
      <c r="H138" s="826" t="s">
        <v>2294</v>
      </c>
      <c r="I138" s="832">
        <v>0.47333332896232605</v>
      </c>
      <c r="J138" s="832">
        <v>300</v>
      </c>
      <c r="K138" s="833">
        <v>142</v>
      </c>
    </row>
    <row r="139" spans="1:11" ht="14.45" customHeight="1" x14ac:dyDescent="0.2">
      <c r="A139" s="822" t="s">
        <v>586</v>
      </c>
      <c r="B139" s="823" t="s">
        <v>587</v>
      </c>
      <c r="C139" s="826" t="s">
        <v>599</v>
      </c>
      <c r="D139" s="840" t="s">
        <v>600</v>
      </c>
      <c r="E139" s="826" t="s">
        <v>2160</v>
      </c>
      <c r="F139" s="840" t="s">
        <v>2161</v>
      </c>
      <c r="G139" s="826" t="s">
        <v>2295</v>
      </c>
      <c r="H139" s="826" t="s">
        <v>2296</v>
      </c>
      <c r="I139" s="832">
        <v>1.9850000143051147</v>
      </c>
      <c r="J139" s="832">
        <v>100</v>
      </c>
      <c r="K139" s="833">
        <v>198.5</v>
      </c>
    </row>
    <row r="140" spans="1:11" ht="14.45" customHeight="1" x14ac:dyDescent="0.2">
      <c r="A140" s="822" t="s">
        <v>586</v>
      </c>
      <c r="B140" s="823" t="s">
        <v>587</v>
      </c>
      <c r="C140" s="826" t="s">
        <v>599</v>
      </c>
      <c r="D140" s="840" t="s">
        <v>600</v>
      </c>
      <c r="E140" s="826" t="s">
        <v>2160</v>
      </c>
      <c r="F140" s="840" t="s">
        <v>2161</v>
      </c>
      <c r="G140" s="826" t="s">
        <v>2295</v>
      </c>
      <c r="H140" s="826" t="s">
        <v>2297</v>
      </c>
      <c r="I140" s="832">
        <v>1.9860000133514404</v>
      </c>
      <c r="J140" s="832">
        <v>250</v>
      </c>
      <c r="K140" s="833">
        <v>496.5</v>
      </c>
    </row>
    <row r="141" spans="1:11" ht="14.45" customHeight="1" x14ac:dyDescent="0.2">
      <c r="A141" s="822" t="s">
        <v>586</v>
      </c>
      <c r="B141" s="823" t="s">
        <v>587</v>
      </c>
      <c r="C141" s="826" t="s">
        <v>599</v>
      </c>
      <c r="D141" s="840" t="s">
        <v>600</v>
      </c>
      <c r="E141" s="826" t="s">
        <v>2160</v>
      </c>
      <c r="F141" s="840" t="s">
        <v>2161</v>
      </c>
      <c r="G141" s="826" t="s">
        <v>2298</v>
      </c>
      <c r="H141" s="826" t="s">
        <v>2299</v>
      </c>
      <c r="I141" s="832">
        <v>2.0349999666213989</v>
      </c>
      <c r="J141" s="832">
        <v>100</v>
      </c>
      <c r="K141" s="833">
        <v>203.5</v>
      </c>
    </row>
    <row r="142" spans="1:11" ht="14.45" customHeight="1" x14ac:dyDescent="0.2">
      <c r="A142" s="822" t="s">
        <v>586</v>
      </c>
      <c r="B142" s="823" t="s">
        <v>587</v>
      </c>
      <c r="C142" s="826" t="s">
        <v>599</v>
      </c>
      <c r="D142" s="840" t="s">
        <v>600</v>
      </c>
      <c r="E142" s="826" t="s">
        <v>2160</v>
      </c>
      <c r="F142" s="840" t="s">
        <v>2161</v>
      </c>
      <c r="G142" s="826" t="s">
        <v>2298</v>
      </c>
      <c r="H142" s="826" t="s">
        <v>2300</v>
      </c>
      <c r="I142" s="832">
        <v>2.0466666221618652</v>
      </c>
      <c r="J142" s="832">
        <v>300</v>
      </c>
      <c r="K142" s="833">
        <v>614</v>
      </c>
    </row>
    <row r="143" spans="1:11" ht="14.45" customHeight="1" x14ac:dyDescent="0.2">
      <c r="A143" s="822" t="s">
        <v>586</v>
      </c>
      <c r="B143" s="823" t="s">
        <v>587</v>
      </c>
      <c r="C143" s="826" t="s">
        <v>599</v>
      </c>
      <c r="D143" s="840" t="s">
        <v>600</v>
      </c>
      <c r="E143" s="826" t="s">
        <v>2160</v>
      </c>
      <c r="F143" s="840" t="s">
        <v>2161</v>
      </c>
      <c r="G143" s="826" t="s">
        <v>2301</v>
      </c>
      <c r="H143" s="826" t="s">
        <v>2302</v>
      </c>
      <c r="I143" s="832">
        <v>2.6966667175292969</v>
      </c>
      <c r="J143" s="832">
        <v>300</v>
      </c>
      <c r="K143" s="833">
        <v>809</v>
      </c>
    </row>
    <row r="144" spans="1:11" ht="14.45" customHeight="1" x14ac:dyDescent="0.2">
      <c r="A144" s="822" t="s">
        <v>586</v>
      </c>
      <c r="B144" s="823" t="s">
        <v>587</v>
      </c>
      <c r="C144" s="826" t="s">
        <v>599</v>
      </c>
      <c r="D144" s="840" t="s">
        <v>600</v>
      </c>
      <c r="E144" s="826" t="s">
        <v>2160</v>
      </c>
      <c r="F144" s="840" t="s">
        <v>2161</v>
      </c>
      <c r="G144" s="826" t="s">
        <v>2303</v>
      </c>
      <c r="H144" s="826" t="s">
        <v>2304</v>
      </c>
      <c r="I144" s="832">
        <v>3.0699999332427979</v>
      </c>
      <c r="J144" s="832">
        <v>200</v>
      </c>
      <c r="K144" s="833">
        <v>614</v>
      </c>
    </row>
    <row r="145" spans="1:11" ht="14.45" customHeight="1" x14ac:dyDescent="0.2">
      <c r="A145" s="822" t="s">
        <v>586</v>
      </c>
      <c r="B145" s="823" t="s">
        <v>587</v>
      </c>
      <c r="C145" s="826" t="s">
        <v>599</v>
      </c>
      <c r="D145" s="840" t="s">
        <v>600</v>
      </c>
      <c r="E145" s="826" t="s">
        <v>2160</v>
      </c>
      <c r="F145" s="840" t="s">
        <v>2161</v>
      </c>
      <c r="G145" s="826" t="s">
        <v>2305</v>
      </c>
      <c r="H145" s="826" t="s">
        <v>2306</v>
      </c>
      <c r="I145" s="832">
        <v>1.9199999570846558</v>
      </c>
      <c r="J145" s="832">
        <v>50</v>
      </c>
      <c r="K145" s="833">
        <v>96</v>
      </c>
    </row>
    <row r="146" spans="1:11" ht="14.45" customHeight="1" x14ac:dyDescent="0.2">
      <c r="A146" s="822" t="s">
        <v>586</v>
      </c>
      <c r="B146" s="823" t="s">
        <v>587</v>
      </c>
      <c r="C146" s="826" t="s">
        <v>599</v>
      </c>
      <c r="D146" s="840" t="s">
        <v>600</v>
      </c>
      <c r="E146" s="826" t="s">
        <v>2160</v>
      </c>
      <c r="F146" s="840" t="s">
        <v>2161</v>
      </c>
      <c r="G146" s="826" t="s">
        <v>2301</v>
      </c>
      <c r="H146" s="826" t="s">
        <v>2307</v>
      </c>
      <c r="I146" s="832">
        <v>2.7000000476837158</v>
      </c>
      <c r="J146" s="832">
        <v>200</v>
      </c>
      <c r="K146" s="833">
        <v>540</v>
      </c>
    </row>
    <row r="147" spans="1:11" ht="14.45" customHeight="1" x14ac:dyDescent="0.2">
      <c r="A147" s="822" t="s">
        <v>586</v>
      </c>
      <c r="B147" s="823" t="s">
        <v>587</v>
      </c>
      <c r="C147" s="826" t="s">
        <v>599</v>
      </c>
      <c r="D147" s="840" t="s">
        <v>600</v>
      </c>
      <c r="E147" s="826" t="s">
        <v>2160</v>
      </c>
      <c r="F147" s="840" t="s">
        <v>2161</v>
      </c>
      <c r="G147" s="826" t="s">
        <v>2305</v>
      </c>
      <c r="H147" s="826" t="s">
        <v>2308</v>
      </c>
      <c r="I147" s="832">
        <v>1.9199999570846558</v>
      </c>
      <c r="J147" s="832">
        <v>50</v>
      </c>
      <c r="K147" s="833">
        <v>96</v>
      </c>
    </row>
    <row r="148" spans="1:11" ht="14.45" customHeight="1" x14ac:dyDescent="0.2">
      <c r="A148" s="822" t="s">
        <v>586</v>
      </c>
      <c r="B148" s="823" t="s">
        <v>587</v>
      </c>
      <c r="C148" s="826" t="s">
        <v>599</v>
      </c>
      <c r="D148" s="840" t="s">
        <v>600</v>
      </c>
      <c r="E148" s="826" t="s">
        <v>2160</v>
      </c>
      <c r="F148" s="840" t="s">
        <v>2161</v>
      </c>
      <c r="G148" s="826" t="s">
        <v>2309</v>
      </c>
      <c r="H148" s="826" t="s">
        <v>2310</v>
      </c>
      <c r="I148" s="832">
        <v>8.5</v>
      </c>
      <c r="J148" s="832">
        <v>20</v>
      </c>
      <c r="K148" s="833">
        <v>170</v>
      </c>
    </row>
    <row r="149" spans="1:11" ht="14.45" customHeight="1" x14ac:dyDescent="0.2">
      <c r="A149" s="822" t="s">
        <v>586</v>
      </c>
      <c r="B149" s="823" t="s">
        <v>587</v>
      </c>
      <c r="C149" s="826" t="s">
        <v>599</v>
      </c>
      <c r="D149" s="840" t="s">
        <v>600</v>
      </c>
      <c r="E149" s="826" t="s">
        <v>2160</v>
      </c>
      <c r="F149" s="840" t="s">
        <v>2161</v>
      </c>
      <c r="G149" s="826" t="s">
        <v>2311</v>
      </c>
      <c r="H149" s="826" t="s">
        <v>2312</v>
      </c>
      <c r="I149" s="832">
        <v>2.1700000762939453</v>
      </c>
      <c r="J149" s="832">
        <v>50</v>
      </c>
      <c r="K149" s="833">
        <v>108.5</v>
      </c>
    </row>
    <row r="150" spans="1:11" ht="14.45" customHeight="1" x14ac:dyDescent="0.2">
      <c r="A150" s="822" t="s">
        <v>586</v>
      </c>
      <c r="B150" s="823" t="s">
        <v>587</v>
      </c>
      <c r="C150" s="826" t="s">
        <v>599</v>
      </c>
      <c r="D150" s="840" t="s">
        <v>600</v>
      </c>
      <c r="E150" s="826" t="s">
        <v>2160</v>
      </c>
      <c r="F150" s="840" t="s">
        <v>2161</v>
      </c>
      <c r="G150" s="826" t="s">
        <v>2311</v>
      </c>
      <c r="H150" s="826" t="s">
        <v>2313</v>
      </c>
      <c r="I150" s="832">
        <v>2.1700000762939453</v>
      </c>
      <c r="J150" s="832">
        <v>100</v>
      </c>
      <c r="K150" s="833">
        <v>217</v>
      </c>
    </row>
    <row r="151" spans="1:11" ht="14.45" customHeight="1" x14ac:dyDescent="0.2">
      <c r="A151" s="822" t="s">
        <v>586</v>
      </c>
      <c r="B151" s="823" t="s">
        <v>587</v>
      </c>
      <c r="C151" s="826" t="s">
        <v>599</v>
      </c>
      <c r="D151" s="840" t="s">
        <v>600</v>
      </c>
      <c r="E151" s="826" t="s">
        <v>2160</v>
      </c>
      <c r="F151" s="840" t="s">
        <v>2161</v>
      </c>
      <c r="G151" s="826" t="s">
        <v>2314</v>
      </c>
      <c r="H151" s="826" t="s">
        <v>2315</v>
      </c>
      <c r="I151" s="832">
        <v>4.7800002098083496</v>
      </c>
      <c r="J151" s="832">
        <v>30</v>
      </c>
      <c r="K151" s="833">
        <v>143.39999771118164</v>
      </c>
    </row>
    <row r="152" spans="1:11" ht="14.45" customHeight="1" x14ac:dyDescent="0.2">
      <c r="A152" s="822" t="s">
        <v>586</v>
      </c>
      <c r="B152" s="823" t="s">
        <v>587</v>
      </c>
      <c r="C152" s="826" t="s">
        <v>599</v>
      </c>
      <c r="D152" s="840" t="s">
        <v>600</v>
      </c>
      <c r="E152" s="826" t="s">
        <v>2160</v>
      </c>
      <c r="F152" s="840" t="s">
        <v>2161</v>
      </c>
      <c r="G152" s="826" t="s">
        <v>2316</v>
      </c>
      <c r="H152" s="826" t="s">
        <v>2317</v>
      </c>
      <c r="I152" s="832">
        <v>21.234999656677246</v>
      </c>
      <c r="J152" s="832">
        <v>60</v>
      </c>
      <c r="K152" s="833">
        <v>1274.0999908447266</v>
      </c>
    </row>
    <row r="153" spans="1:11" ht="14.45" customHeight="1" x14ac:dyDescent="0.2">
      <c r="A153" s="822" t="s">
        <v>586</v>
      </c>
      <c r="B153" s="823" t="s">
        <v>587</v>
      </c>
      <c r="C153" s="826" t="s">
        <v>599</v>
      </c>
      <c r="D153" s="840" t="s">
        <v>600</v>
      </c>
      <c r="E153" s="826" t="s">
        <v>2160</v>
      </c>
      <c r="F153" s="840" t="s">
        <v>2161</v>
      </c>
      <c r="G153" s="826" t="s">
        <v>2318</v>
      </c>
      <c r="H153" s="826" t="s">
        <v>2319</v>
      </c>
      <c r="I153" s="832">
        <v>2.5133333206176758</v>
      </c>
      <c r="J153" s="832">
        <v>150</v>
      </c>
      <c r="K153" s="833">
        <v>377</v>
      </c>
    </row>
    <row r="154" spans="1:11" ht="14.45" customHeight="1" x14ac:dyDescent="0.2">
      <c r="A154" s="822" t="s">
        <v>586</v>
      </c>
      <c r="B154" s="823" t="s">
        <v>587</v>
      </c>
      <c r="C154" s="826" t="s">
        <v>599</v>
      </c>
      <c r="D154" s="840" t="s">
        <v>600</v>
      </c>
      <c r="E154" s="826" t="s">
        <v>2160</v>
      </c>
      <c r="F154" s="840" t="s">
        <v>2161</v>
      </c>
      <c r="G154" s="826" t="s">
        <v>2316</v>
      </c>
      <c r="H154" s="826" t="s">
        <v>2320</v>
      </c>
      <c r="I154" s="832">
        <v>21.239999771118164</v>
      </c>
      <c r="J154" s="832">
        <v>12</v>
      </c>
      <c r="K154" s="833">
        <v>254.8800048828125</v>
      </c>
    </row>
    <row r="155" spans="1:11" ht="14.45" customHeight="1" x14ac:dyDescent="0.2">
      <c r="A155" s="822" t="s">
        <v>586</v>
      </c>
      <c r="B155" s="823" t="s">
        <v>587</v>
      </c>
      <c r="C155" s="826" t="s">
        <v>599</v>
      </c>
      <c r="D155" s="840" t="s">
        <v>600</v>
      </c>
      <c r="E155" s="826" t="s">
        <v>2160</v>
      </c>
      <c r="F155" s="840" t="s">
        <v>2161</v>
      </c>
      <c r="G155" s="826" t="s">
        <v>2318</v>
      </c>
      <c r="H155" s="826" t="s">
        <v>2321</v>
      </c>
      <c r="I155" s="832">
        <v>2.5099999904632568</v>
      </c>
      <c r="J155" s="832">
        <v>100</v>
      </c>
      <c r="K155" s="833">
        <v>251</v>
      </c>
    </row>
    <row r="156" spans="1:11" ht="14.45" customHeight="1" x14ac:dyDescent="0.2">
      <c r="A156" s="822" t="s">
        <v>586</v>
      </c>
      <c r="B156" s="823" t="s">
        <v>587</v>
      </c>
      <c r="C156" s="826" t="s">
        <v>599</v>
      </c>
      <c r="D156" s="840" t="s">
        <v>600</v>
      </c>
      <c r="E156" s="826" t="s">
        <v>2160</v>
      </c>
      <c r="F156" s="840" t="s">
        <v>2161</v>
      </c>
      <c r="G156" s="826" t="s">
        <v>2322</v>
      </c>
      <c r="H156" s="826" t="s">
        <v>2323</v>
      </c>
      <c r="I156" s="832">
        <v>21.239999771118164</v>
      </c>
      <c r="J156" s="832">
        <v>10</v>
      </c>
      <c r="K156" s="833">
        <v>212.39999389648438</v>
      </c>
    </row>
    <row r="157" spans="1:11" ht="14.45" customHeight="1" x14ac:dyDescent="0.2">
      <c r="A157" s="822" t="s">
        <v>586</v>
      </c>
      <c r="B157" s="823" t="s">
        <v>587</v>
      </c>
      <c r="C157" s="826" t="s">
        <v>599</v>
      </c>
      <c r="D157" s="840" t="s">
        <v>600</v>
      </c>
      <c r="E157" s="826" t="s">
        <v>2160</v>
      </c>
      <c r="F157" s="840" t="s">
        <v>2161</v>
      </c>
      <c r="G157" s="826" t="s">
        <v>2324</v>
      </c>
      <c r="H157" s="826" t="s">
        <v>2325</v>
      </c>
      <c r="I157" s="832">
        <v>21.239999771118164</v>
      </c>
      <c r="J157" s="832">
        <v>10</v>
      </c>
      <c r="K157" s="833">
        <v>212.39999389648438</v>
      </c>
    </row>
    <row r="158" spans="1:11" ht="14.45" customHeight="1" x14ac:dyDescent="0.2">
      <c r="A158" s="822" t="s">
        <v>586</v>
      </c>
      <c r="B158" s="823" t="s">
        <v>587</v>
      </c>
      <c r="C158" s="826" t="s">
        <v>599</v>
      </c>
      <c r="D158" s="840" t="s">
        <v>600</v>
      </c>
      <c r="E158" s="826" t="s">
        <v>2160</v>
      </c>
      <c r="F158" s="840" t="s">
        <v>2161</v>
      </c>
      <c r="G158" s="826" t="s">
        <v>2324</v>
      </c>
      <c r="H158" s="826" t="s">
        <v>2326</v>
      </c>
      <c r="I158" s="832">
        <v>21.229999542236328</v>
      </c>
      <c r="J158" s="832">
        <v>10</v>
      </c>
      <c r="K158" s="833">
        <v>212.30000305175781</v>
      </c>
    </row>
    <row r="159" spans="1:11" ht="14.45" customHeight="1" x14ac:dyDescent="0.2">
      <c r="A159" s="822" t="s">
        <v>586</v>
      </c>
      <c r="B159" s="823" t="s">
        <v>587</v>
      </c>
      <c r="C159" s="826" t="s">
        <v>599</v>
      </c>
      <c r="D159" s="840" t="s">
        <v>600</v>
      </c>
      <c r="E159" s="826" t="s">
        <v>2327</v>
      </c>
      <c r="F159" s="840" t="s">
        <v>2328</v>
      </c>
      <c r="G159" s="826" t="s">
        <v>2329</v>
      </c>
      <c r="H159" s="826" t="s">
        <v>2330</v>
      </c>
      <c r="I159" s="832">
        <v>10.162999916076661</v>
      </c>
      <c r="J159" s="832">
        <v>900</v>
      </c>
      <c r="K159" s="833">
        <v>9147</v>
      </c>
    </row>
    <row r="160" spans="1:11" ht="14.45" customHeight="1" x14ac:dyDescent="0.2">
      <c r="A160" s="822" t="s">
        <v>586</v>
      </c>
      <c r="B160" s="823" t="s">
        <v>587</v>
      </c>
      <c r="C160" s="826" t="s">
        <v>599</v>
      </c>
      <c r="D160" s="840" t="s">
        <v>600</v>
      </c>
      <c r="E160" s="826" t="s">
        <v>2327</v>
      </c>
      <c r="F160" s="840" t="s">
        <v>2328</v>
      </c>
      <c r="G160" s="826" t="s">
        <v>2329</v>
      </c>
      <c r="H160" s="826" t="s">
        <v>2331</v>
      </c>
      <c r="I160" s="832">
        <v>10.159999847412109</v>
      </c>
      <c r="J160" s="832">
        <v>400</v>
      </c>
      <c r="K160" s="833">
        <v>4064</v>
      </c>
    </row>
    <row r="161" spans="1:11" ht="14.45" customHeight="1" x14ac:dyDescent="0.2">
      <c r="A161" s="822" t="s">
        <v>586</v>
      </c>
      <c r="B161" s="823" t="s">
        <v>587</v>
      </c>
      <c r="C161" s="826" t="s">
        <v>599</v>
      </c>
      <c r="D161" s="840" t="s">
        <v>600</v>
      </c>
      <c r="E161" s="826" t="s">
        <v>2332</v>
      </c>
      <c r="F161" s="840" t="s">
        <v>2333</v>
      </c>
      <c r="G161" s="826" t="s">
        <v>2334</v>
      </c>
      <c r="H161" s="826" t="s">
        <v>2335</v>
      </c>
      <c r="I161" s="832">
        <v>0.30000001192092896</v>
      </c>
      <c r="J161" s="832">
        <v>400</v>
      </c>
      <c r="K161" s="833">
        <v>120</v>
      </c>
    </row>
    <row r="162" spans="1:11" ht="14.45" customHeight="1" x14ac:dyDescent="0.2">
      <c r="A162" s="822" t="s">
        <v>586</v>
      </c>
      <c r="B162" s="823" t="s">
        <v>587</v>
      </c>
      <c r="C162" s="826" t="s">
        <v>599</v>
      </c>
      <c r="D162" s="840" t="s">
        <v>600</v>
      </c>
      <c r="E162" s="826" t="s">
        <v>2332</v>
      </c>
      <c r="F162" s="840" t="s">
        <v>2333</v>
      </c>
      <c r="G162" s="826" t="s">
        <v>2336</v>
      </c>
      <c r="H162" s="826" t="s">
        <v>2337</v>
      </c>
      <c r="I162" s="832">
        <v>0.30571429218564716</v>
      </c>
      <c r="J162" s="832">
        <v>1800</v>
      </c>
      <c r="K162" s="833">
        <v>552</v>
      </c>
    </row>
    <row r="163" spans="1:11" ht="14.45" customHeight="1" x14ac:dyDescent="0.2">
      <c r="A163" s="822" t="s">
        <v>586</v>
      </c>
      <c r="B163" s="823" t="s">
        <v>587</v>
      </c>
      <c r="C163" s="826" t="s">
        <v>599</v>
      </c>
      <c r="D163" s="840" t="s">
        <v>600</v>
      </c>
      <c r="E163" s="826" t="s">
        <v>2332</v>
      </c>
      <c r="F163" s="840" t="s">
        <v>2333</v>
      </c>
      <c r="G163" s="826" t="s">
        <v>2338</v>
      </c>
      <c r="H163" s="826" t="s">
        <v>2339</v>
      </c>
      <c r="I163" s="832">
        <v>0.31000000238418579</v>
      </c>
      <c r="J163" s="832">
        <v>300</v>
      </c>
      <c r="K163" s="833">
        <v>93</v>
      </c>
    </row>
    <row r="164" spans="1:11" ht="14.45" customHeight="1" x14ac:dyDescent="0.2">
      <c r="A164" s="822" t="s">
        <v>586</v>
      </c>
      <c r="B164" s="823" t="s">
        <v>587</v>
      </c>
      <c r="C164" s="826" t="s">
        <v>599</v>
      </c>
      <c r="D164" s="840" t="s">
        <v>600</v>
      </c>
      <c r="E164" s="826" t="s">
        <v>2332</v>
      </c>
      <c r="F164" s="840" t="s">
        <v>2333</v>
      </c>
      <c r="G164" s="826" t="s">
        <v>2340</v>
      </c>
      <c r="H164" s="826" t="s">
        <v>2341</v>
      </c>
      <c r="I164" s="832">
        <v>0.67666667699813843</v>
      </c>
      <c r="J164" s="832">
        <v>600</v>
      </c>
      <c r="K164" s="833">
        <v>406.07000732421875</v>
      </c>
    </row>
    <row r="165" spans="1:11" ht="14.45" customHeight="1" x14ac:dyDescent="0.2">
      <c r="A165" s="822" t="s">
        <v>586</v>
      </c>
      <c r="B165" s="823" t="s">
        <v>587</v>
      </c>
      <c r="C165" s="826" t="s">
        <v>599</v>
      </c>
      <c r="D165" s="840" t="s">
        <v>600</v>
      </c>
      <c r="E165" s="826" t="s">
        <v>2332</v>
      </c>
      <c r="F165" s="840" t="s">
        <v>2333</v>
      </c>
      <c r="G165" s="826" t="s">
        <v>2342</v>
      </c>
      <c r="H165" s="826" t="s">
        <v>2343</v>
      </c>
      <c r="I165" s="832">
        <v>0.54555557171503699</v>
      </c>
      <c r="J165" s="832">
        <v>2700</v>
      </c>
      <c r="K165" s="833">
        <v>1473</v>
      </c>
    </row>
    <row r="166" spans="1:11" ht="14.45" customHeight="1" x14ac:dyDescent="0.2">
      <c r="A166" s="822" t="s">
        <v>586</v>
      </c>
      <c r="B166" s="823" t="s">
        <v>587</v>
      </c>
      <c r="C166" s="826" t="s">
        <v>599</v>
      </c>
      <c r="D166" s="840" t="s">
        <v>600</v>
      </c>
      <c r="E166" s="826" t="s">
        <v>2332</v>
      </c>
      <c r="F166" s="840" t="s">
        <v>2333</v>
      </c>
      <c r="G166" s="826" t="s">
        <v>2336</v>
      </c>
      <c r="H166" s="826" t="s">
        <v>2344</v>
      </c>
      <c r="I166" s="832">
        <v>0.30600000619888307</v>
      </c>
      <c r="J166" s="832">
        <v>1500</v>
      </c>
      <c r="K166" s="833">
        <v>460</v>
      </c>
    </row>
    <row r="167" spans="1:11" ht="14.45" customHeight="1" x14ac:dyDescent="0.2">
      <c r="A167" s="822" t="s">
        <v>586</v>
      </c>
      <c r="B167" s="823" t="s">
        <v>587</v>
      </c>
      <c r="C167" s="826" t="s">
        <v>599</v>
      </c>
      <c r="D167" s="840" t="s">
        <v>600</v>
      </c>
      <c r="E167" s="826" t="s">
        <v>2332</v>
      </c>
      <c r="F167" s="840" t="s">
        <v>2333</v>
      </c>
      <c r="G167" s="826" t="s">
        <v>2338</v>
      </c>
      <c r="H167" s="826" t="s">
        <v>2345</v>
      </c>
      <c r="I167" s="832">
        <v>0.30500000715255737</v>
      </c>
      <c r="J167" s="832">
        <v>500</v>
      </c>
      <c r="K167" s="833">
        <v>153</v>
      </c>
    </row>
    <row r="168" spans="1:11" ht="14.45" customHeight="1" x14ac:dyDescent="0.2">
      <c r="A168" s="822" t="s">
        <v>586</v>
      </c>
      <c r="B168" s="823" t="s">
        <v>587</v>
      </c>
      <c r="C168" s="826" t="s">
        <v>599</v>
      </c>
      <c r="D168" s="840" t="s">
        <v>600</v>
      </c>
      <c r="E168" s="826" t="s">
        <v>2332</v>
      </c>
      <c r="F168" s="840" t="s">
        <v>2333</v>
      </c>
      <c r="G168" s="826" t="s">
        <v>2340</v>
      </c>
      <c r="H168" s="826" t="s">
        <v>2346</v>
      </c>
      <c r="I168" s="832">
        <v>0.68000000715255737</v>
      </c>
      <c r="J168" s="832">
        <v>200</v>
      </c>
      <c r="K168" s="833">
        <v>136</v>
      </c>
    </row>
    <row r="169" spans="1:11" ht="14.45" customHeight="1" x14ac:dyDescent="0.2">
      <c r="A169" s="822" t="s">
        <v>586</v>
      </c>
      <c r="B169" s="823" t="s">
        <v>587</v>
      </c>
      <c r="C169" s="826" t="s">
        <v>599</v>
      </c>
      <c r="D169" s="840" t="s">
        <v>600</v>
      </c>
      <c r="E169" s="826" t="s">
        <v>2332</v>
      </c>
      <c r="F169" s="840" t="s">
        <v>2333</v>
      </c>
      <c r="G169" s="826" t="s">
        <v>2342</v>
      </c>
      <c r="H169" s="826" t="s">
        <v>2347</v>
      </c>
      <c r="I169" s="832">
        <v>0.54500001668930054</v>
      </c>
      <c r="J169" s="832">
        <v>1900</v>
      </c>
      <c r="K169" s="833">
        <v>1035</v>
      </c>
    </row>
    <row r="170" spans="1:11" ht="14.45" customHeight="1" x14ac:dyDescent="0.2">
      <c r="A170" s="822" t="s">
        <v>586</v>
      </c>
      <c r="B170" s="823" t="s">
        <v>587</v>
      </c>
      <c r="C170" s="826" t="s">
        <v>599</v>
      </c>
      <c r="D170" s="840" t="s">
        <v>600</v>
      </c>
      <c r="E170" s="826" t="s">
        <v>2332</v>
      </c>
      <c r="F170" s="840" t="s">
        <v>2333</v>
      </c>
      <c r="G170" s="826" t="s">
        <v>2348</v>
      </c>
      <c r="H170" s="826" t="s">
        <v>2349</v>
      </c>
      <c r="I170" s="832">
        <v>48.830001831054688</v>
      </c>
      <c r="J170" s="832">
        <v>25</v>
      </c>
      <c r="K170" s="833">
        <v>1220.75</v>
      </c>
    </row>
    <row r="171" spans="1:11" ht="14.45" customHeight="1" x14ac:dyDescent="0.2">
      <c r="A171" s="822" t="s">
        <v>586</v>
      </c>
      <c r="B171" s="823" t="s">
        <v>587</v>
      </c>
      <c r="C171" s="826" t="s">
        <v>599</v>
      </c>
      <c r="D171" s="840" t="s">
        <v>600</v>
      </c>
      <c r="E171" s="826" t="s">
        <v>2332</v>
      </c>
      <c r="F171" s="840" t="s">
        <v>2333</v>
      </c>
      <c r="G171" s="826" t="s">
        <v>2350</v>
      </c>
      <c r="H171" s="826" t="s">
        <v>2351</v>
      </c>
      <c r="I171" s="832">
        <v>1.8033332824707031</v>
      </c>
      <c r="J171" s="832">
        <v>300</v>
      </c>
      <c r="K171" s="833">
        <v>541</v>
      </c>
    </row>
    <row r="172" spans="1:11" ht="14.45" customHeight="1" x14ac:dyDescent="0.2">
      <c r="A172" s="822" t="s">
        <v>586</v>
      </c>
      <c r="B172" s="823" t="s">
        <v>587</v>
      </c>
      <c r="C172" s="826" t="s">
        <v>599</v>
      </c>
      <c r="D172" s="840" t="s">
        <v>600</v>
      </c>
      <c r="E172" s="826" t="s">
        <v>2332</v>
      </c>
      <c r="F172" s="840" t="s">
        <v>2333</v>
      </c>
      <c r="G172" s="826" t="s">
        <v>2350</v>
      </c>
      <c r="H172" s="826" t="s">
        <v>2352</v>
      </c>
      <c r="I172" s="832">
        <v>1.7999999523162842</v>
      </c>
      <c r="J172" s="832">
        <v>200</v>
      </c>
      <c r="K172" s="833">
        <v>360</v>
      </c>
    </row>
    <row r="173" spans="1:11" ht="14.45" customHeight="1" x14ac:dyDescent="0.2">
      <c r="A173" s="822" t="s">
        <v>586</v>
      </c>
      <c r="B173" s="823" t="s">
        <v>587</v>
      </c>
      <c r="C173" s="826" t="s">
        <v>599</v>
      </c>
      <c r="D173" s="840" t="s">
        <v>600</v>
      </c>
      <c r="E173" s="826" t="s">
        <v>2332</v>
      </c>
      <c r="F173" s="840" t="s">
        <v>2333</v>
      </c>
      <c r="G173" s="826" t="s">
        <v>2353</v>
      </c>
      <c r="H173" s="826" t="s">
        <v>2354</v>
      </c>
      <c r="I173" s="832">
        <v>1.809999942779541</v>
      </c>
      <c r="J173" s="832">
        <v>200</v>
      </c>
      <c r="K173" s="833">
        <v>362</v>
      </c>
    </row>
    <row r="174" spans="1:11" ht="14.45" customHeight="1" x14ac:dyDescent="0.2">
      <c r="A174" s="822" t="s">
        <v>586</v>
      </c>
      <c r="B174" s="823" t="s">
        <v>587</v>
      </c>
      <c r="C174" s="826" t="s">
        <v>599</v>
      </c>
      <c r="D174" s="840" t="s">
        <v>600</v>
      </c>
      <c r="E174" s="826" t="s">
        <v>2355</v>
      </c>
      <c r="F174" s="840" t="s">
        <v>2356</v>
      </c>
      <c r="G174" s="826" t="s">
        <v>2357</v>
      </c>
      <c r="H174" s="826" t="s">
        <v>2358</v>
      </c>
      <c r="I174" s="832">
        <v>15.729999542236328</v>
      </c>
      <c r="J174" s="832">
        <v>20</v>
      </c>
      <c r="K174" s="833">
        <v>314.60000610351563</v>
      </c>
    </row>
    <row r="175" spans="1:11" ht="14.45" customHeight="1" x14ac:dyDescent="0.2">
      <c r="A175" s="822" t="s">
        <v>586</v>
      </c>
      <c r="B175" s="823" t="s">
        <v>587</v>
      </c>
      <c r="C175" s="826" t="s">
        <v>599</v>
      </c>
      <c r="D175" s="840" t="s">
        <v>600</v>
      </c>
      <c r="E175" s="826" t="s">
        <v>2355</v>
      </c>
      <c r="F175" s="840" t="s">
        <v>2356</v>
      </c>
      <c r="G175" s="826" t="s">
        <v>2359</v>
      </c>
      <c r="H175" s="826" t="s">
        <v>2360</v>
      </c>
      <c r="I175" s="832">
        <v>15.729999542236328</v>
      </c>
      <c r="J175" s="832">
        <v>25</v>
      </c>
      <c r="K175" s="833">
        <v>393.25</v>
      </c>
    </row>
    <row r="176" spans="1:11" ht="14.45" customHeight="1" x14ac:dyDescent="0.2">
      <c r="A176" s="822" t="s">
        <v>586</v>
      </c>
      <c r="B176" s="823" t="s">
        <v>587</v>
      </c>
      <c r="C176" s="826" t="s">
        <v>599</v>
      </c>
      <c r="D176" s="840" t="s">
        <v>600</v>
      </c>
      <c r="E176" s="826" t="s">
        <v>2355</v>
      </c>
      <c r="F176" s="840" t="s">
        <v>2356</v>
      </c>
      <c r="G176" s="826" t="s">
        <v>2361</v>
      </c>
      <c r="H176" s="826" t="s">
        <v>2362</v>
      </c>
      <c r="I176" s="832">
        <v>15.729999542236328</v>
      </c>
      <c r="J176" s="832">
        <v>55</v>
      </c>
      <c r="K176" s="833">
        <v>865.15001678466797</v>
      </c>
    </row>
    <row r="177" spans="1:11" ht="14.45" customHeight="1" x14ac:dyDescent="0.2">
      <c r="A177" s="822" t="s">
        <v>586</v>
      </c>
      <c r="B177" s="823" t="s">
        <v>587</v>
      </c>
      <c r="C177" s="826" t="s">
        <v>599</v>
      </c>
      <c r="D177" s="840" t="s">
        <v>600</v>
      </c>
      <c r="E177" s="826" t="s">
        <v>2355</v>
      </c>
      <c r="F177" s="840" t="s">
        <v>2356</v>
      </c>
      <c r="G177" s="826" t="s">
        <v>2357</v>
      </c>
      <c r="H177" s="826" t="s">
        <v>2363</v>
      </c>
      <c r="I177" s="832">
        <v>15.729999542236328</v>
      </c>
      <c r="J177" s="832">
        <v>15</v>
      </c>
      <c r="K177" s="833">
        <v>235.95000457763672</v>
      </c>
    </row>
    <row r="178" spans="1:11" ht="14.45" customHeight="1" x14ac:dyDescent="0.2">
      <c r="A178" s="822" t="s">
        <v>586</v>
      </c>
      <c r="B178" s="823" t="s">
        <v>587</v>
      </c>
      <c r="C178" s="826" t="s">
        <v>599</v>
      </c>
      <c r="D178" s="840" t="s">
        <v>600</v>
      </c>
      <c r="E178" s="826" t="s">
        <v>2355</v>
      </c>
      <c r="F178" s="840" t="s">
        <v>2356</v>
      </c>
      <c r="G178" s="826" t="s">
        <v>2359</v>
      </c>
      <c r="H178" s="826" t="s">
        <v>2364</v>
      </c>
      <c r="I178" s="832">
        <v>15.729999542236328</v>
      </c>
      <c r="J178" s="832">
        <v>5</v>
      </c>
      <c r="K178" s="833">
        <v>78.650001525878906</v>
      </c>
    </row>
    <row r="179" spans="1:11" ht="14.45" customHeight="1" x14ac:dyDescent="0.2">
      <c r="A179" s="822" t="s">
        <v>586</v>
      </c>
      <c r="B179" s="823" t="s">
        <v>587</v>
      </c>
      <c r="C179" s="826" t="s">
        <v>599</v>
      </c>
      <c r="D179" s="840" t="s">
        <v>600</v>
      </c>
      <c r="E179" s="826" t="s">
        <v>2355</v>
      </c>
      <c r="F179" s="840" t="s">
        <v>2356</v>
      </c>
      <c r="G179" s="826" t="s">
        <v>2361</v>
      </c>
      <c r="H179" s="826" t="s">
        <v>2365</v>
      </c>
      <c r="I179" s="832">
        <v>15.729999542236328</v>
      </c>
      <c r="J179" s="832">
        <v>30</v>
      </c>
      <c r="K179" s="833">
        <v>471.90000915527344</v>
      </c>
    </row>
    <row r="180" spans="1:11" ht="14.45" customHeight="1" x14ac:dyDescent="0.2">
      <c r="A180" s="822" t="s">
        <v>586</v>
      </c>
      <c r="B180" s="823" t="s">
        <v>587</v>
      </c>
      <c r="C180" s="826" t="s">
        <v>599</v>
      </c>
      <c r="D180" s="840" t="s">
        <v>600</v>
      </c>
      <c r="E180" s="826" t="s">
        <v>2355</v>
      </c>
      <c r="F180" s="840" t="s">
        <v>2356</v>
      </c>
      <c r="G180" s="826" t="s">
        <v>2366</v>
      </c>
      <c r="H180" s="826" t="s">
        <v>2367</v>
      </c>
      <c r="I180" s="832">
        <v>0.65272726795890113</v>
      </c>
      <c r="J180" s="832">
        <v>9200</v>
      </c>
      <c r="K180" s="833">
        <v>6006</v>
      </c>
    </row>
    <row r="181" spans="1:11" ht="14.45" customHeight="1" x14ac:dyDescent="0.2">
      <c r="A181" s="822" t="s">
        <v>586</v>
      </c>
      <c r="B181" s="823" t="s">
        <v>587</v>
      </c>
      <c r="C181" s="826" t="s">
        <v>599</v>
      </c>
      <c r="D181" s="840" t="s">
        <v>600</v>
      </c>
      <c r="E181" s="826" t="s">
        <v>2355</v>
      </c>
      <c r="F181" s="840" t="s">
        <v>2356</v>
      </c>
      <c r="G181" s="826" t="s">
        <v>2368</v>
      </c>
      <c r="H181" s="826" t="s">
        <v>2369</v>
      </c>
      <c r="I181" s="832">
        <v>0.65545454350384802</v>
      </c>
      <c r="J181" s="832">
        <v>9200</v>
      </c>
      <c r="K181" s="833">
        <v>5976</v>
      </c>
    </row>
    <row r="182" spans="1:11" ht="14.45" customHeight="1" x14ac:dyDescent="0.2">
      <c r="A182" s="822" t="s">
        <v>586</v>
      </c>
      <c r="B182" s="823" t="s">
        <v>587</v>
      </c>
      <c r="C182" s="826" t="s">
        <v>599</v>
      </c>
      <c r="D182" s="840" t="s">
        <v>600</v>
      </c>
      <c r="E182" s="826" t="s">
        <v>2355</v>
      </c>
      <c r="F182" s="840" t="s">
        <v>2356</v>
      </c>
      <c r="G182" s="826" t="s">
        <v>2366</v>
      </c>
      <c r="H182" s="826" t="s">
        <v>2370</v>
      </c>
      <c r="I182" s="832">
        <v>0.62999999523162842</v>
      </c>
      <c r="J182" s="832">
        <v>5600</v>
      </c>
      <c r="K182" s="833">
        <v>3528</v>
      </c>
    </row>
    <row r="183" spans="1:11" ht="14.45" customHeight="1" x14ac:dyDescent="0.2">
      <c r="A183" s="822" t="s">
        <v>586</v>
      </c>
      <c r="B183" s="823" t="s">
        <v>587</v>
      </c>
      <c r="C183" s="826" t="s">
        <v>599</v>
      </c>
      <c r="D183" s="840" t="s">
        <v>600</v>
      </c>
      <c r="E183" s="826" t="s">
        <v>2355</v>
      </c>
      <c r="F183" s="840" t="s">
        <v>2356</v>
      </c>
      <c r="G183" s="826" t="s">
        <v>2368</v>
      </c>
      <c r="H183" s="826" t="s">
        <v>2371</v>
      </c>
      <c r="I183" s="832">
        <v>0.62833333015441895</v>
      </c>
      <c r="J183" s="832">
        <v>5600</v>
      </c>
      <c r="K183" s="833">
        <v>3520</v>
      </c>
    </row>
    <row r="184" spans="1:11" ht="14.45" customHeight="1" x14ac:dyDescent="0.2">
      <c r="A184" s="822" t="s">
        <v>586</v>
      </c>
      <c r="B184" s="823" t="s">
        <v>587</v>
      </c>
      <c r="C184" s="826" t="s">
        <v>599</v>
      </c>
      <c r="D184" s="840" t="s">
        <v>600</v>
      </c>
      <c r="E184" s="826" t="s">
        <v>2372</v>
      </c>
      <c r="F184" s="840" t="s">
        <v>2373</v>
      </c>
      <c r="G184" s="826" t="s">
        <v>2374</v>
      </c>
      <c r="H184" s="826" t="s">
        <v>2375</v>
      </c>
      <c r="I184" s="832">
        <v>20.899999618530273</v>
      </c>
      <c r="J184" s="832">
        <v>95</v>
      </c>
      <c r="K184" s="833">
        <v>1985.1900024414063</v>
      </c>
    </row>
    <row r="185" spans="1:11" ht="14.45" customHeight="1" x14ac:dyDescent="0.2">
      <c r="A185" s="822" t="s">
        <v>586</v>
      </c>
      <c r="B185" s="823" t="s">
        <v>587</v>
      </c>
      <c r="C185" s="826" t="s">
        <v>599</v>
      </c>
      <c r="D185" s="840" t="s">
        <v>600</v>
      </c>
      <c r="E185" s="826" t="s">
        <v>2372</v>
      </c>
      <c r="F185" s="840" t="s">
        <v>2373</v>
      </c>
      <c r="G185" s="826" t="s">
        <v>2374</v>
      </c>
      <c r="H185" s="826" t="s">
        <v>2376</v>
      </c>
      <c r="I185" s="832">
        <v>20.899999618530273</v>
      </c>
      <c r="J185" s="832">
        <v>60</v>
      </c>
      <c r="K185" s="833">
        <v>1253.7899780273438</v>
      </c>
    </row>
    <row r="186" spans="1:11" ht="14.45" customHeight="1" x14ac:dyDescent="0.2">
      <c r="A186" s="822" t="s">
        <v>586</v>
      </c>
      <c r="B186" s="823" t="s">
        <v>587</v>
      </c>
      <c r="C186" s="826" t="s">
        <v>604</v>
      </c>
      <c r="D186" s="840" t="s">
        <v>605</v>
      </c>
      <c r="E186" s="826" t="s">
        <v>2377</v>
      </c>
      <c r="F186" s="840" t="s">
        <v>2378</v>
      </c>
      <c r="G186" s="826" t="s">
        <v>2379</v>
      </c>
      <c r="H186" s="826" t="s">
        <v>2380</v>
      </c>
      <c r="I186" s="832">
        <v>21.239999771118164</v>
      </c>
      <c r="J186" s="832">
        <v>20</v>
      </c>
      <c r="K186" s="833">
        <v>424.79998779296875</v>
      </c>
    </row>
    <row r="187" spans="1:11" ht="14.45" customHeight="1" x14ac:dyDescent="0.2">
      <c r="A187" s="822" t="s">
        <v>586</v>
      </c>
      <c r="B187" s="823" t="s">
        <v>587</v>
      </c>
      <c r="C187" s="826" t="s">
        <v>604</v>
      </c>
      <c r="D187" s="840" t="s">
        <v>605</v>
      </c>
      <c r="E187" s="826" t="s">
        <v>2381</v>
      </c>
      <c r="F187" s="840" t="s">
        <v>2382</v>
      </c>
      <c r="G187" s="826" t="s">
        <v>2383</v>
      </c>
      <c r="H187" s="826" t="s">
        <v>2384</v>
      </c>
      <c r="I187" s="832">
        <v>161.60000610351563</v>
      </c>
      <c r="J187" s="832">
        <v>1</v>
      </c>
      <c r="K187" s="833">
        <v>161.60000610351563</v>
      </c>
    </row>
    <row r="188" spans="1:11" ht="14.45" customHeight="1" x14ac:dyDescent="0.2">
      <c r="A188" s="822" t="s">
        <v>586</v>
      </c>
      <c r="B188" s="823" t="s">
        <v>587</v>
      </c>
      <c r="C188" s="826" t="s">
        <v>604</v>
      </c>
      <c r="D188" s="840" t="s">
        <v>605</v>
      </c>
      <c r="E188" s="826" t="s">
        <v>2076</v>
      </c>
      <c r="F188" s="840" t="s">
        <v>2077</v>
      </c>
      <c r="G188" s="826" t="s">
        <v>2078</v>
      </c>
      <c r="H188" s="826" t="s">
        <v>2079</v>
      </c>
      <c r="I188" s="832">
        <v>6.2840000152587887</v>
      </c>
      <c r="J188" s="832">
        <v>500</v>
      </c>
      <c r="K188" s="833">
        <v>3142</v>
      </c>
    </row>
    <row r="189" spans="1:11" ht="14.45" customHeight="1" x14ac:dyDescent="0.2">
      <c r="A189" s="822" t="s">
        <v>586</v>
      </c>
      <c r="B189" s="823" t="s">
        <v>587</v>
      </c>
      <c r="C189" s="826" t="s">
        <v>604</v>
      </c>
      <c r="D189" s="840" t="s">
        <v>605</v>
      </c>
      <c r="E189" s="826" t="s">
        <v>2076</v>
      </c>
      <c r="F189" s="840" t="s">
        <v>2077</v>
      </c>
      <c r="G189" s="826" t="s">
        <v>2078</v>
      </c>
      <c r="H189" s="826" t="s">
        <v>2080</v>
      </c>
      <c r="I189" s="832">
        <v>6.244999885559082</v>
      </c>
      <c r="J189" s="832">
        <v>400</v>
      </c>
      <c r="K189" s="833">
        <v>2498</v>
      </c>
    </row>
    <row r="190" spans="1:11" ht="14.45" customHeight="1" x14ac:dyDescent="0.2">
      <c r="A190" s="822" t="s">
        <v>586</v>
      </c>
      <c r="B190" s="823" t="s">
        <v>587</v>
      </c>
      <c r="C190" s="826" t="s">
        <v>604</v>
      </c>
      <c r="D190" s="840" t="s">
        <v>605</v>
      </c>
      <c r="E190" s="826" t="s">
        <v>2076</v>
      </c>
      <c r="F190" s="840" t="s">
        <v>2077</v>
      </c>
      <c r="G190" s="826" t="s">
        <v>2385</v>
      </c>
      <c r="H190" s="826" t="s">
        <v>2386</v>
      </c>
      <c r="I190" s="832">
        <v>0.98000001907348633</v>
      </c>
      <c r="J190" s="832">
        <v>2000</v>
      </c>
      <c r="K190" s="833">
        <v>1960</v>
      </c>
    </row>
    <row r="191" spans="1:11" ht="14.45" customHeight="1" x14ac:dyDescent="0.2">
      <c r="A191" s="822" t="s">
        <v>586</v>
      </c>
      <c r="B191" s="823" t="s">
        <v>587</v>
      </c>
      <c r="C191" s="826" t="s">
        <v>604</v>
      </c>
      <c r="D191" s="840" t="s">
        <v>605</v>
      </c>
      <c r="E191" s="826" t="s">
        <v>2076</v>
      </c>
      <c r="F191" s="840" t="s">
        <v>2077</v>
      </c>
      <c r="G191" s="826" t="s">
        <v>2385</v>
      </c>
      <c r="H191" s="826" t="s">
        <v>2387</v>
      </c>
      <c r="I191" s="832">
        <v>0.98000001907348633</v>
      </c>
      <c r="J191" s="832">
        <v>1000</v>
      </c>
      <c r="K191" s="833">
        <v>980</v>
      </c>
    </row>
    <row r="192" spans="1:11" ht="14.45" customHeight="1" x14ac:dyDescent="0.2">
      <c r="A192" s="822" t="s">
        <v>586</v>
      </c>
      <c r="B192" s="823" t="s">
        <v>587</v>
      </c>
      <c r="C192" s="826" t="s">
        <v>604</v>
      </c>
      <c r="D192" s="840" t="s">
        <v>605</v>
      </c>
      <c r="E192" s="826" t="s">
        <v>2076</v>
      </c>
      <c r="F192" s="840" t="s">
        <v>2077</v>
      </c>
      <c r="G192" s="826" t="s">
        <v>2081</v>
      </c>
      <c r="H192" s="826" t="s">
        <v>2082</v>
      </c>
      <c r="I192" s="832">
        <v>1.3029999613761902</v>
      </c>
      <c r="J192" s="832">
        <v>7800</v>
      </c>
      <c r="K192" s="833">
        <v>10132</v>
      </c>
    </row>
    <row r="193" spans="1:11" ht="14.45" customHeight="1" x14ac:dyDescent="0.2">
      <c r="A193" s="822" t="s">
        <v>586</v>
      </c>
      <c r="B193" s="823" t="s">
        <v>587</v>
      </c>
      <c r="C193" s="826" t="s">
        <v>604</v>
      </c>
      <c r="D193" s="840" t="s">
        <v>605</v>
      </c>
      <c r="E193" s="826" t="s">
        <v>2076</v>
      </c>
      <c r="F193" s="840" t="s">
        <v>2077</v>
      </c>
      <c r="G193" s="826" t="s">
        <v>2081</v>
      </c>
      <c r="H193" s="826" t="s">
        <v>2083</v>
      </c>
      <c r="I193" s="832">
        <v>1.2899999618530273</v>
      </c>
      <c r="J193" s="832">
        <v>2000</v>
      </c>
      <c r="K193" s="833">
        <v>2580</v>
      </c>
    </row>
    <row r="194" spans="1:11" ht="14.45" customHeight="1" x14ac:dyDescent="0.2">
      <c r="A194" s="822" t="s">
        <v>586</v>
      </c>
      <c r="B194" s="823" t="s">
        <v>587</v>
      </c>
      <c r="C194" s="826" t="s">
        <v>604</v>
      </c>
      <c r="D194" s="840" t="s">
        <v>605</v>
      </c>
      <c r="E194" s="826" t="s">
        <v>2076</v>
      </c>
      <c r="F194" s="840" t="s">
        <v>2077</v>
      </c>
      <c r="G194" s="826" t="s">
        <v>2084</v>
      </c>
      <c r="H194" s="826" t="s">
        <v>2085</v>
      </c>
      <c r="I194" s="832">
        <v>0.43999999761581421</v>
      </c>
      <c r="J194" s="832">
        <v>600</v>
      </c>
      <c r="K194" s="833">
        <v>264</v>
      </c>
    </row>
    <row r="195" spans="1:11" ht="14.45" customHeight="1" x14ac:dyDescent="0.2">
      <c r="A195" s="822" t="s">
        <v>586</v>
      </c>
      <c r="B195" s="823" t="s">
        <v>587</v>
      </c>
      <c r="C195" s="826" t="s">
        <v>604</v>
      </c>
      <c r="D195" s="840" t="s">
        <v>605</v>
      </c>
      <c r="E195" s="826" t="s">
        <v>2076</v>
      </c>
      <c r="F195" s="840" t="s">
        <v>2077</v>
      </c>
      <c r="G195" s="826" t="s">
        <v>2084</v>
      </c>
      <c r="H195" s="826" t="s">
        <v>2086</v>
      </c>
      <c r="I195" s="832">
        <v>0.43999999761581421</v>
      </c>
      <c r="J195" s="832">
        <v>300</v>
      </c>
      <c r="K195" s="833">
        <v>132</v>
      </c>
    </row>
    <row r="196" spans="1:11" ht="14.45" customHeight="1" x14ac:dyDescent="0.2">
      <c r="A196" s="822" t="s">
        <v>586</v>
      </c>
      <c r="B196" s="823" t="s">
        <v>587</v>
      </c>
      <c r="C196" s="826" t="s">
        <v>604</v>
      </c>
      <c r="D196" s="840" t="s">
        <v>605</v>
      </c>
      <c r="E196" s="826" t="s">
        <v>2076</v>
      </c>
      <c r="F196" s="840" t="s">
        <v>2077</v>
      </c>
      <c r="G196" s="826" t="s">
        <v>2388</v>
      </c>
      <c r="H196" s="826" t="s">
        <v>2389</v>
      </c>
      <c r="I196" s="832">
        <v>157.31500244140625</v>
      </c>
      <c r="J196" s="832">
        <v>6</v>
      </c>
      <c r="K196" s="833">
        <v>943.9000244140625</v>
      </c>
    </row>
    <row r="197" spans="1:11" ht="14.45" customHeight="1" x14ac:dyDescent="0.2">
      <c r="A197" s="822" t="s">
        <v>586</v>
      </c>
      <c r="B197" s="823" t="s">
        <v>587</v>
      </c>
      <c r="C197" s="826" t="s">
        <v>604</v>
      </c>
      <c r="D197" s="840" t="s">
        <v>605</v>
      </c>
      <c r="E197" s="826" t="s">
        <v>2076</v>
      </c>
      <c r="F197" s="840" t="s">
        <v>2077</v>
      </c>
      <c r="G197" s="826" t="s">
        <v>2087</v>
      </c>
      <c r="H197" s="826" t="s">
        <v>2088</v>
      </c>
      <c r="I197" s="832">
        <v>111.55000305175781</v>
      </c>
      <c r="J197" s="832">
        <v>3</v>
      </c>
      <c r="K197" s="833">
        <v>334.65000915527344</v>
      </c>
    </row>
    <row r="198" spans="1:11" ht="14.45" customHeight="1" x14ac:dyDescent="0.2">
      <c r="A198" s="822" t="s">
        <v>586</v>
      </c>
      <c r="B198" s="823" t="s">
        <v>587</v>
      </c>
      <c r="C198" s="826" t="s">
        <v>604</v>
      </c>
      <c r="D198" s="840" t="s">
        <v>605</v>
      </c>
      <c r="E198" s="826" t="s">
        <v>2076</v>
      </c>
      <c r="F198" s="840" t="s">
        <v>2077</v>
      </c>
      <c r="G198" s="826" t="s">
        <v>2390</v>
      </c>
      <c r="H198" s="826" t="s">
        <v>2391</v>
      </c>
      <c r="I198" s="832">
        <v>642.09002685546875</v>
      </c>
      <c r="J198" s="832">
        <v>1</v>
      </c>
      <c r="K198" s="833">
        <v>642.09002685546875</v>
      </c>
    </row>
    <row r="199" spans="1:11" ht="14.45" customHeight="1" x14ac:dyDescent="0.2">
      <c r="A199" s="822" t="s">
        <v>586</v>
      </c>
      <c r="B199" s="823" t="s">
        <v>587</v>
      </c>
      <c r="C199" s="826" t="s">
        <v>604</v>
      </c>
      <c r="D199" s="840" t="s">
        <v>605</v>
      </c>
      <c r="E199" s="826" t="s">
        <v>2076</v>
      </c>
      <c r="F199" s="840" t="s">
        <v>2077</v>
      </c>
      <c r="G199" s="826" t="s">
        <v>2089</v>
      </c>
      <c r="H199" s="826" t="s">
        <v>2090</v>
      </c>
      <c r="I199" s="832">
        <v>355.35000610351563</v>
      </c>
      <c r="J199" s="832">
        <v>7</v>
      </c>
      <c r="K199" s="833">
        <v>2487.4500427246094</v>
      </c>
    </row>
    <row r="200" spans="1:11" ht="14.45" customHeight="1" x14ac:dyDescent="0.2">
      <c r="A200" s="822" t="s">
        <v>586</v>
      </c>
      <c r="B200" s="823" t="s">
        <v>587</v>
      </c>
      <c r="C200" s="826" t="s">
        <v>604</v>
      </c>
      <c r="D200" s="840" t="s">
        <v>605</v>
      </c>
      <c r="E200" s="826" t="s">
        <v>2076</v>
      </c>
      <c r="F200" s="840" t="s">
        <v>2077</v>
      </c>
      <c r="G200" s="826" t="s">
        <v>2091</v>
      </c>
      <c r="H200" s="826" t="s">
        <v>2092</v>
      </c>
      <c r="I200" s="832">
        <v>30.170000076293945</v>
      </c>
      <c r="J200" s="832">
        <v>25</v>
      </c>
      <c r="K200" s="833">
        <v>754.25</v>
      </c>
    </row>
    <row r="201" spans="1:11" ht="14.45" customHeight="1" x14ac:dyDescent="0.2">
      <c r="A201" s="822" t="s">
        <v>586</v>
      </c>
      <c r="B201" s="823" t="s">
        <v>587</v>
      </c>
      <c r="C201" s="826" t="s">
        <v>604</v>
      </c>
      <c r="D201" s="840" t="s">
        <v>605</v>
      </c>
      <c r="E201" s="826" t="s">
        <v>2076</v>
      </c>
      <c r="F201" s="840" t="s">
        <v>2077</v>
      </c>
      <c r="G201" s="826" t="s">
        <v>2392</v>
      </c>
      <c r="H201" s="826" t="s">
        <v>2393</v>
      </c>
      <c r="I201" s="832">
        <v>139.17999267578125</v>
      </c>
      <c r="J201" s="832">
        <v>3</v>
      </c>
      <c r="K201" s="833">
        <v>417.53997802734375</v>
      </c>
    </row>
    <row r="202" spans="1:11" ht="14.45" customHeight="1" x14ac:dyDescent="0.2">
      <c r="A202" s="822" t="s">
        <v>586</v>
      </c>
      <c r="B202" s="823" t="s">
        <v>587</v>
      </c>
      <c r="C202" s="826" t="s">
        <v>604</v>
      </c>
      <c r="D202" s="840" t="s">
        <v>605</v>
      </c>
      <c r="E202" s="826" t="s">
        <v>2076</v>
      </c>
      <c r="F202" s="840" t="s">
        <v>2077</v>
      </c>
      <c r="G202" s="826" t="s">
        <v>2394</v>
      </c>
      <c r="H202" s="826" t="s">
        <v>2395</v>
      </c>
      <c r="I202" s="832">
        <v>573.8499755859375</v>
      </c>
      <c r="J202" s="832">
        <v>2</v>
      </c>
      <c r="K202" s="833">
        <v>1147.699951171875</v>
      </c>
    </row>
    <row r="203" spans="1:11" ht="14.45" customHeight="1" x14ac:dyDescent="0.2">
      <c r="A203" s="822" t="s">
        <v>586</v>
      </c>
      <c r="B203" s="823" t="s">
        <v>587</v>
      </c>
      <c r="C203" s="826" t="s">
        <v>604</v>
      </c>
      <c r="D203" s="840" t="s">
        <v>605</v>
      </c>
      <c r="E203" s="826" t="s">
        <v>2076</v>
      </c>
      <c r="F203" s="840" t="s">
        <v>2077</v>
      </c>
      <c r="G203" s="826" t="s">
        <v>2087</v>
      </c>
      <c r="H203" s="826" t="s">
        <v>2093</v>
      </c>
      <c r="I203" s="832">
        <v>111.55000305175781</v>
      </c>
      <c r="J203" s="832">
        <v>2</v>
      </c>
      <c r="K203" s="833">
        <v>223.10000610351563</v>
      </c>
    </row>
    <row r="204" spans="1:11" ht="14.45" customHeight="1" x14ac:dyDescent="0.2">
      <c r="A204" s="822" t="s">
        <v>586</v>
      </c>
      <c r="B204" s="823" t="s">
        <v>587</v>
      </c>
      <c r="C204" s="826" t="s">
        <v>604</v>
      </c>
      <c r="D204" s="840" t="s">
        <v>605</v>
      </c>
      <c r="E204" s="826" t="s">
        <v>2076</v>
      </c>
      <c r="F204" s="840" t="s">
        <v>2077</v>
      </c>
      <c r="G204" s="826" t="s">
        <v>2089</v>
      </c>
      <c r="H204" s="826" t="s">
        <v>2396</v>
      </c>
      <c r="I204" s="832">
        <v>355.35000610351563</v>
      </c>
      <c r="J204" s="832">
        <v>5</v>
      </c>
      <c r="K204" s="833">
        <v>1776.7500610351563</v>
      </c>
    </row>
    <row r="205" spans="1:11" ht="14.45" customHeight="1" x14ac:dyDescent="0.2">
      <c r="A205" s="822" t="s">
        <v>586</v>
      </c>
      <c r="B205" s="823" t="s">
        <v>587</v>
      </c>
      <c r="C205" s="826" t="s">
        <v>604</v>
      </c>
      <c r="D205" s="840" t="s">
        <v>605</v>
      </c>
      <c r="E205" s="826" t="s">
        <v>2076</v>
      </c>
      <c r="F205" s="840" t="s">
        <v>2077</v>
      </c>
      <c r="G205" s="826" t="s">
        <v>2091</v>
      </c>
      <c r="H205" s="826" t="s">
        <v>2397</v>
      </c>
      <c r="I205" s="832">
        <v>30.175000190734863</v>
      </c>
      <c r="J205" s="832">
        <v>20</v>
      </c>
      <c r="K205" s="833">
        <v>603.5</v>
      </c>
    </row>
    <row r="206" spans="1:11" ht="14.45" customHeight="1" x14ac:dyDescent="0.2">
      <c r="A206" s="822" t="s">
        <v>586</v>
      </c>
      <c r="B206" s="823" t="s">
        <v>587</v>
      </c>
      <c r="C206" s="826" t="s">
        <v>604</v>
      </c>
      <c r="D206" s="840" t="s">
        <v>605</v>
      </c>
      <c r="E206" s="826" t="s">
        <v>2076</v>
      </c>
      <c r="F206" s="840" t="s">
        <v>2077</v>
      </c>
      <c r="G206" s="826" t="s">
        <v>2394</v>
      </c>
      <c r="H206" s="826" t="s">
        <v>2398</v>
      </c>
      <c r="I206" s="832">
        <v>573.8499755859375</v>
      </c>
      <c r="J206" s="832">
        <v>2</v>
      </c>
      <c r="K206" s="833">
        <v>1147.699951171875</v>
      </c>
    </row>
    <row r="207" spans="1:11" ht="14.45" customHeight="1" x14ac:dyDescent="0.2">
      <c r="A207" s="822" t="s">
        <v>586</v>
      </c>
      <c r="B207" s="823" t="s">
        <v>587</v>
      </c>
      <c r="C207" s="826" t="s">
        <v>604</v>
      </c>
      <c r="D207" s="840" t="s">
        <v>605</v>
      </c>
      <c r="E207" s="826" t="s">
        <v>2076</v>
      </c>
      <c r="F207" s="840" t="s">
        <v>2077</v>
      </c>
      <c r="G207" s="826" t="s">
        <v>2098</v>
      </c>
      <c r="H207" s="826" t="s">
        <v>2099</v>
      </c>
      <c r="I207" s="832">
        <v>10.119999885559082</v>
      </c>
      <c r="J207" s="832">
        <v>24</v>
      </c>
      <c r="K207" s="833">
        <v>242.8800048828125</v>
      </c>
    </row>
    <row r="208" spans="1:11" ht="14.45" customHeight="1" x14ac:dyDescent="0.2">
      <c r="A208" s="822" t="s">
        <v>586</v>
      </c>
      <c r="B208" s="823" t="s">
        <v>587</v>
      </c>
      <c r="C208" s="826" t="s">
        <v>604</v>
      </c>
      <c r="D208" s="840" t="s">
        <v>605</v>
      </c>
      <c r="E208" s="826" t="s">
        <v>2076</v>
      </c>
      <c r="F208" s="840" t="s">
        <v>2077</v>
      </c>
      <c r="G208" s="826" t="s">
        <v>2100</v>
      </c>
      <c r="H208" s="826" t="s">
        <v>2101</v>
      </c>
      <c r="I208" s="832">
        <v>1.3799999952316284</v>
      </c>
      <c r="J208" s="832">
        <v>750</v>
      </c>
      <c r="K208" s="833">
        <v>1035</v>
      </c>
    </row>
    <row r="209" spans="1:11" ht="14.45" customHeight="1" x14ac:dyDescent="0.2">
      <c r="A209" s="822" t="s">
        <v>586</v>
      </c>
      <c r="B209" s="823" t="s">
        <v>587</v>
      </c>
      <c r="C209" s="826" t="s">
        <v>604</v>
      </c>
      <c r="D209" s="840" t="s">
        <v>605</v>
      </c>
      <c r="E209" s="826" t="s">
        <v>2076</v>
      </c>
      <c r="F209" s="840" t="s">
        <v>2077</v>
      </c>
      <c r="G209" s="826" t="s">
        <v>2102</v>
      </c>
      <c r="H209" s="826" t="s">
        <v>2103</v>
      </c>
      <c r="I209" s="832">
        <v>0.9100000262260437</v>
      </c>
      <c r="J209" s="832">
        <v>500</v>
      </c>
      <c r="K209" s="833">
        <v>455.39999389648438</v>
      </c>
    </row>
    <row r="210" spans="1:11" ht="14.45" customHeight="1" x14ac:dyDescent="0.2">
      <c r="A210" s="822" t="s">
        <v>586</v>
      </c>
      <c r="B210" s="823" t="s">
        <v>587</v>
      </c>
      <c r="C210" s="826" t="s">
        <v>604</v>
      </c>
      <c r="D210" s="840" t="s">
        <v>605</v>
      </c>
      <c r="E210" s="826" t="s">
        <v>2076</v>
      </c>
      <c r="F210" s="840" t="s">
        <v>2077</v>
      </c>
      <c r="G210" s="826" t="s">
        <v>2104</v>
      </c>
      <c r="H210" s="826" t="s">
        <v>2105</v>
      </c>
      <c r="I210" s="832">
        <v>0.85333335399627686</v>
      </c>
      <c r="J210" s="832">
        <v>300</v>
      </c>
      <c r="K210" s="833">
        <v>256</v>
      </c>
    </row>
    <row r="211" spans="1:11" ht="14.45" customHeight="1" x14ac:dyDescent="0.2">
      <c r="A211" s="822" t="s">
        <v>586</v>
      </c>
      <c r="B211" s="823" t="s">
        <v>587</v>
      </c>
      <c r="C211" s="826" t="s">
        <v>604</v>
      </c>
      <c r="D211" s="840" t="s">
        <v>605</v>
      </c>
      <c r="E211" s="826" t="s">
        <v>2076</v>
      </c>
      <c r="F211" s="840" t="s">
        <v>2077</v>
      </c>
      <c r="G211" s="826" t="s">
        <v>2106</v>
      </c>
      <c r="H211" s="826" t="s">
        <v>2107</v>
      </c>
      <c r="I211" s="832">
        <v>1.5179999828338624</v>
      </c>
      <c r="J211" s="832">
        <v>300</v>
      </c>
      <c r="K211" s="833">
        <v>455.5</v>
      </c>
    </row>
    <row r="212" spans="1:11" ht="14.45" customHeight="1" x14ac:dyDescent="0.2">
      <c r="A212" s="822" t="s">
        <v>586</v>
      </c>
      <c r="B212" s="823" t="s">
        <v>587</v>
      </c>
      <c r="C212" s="826" t="s">
        <v>604</v>
      </c>
      <c r="D212" s="840" t="s">
        <v>605</v>
      </c>
      <c r="E212" s="826" t="s">
        <v>2076</v>
      </c>
      <c r="F212" s="840" t="s">
        <v>2077</v>
      </c>
      <c r="G212" s="826" t="s">
        <v>2108</v>
      </c>
      <c r="H212" s="826" t="s">
        <v>2109</v>
      </c>
      <c r="I212" s="832">
        <v>2.0624999403953552</v>
      </c>
      <c r="J212" s="832">
        <v>700</v>
      </c>
      <c r="K212" s="833">
        <v>1443</v>
      </c>
    </row>
    <row r="213" spans="1:11" ht="14.45" customHeight="1" x14ac:dyDescent="0.2">
      <c r="A213" s="822" t="s">
        <v>586</v>
      </c>
      <c r="B213" s="823" t="s">
        <v>587</v>
      </c>
      <c r="C213" s="826" t="s">
        <v>604</v>
      </c>
      <c r="D213" s="840" t="s">
        <v>605</v>
      </c>
      <c r="E213" s="826" t="s">
        <v>2076</v>
      </c>
      <c r="F213" s="840" t="s">
        <v>2077</v>
      </c>
      <c r="G213" s="826" t="s">
        <v>2110</v>
      </c>
      <c r="H213" s="826" t="s">
        <v>2111</v>
      </c>
      <c r="I213" s="832">
        <v>3.3699999332427977</v>
      </c>
      <c r="J213" s="832">
        <v>350</v>
      </c>
      <c r="K213" s="833">
        <v>1179</v>
      </c>
    </row>
    <row r="214" spans="1:11" ht="14.45" customHeight="1" x14ac:dyDescent="0.2">
      <c r="A214" s="822" t="s">
        <v>586</v>
      </c>
      <c r="B214" s="823" t="s">
        <v>587</v>
      </c>
      <c r="C214" s="826" t="s">
        <v>604</v>
      </c>
      <c r="D214" s="840" t="s">
        <v>605</v>
      </c>
      <c r="E214" s="826" t="s">
        <v>2076</v>
      </c>
      <c r="F214" s="840" t="s">
        <v>2077</v>
      </c>
      <c r="G214" s="826" t="s">
        <v>2112</v>
      </c>
      <c r="H214" s="826" t="s">
        <v>2113</v>
      </c>
      <c r="I214" s="832">
        <v>9.6599999533759231</v>
      </c>
      <c r="J214" s="832">
        <v>224</v>
      </c>
      <c r="K214" s="833">
        <v>2142.239990234375</v>
      </c>
    </row>
    <row r="215" spans="1:11" ht="14.45" customHeight="1" x14ac:dyDescent="0.2">
      <c r="A215" s="822" t="s">
        <v>586</v>
      </c>
      <c r="B215" s="823" t="s">
        <v>587</v>
      </c>
      <c r="C215" s="826" t="s">
        <v>604</v>
      </c>
      <c r="D215" s="840" t="s">
        <v>605</v>
      </c>
      <c r="E215" s="826" t="s">
        <v>2076</v>
      </c>
      <c r="F215" s="840" t="s">
        <v>2077</v>
      </c>
      <c r="G215" s="826" t="s">
        <v>2114</v>
      </c>
      <c r="H215" s="826" t="s">
        <v>2115</v>
      </c>
      <c r="I215" s="832">
        <v>11.960000038146973</v>
      </c>
      <c r="J215" s="832">
        <v>36</v>
      </c>
      <c r="K215" s="833">
        <v>430.55999755859375</v>
      </c>
    </row>
    <row r="216" spans="1:11" ht="14.45" customHeight="1" x14ac:dyDescent="0.2">
      <c r="A216" s="822" t="s">
        <v>586</v>
      </c>
      <c r="B216" s="823" t="s">
        <v>587</v>
      </c>
      <c r="C216" s="826" t="s">
        <v>604</v>
      </c>
      <c r="D216" s="840" t="s">
        <v>605</v>
      </c>
      <c r="E216" s="826" t="s">
        <v>2076</v>
      </c>
      <c r="F216" s="840" t="s">
        <v>2077</v>
      </c>
      <c r="G216" s="826" t="s">
        <v>2399</v>
      </c>
      <c r="H216" s="826" t="s">
        <v>2400</v>
      </c>
      <c r="I216" s="832">
        <v>46.310001373291016</v>
      </c>
      <c r="J216" s="832">
        <v>2</v>
      </c>
      <c r="K216" s="833">
        <v>92.620002746582031</v>
      </c>
    </row>
    <row r="217" spans="1:11" ht="14.45" customHeight="1" x14ac:dyDescent="0.2">
      <c r="A217" s="822" t="s">
        <v>586</v>
      </c>
      <c r="B217" s="823" t="s">
        <v>587</v>
      </c>
      <c r="C217" s="826" t="s">
        <v>604</v>
      </c>
      <c r="D217" s="840" t="s">
        <v>605</v>
      </c>
      <c r="E217" s="826" t="s">
        <v>2076</v>
      </c>
      <c r="F217" s="840" t="s">
        <v>2077</v>
      </c>
      <c r="G217" s="826" t="s">
        <v>2100</v>
      </c>
      <c r="H217" s="826" t="s">
        <v>2122</v>
      </c>
      <c r="I217" s="832">
        <v>1.3799999952316284</v>
      </c>
      <c r="J217" s="832">
        <v>500</v>
      </c>
      <c r="K217" s="833">
        <v>690</v>
      </c>
    </row>
    <row r="218" spans="1:11" ht="14.45" customHeight="1" x14ac:dyDescent="0.2">
      <c r="A218" s="822" t="s">
        <v>586</v>
      </c>
      <c r="B218" s="823" t="s">
        <v>587</v>
      </c>
      <c r="C218" s="826" t="s">
        <v>604</v>
      </c>
      <c r="D218" s="840" t="s">
        <v>605</v>
      </c>
      <c r="E218" s="826" t="s">
        <v>2076</v>
      </c>
      <c r="F218" s="840" t="s">
        <v>2077</v>
      </c>
      <c r="G218" s="826" t="s">
        <v>2102</v>
      </c>
      <c r="H218" s="826" t="s">
        <v>2401</v>
      </c>
      <c r="I218" s="832">
        <v>0.9100000262260437</v>
      </c>
      <c r="J218" s="832">
        <v>250</v>
      </c>
      <c r="K218" s="833">
        <v>227.5</v>
      </c>
    </row>
    <row r="219" spans="1:11" ht="14.45" customHeight="1" x14ac:dyDescent="0.2">
      <c r="A219" s="822" t="s">
        <v>586</v>
      </c>
      <c r="B219" s="823" t="s">
        <v>587</v>
      </c>
      <c r="C219" s="826" t="s">
        <v>604</v>
      </c>
      <c r="D219" s="840" t="s">
        <v>605</v>
      </c>
      <c r="E219" s="826" t="s">
        <v>2076</v>
      </c>
      <c r="F219" s="840" t="s">
        <v>2077</v>
      </c>
      <c r="G219" s="826" t="s">
        <v>2104</v>
      </c>
      <c r="H219" s="826" t="s">
        <v>2402</v>
      </c>
      <c r="I219" s="832">
        <v>0.85000002384185791</v>
      </c>
      <c r="J219" s="832">
        <v>100</v>
      </c>
      <c r="K219" s="833">
        <v>85</v>
      </c>
    </row>
    <row r="220" spans="1:11" ht="14.45" customHeight="1" x14ac:dyDescent="0.2">
      <c r="A220" s="822" t="s">
        <v>586</v>
      </c>
      <c r="B220" s="823" t="s">
        <v>587</v>
      </c>
      <c r="C220" s="826" t="s">
        <v>604</v>
      </c>
      <c r="D220" s="840" t="s">
        <v>605</v>
      </c>
      <c r="E220" s="826" t="s">
        <v>2076</v>
      </c>
      <c r="F220" s="840" t="s">
        <v>2077</v>
      </c>
      <c r="G220" s="826" t="s">
        <v>2106</v>
      </c>
      <c r="H220" s="826" t="s">
        <v>2123</v>
      </c>
      <c r="I220" s="832">
        <v>1.5099999904632568</v>
      </c>
      <c r="J220" s="832">
        <v>200</v>
      </c>
      <c r="K220" s="833">
        <v>302</v>
      </c>
    </row>
    <row r="221" spans="1:11" ht="14.45" customHeight="1" x14ac:dyDescent="0.2">
      <c r="A221" s="822" t="s">
        <v>586</v>
      </c>
      <c r="B221" s="823" t="s">
        <v>587</v>
      </c>
      <c r="C221" s="826" t="s">
        <v>604</v>
      </c>
      <c r="D221" s="840" t="s">
        <v>605</v>
      </c>
      <c r="E221" s="826" t="s">
        <v>2076</v>
      </c>
      <c r="F221" s="840" t="s">
        <v>2077</v>
      </c>
      <c r="G221" s="826" t="s">
        <v>2108</v>
      </c>
      <c r="H221" s="826" t="s">
        <v>2124</v>
      </c>
      <c r="I221" s="832">
        <v>2.0639999389648436</v>
      </c>
      <c r="J221" s="832">
        <v>500</v>
      </c>
      <c r="K221" s="833">
        <v>1032</v>
      </c>
    </row>
    <row r="222" spans="1:11" ht="14.45" customHeight="1" x14ac:dyDescent="0.2">
      <c r="A222" s="822" t="s">
        <v>586</v>
      </c>
      <c r="B222" s="823" t="s">
        <v>587</v>
      </c>
      <c r="C222" s="826" t="s">
        <v>604</v>
      </c>
      <c r="D222" s="840" t="s">
        <v>605</v>
      </c>
      <c r="E222" s="826" t="s">
        <v>2076</v>
      </c>
      <c r="F222" s="840" t="s">
        <v>2077</v>
      </c>
      <c r="G222" s="826" t="s">
        <v>2110</v>
      </c>
      <c r="H222" s="826" t="s">
        <v>2125</v>
      </c>
      <c r="I222" s="832">
        <v>3.3599998950958252</v>
      </c>
      <c r="J222" s="832">
        <v>100</v>
      </c>
      <c r="K222" s="833">
        <v>336</v>
      </c>
    </row>
    <row r="223" spans="1:11" ht="14.45" customHeight="1" x14ac:dyDescent="0.2">
      <c r="A223" s="822" t="s">
        <v>586</v>
      </c>
      <c r="B223" s="823" t="s">
        <v>587</v>
      </c>
      <c r="C223" s="826" t="s">
        <v>604</v>
      </c>
      <c r="D223" s="840" t="s">
        <v>605</v>
      </c>
      <c r="E223" s="826" t="s">
        <v>2076</v>
      </c>
      <c r="F223" s="840" t="s">
        <v>2077</v>
      </c>
      <c r="G223" s="826" t="s">
        <v>2112</v>
      </c>
      <c r="H223" s="826" t="s">
        <v>2126</v>
      </c>
      <c r="I223" s="832">
        <v>8.119999885559082</v>
      </c>
      <c r="J223" s="832">
        <v>208</v>
      </c>
      <c r="K223" s="833">
        <v>1688.9599914550781</v>
      </c>
    </row>
    <row r="224" spans="1:11" ht="14.45" customHeight="1" x14ac:dyDescent="0.2">
      <c r="A224" s="822" t="s">
        <v>586</v>
      </c>
      <c r="B224" s="823" t="s">
        <v>587</v>
      </c>
      <c r="C224" s="826" t="s">
        <v>604</v>
      </c>
      <c r="D224" s="840" t="s">
        <v>605</v>
      </c>
      <c r="E224" s="826" t="s">
        <v>2076</v>
      </c>
      <c r="F224" s="840" t="s">
        <v>2077</v>
      </c>
      <c r="G224" s="826" t="s">
        <v>2118</v>
      </c>
      <c r="H224" s="826" t="s">
        <v>2127</v>
      </c>
      <c r="I224" s="832">
        <v>8.3999996185302734</v>
      </c>
      <c r="J224" s="832">
        <v>12</v>
      </c>
      <c r="K224" s="833">
        <v>100.80000305175781</v>
      </c>
    </row>
    <row r="225" spans="1:11" ht="14.45" customHeight="1" x14ac:dyDescent="0.2">
      <c r="A225" s="822" t="s">
        <v>586</v>
      </c>
      <c r="B225" s="823" t="s">
        <v>587</v>
      </c>
      <c r="C225" s="826" t="s">
        <v>604</v>
      </c>
      <c r="D225" s="840" t="s">
        <v>605</v>
      </c>
      <c r="E225" s="826" t="s">
        <v>2076</v>
      </c>
      <c r="F225" s="840" t="s">
        <v>2077</v>
      </c>
      <c r="G225" s="826" t="s">
        <v>2403</v>
      </c>
      <c r="H225" s="826" t="s">
        <v>2404</v>
      </c>
      <c r="I225" s="832">
        <v>13.323636401783336</v>
      </c>
      <c r="J225" s="832">
        <v>600</v>
      </c>
      <c r="K225" s="833">
        <v>7989.699951171875</v>
      </c>
    </row>
    <row r="226" spans="1:11" ht="14.45" customHeight="1" x14ac:dyDescent="0.2">
      <c r="A226" s="822" t="s">
        <v>586</v>
      </c>
      <c r="B226" s="823" t="s">
        <v>587</v>
      </c>
      <c r="C226" s="826" t="s">
        <v>604</v>
      </c>
      <c r="D226" s="840" t="s">
        <v>605</v>
      </c>
      <c r="E226" s="826" t="s">
        <v>2076</v>
      </c>
      <c r="F226" s="840" t="s">
        <v>2077</v>
      </c>
      <c r="G226" s="826" t="s">
        <v>2403</v>
      </c>
      <c r="H226" s="826" t="s">
        <v>2405</v>
      </c>
      <c r="I226" s="832">
        <v>13.224999904632568</v>
      </c>
      <c r="J226" s="832">
        <v>230</v>
      </c>
      <c r="K226" s="833">
        <v>3041.5000457763672</v>
      </c>
    </row>
    <row r="227" spans="1:11" ht="14.45" customHeight="1" x14ac:dyDescent="0.2">
      <c r="A227" s="822" t="s">
        <v>586</v>
      </c>
      <c r="B227" s="823" t="s">
        <v>587</v>
      </c>
      <c r="C227" s="826" t="s">
        <v>604</v>
      </c>
      <c r="D227" s="840" t="s">
        <v>605</v>
      </c>
      <c r="E227" s="826" t="s">
        <v>2076</v>
      </c>
      <c r="F227" s="840" t="s">
        <v>2077</v>
      </c>
      <c r="G227" s="826" t="s">
        <v>2406</v>
      </c>
      <c r="H227" s="826" t="s">
        <v>2407</v>
      </c>
      <c r="I227" s="832">
        <v>3.9600000381469727</v>
      </c>
      <c r="J227" s="832">
        <v>20</v>
      </c>
      <c r="K227" s="833">
        <v>79.199996948242188</v>
      </c>
    </row>
    <row r="228" spans="1:11" ht="14.45" customHeight="1" x14ac:dyDescent="0.2">
      <c r="A228" s="822" t="s">
        <v>586</v>
      </c>
      <c r="B228" s="823" t="s">
        <v>587</v>
      </c>
      <c r="C228" s="826" t="s">
        <v>604</v>
      </c>
      <c r="D228" s="840" t="s">
        <v>605</v>
      </c>
      <c r="E228" s="826" t="s">
        <v>2076</v>
      </c>
      <c r="F228" s="840" t="s">
        <v>2077</v>
      </c>
      <c r="G228" s="826" t="s">
        <v>2408</v>
      </c>
      <c r="H228" s="826" t="s">
        <v>2409</v>
      </c>
      <c r="I228" s="832">
        <v>3.559999942779541</v>
      </c>
      <c r="J228" s="832">
        <v>20</v>
      </c>
      <c r="K228" s="833">
        <v>71.199996948242188</v>
      </c>
    </row>
    <row r="229" spans="1:11" ht="14.45" customHeight="1" x14ac:dyDescent="0.2">
      <c r="A229" s="822" t="s">
        <v>586</v>
      </c>
      <c r="B229" s="823" t="s">
        <v>587</v>
      </c>
      <c r="C229" s="826" t="s">
        <v>604</v>
      </c>
      <c r="D229" s="840" t="s">
        <v>605</v>
      </c>
      <c r="E229" s="826" t="s">
        <v>2076</v>
      </c>
      <c r="F229" s="840" t="s">
        <v>2077</v>
      </c>
      <c r="G229" s="826" t="s">
        <v>2134</v>
      </c>
      <c r="H229" s="826" t="s">
        <v>2135</v>
      </c>
      <c r="I229" s="832">
        <v>15.640000343322754</v>
      </c>
      <c r="J229" s="832">
        <v>140</v>
      </c>
      <c r="K229" s="833">
        <v>2189.5999755859375</v>
      </c>
    </row>
    <row r="230" spans="1:11" ht="14.45" customHeight="1" x14ac:dyDescent="0.2">
      <c r="A230" s="822" t="s">
        <v>586</v>
      </c>
      <c r="B230" s="823" t="s">
        <v>587</v>
      </c>
      <c r="C230" s="826" t="s">
        <v>604</v>
      </c>
      <c r="D230" s="840" t="s">
        <v>605</v>
      </c>
      <c r="E230" s="826" t="s">
        <v>2076</v>
      </c>
      <c r="F230" s="840" t="s">
        <v>2077</v>
      </c>
      <c r="G230" s="826" t="s">
        <v>2136</v>
      </c>
      <c r="H230" s="826" t="s">
        <v>2137</v>
      </c>
      <c r="I230" s="832">
        <v>12.649999618530273</v>
      </c>
      <c r="J230" s="832">
        <v>195</v>
      </c>
      <c r="K230" s="833">
        <v>2466.75</v>
      </c>
    </row>
    <row r="231" spans="1:11" ht="14.45" customHeight="1" x14ac:dyDescent="0.2">
      <c r="A231" s="822" t="s">
        <v>586</v>
      </c>
      <c r="B231" s="823" t="s">
        <v>587</v>
      </c>
      <c r="C231" s="826" t="s">
        <v>604</v>
      </c>
      <c r="D231" s="840" t="s">
        <v>605</v>
      </c>
      <c r="E231" s="826" t="s">
        <v>2076</v>
      </c>
      <c r="F231" s="840" t="s">
        <v>2077</v>
      </c>
      <c r="G231" s="826" t="s">
        <v>2141</v>
      </c>
      <c r="H231" s="826" t="s">
        <v>2410</v>
      </c>
      <c r="I231" s="832">
        <v>105.44999694824219</v>
      </c>
      <c r="J231" s="832">
        <v>1</v>
      </c>
      <c r="K231" s="833">
        <v>105.44999694824219</v>
      </c>
    </row>
    <row r="232" spans="1:11" ht="14.45" customHeight="1" x14ac:dyDescent="0.2">
      <c r="A232" s="822" t="s">
        <v>586</v>
      </c>
      <c r="B232" s="823" t="s">
        <v>587</v>
      </c>
      <c r="C232" s="826" t="s">
        <v>604</v>
      </c>
      <c r="D232" s="840" t="s">
        <v>605</v>
      </c>
      <c r="E232" s="826" t="s">
        <v>2076</v>
      </c>
      <c r="F232" s="840" t="s">
        <v>2077</v>
      </c>
      <c r="G232" s="826" t="s">
        <v>2134</v>
      </c>
      <c r="H232" s="826" t="s">
        <v>2411</v>
      </c>
      <c r="I232" s="832">
        <v>15.640000343322754</v>
      </c>
      <c r="J232" s="832">
        <v>60</v>
      </c>
      <c r="K232" s="833">
        <v>938.39996337890625</v>
      </c>
    </row>
    <row r="233" spans="1:11" ht="14.45" customHeight="1" x14ac:dyDescent="0.2">
      <c r="A233" s="822" t="s">
        <v>586</v>
      </c>
      <c r="B233" s="823" t="s">
        <v>587</v>
      </c>
      <c r="C233" s="826" t="s">
        <v>604</v>
      </c>
      <c r="D233" s="840" t="s">
        <v>605</v>
      </c>
      <c r="E233" s="826" t="s">
        <v>2076</v>
      </c>
      <c r="F233" s="840" t="s">
        <v>2077</v>
      </c>
      <c r="G233" s="826" t="s">
        <v>2136</v>
      </c>
      <c r="H233" s="826" t="s">
        <v>2412</v>
      </c>
      <c r="I233" s="832">
        <v>12.649999618530273</v>
      </c>
      <c r="J233" s="832">
        <v>120</v>
      </c>
      <c r="K233" s="833">
        <v>1518</v>
      </c>
    </row>
    <row r="234" spans="1:11" ht="14.45" customHeight="1" x14ac:dyDescent="0.2">
      <c r="A234" s="822" t="s">
        <v>586</v>
      </c>
      <c r="B234" s="823" t="s">
        <v>587</v>
      </c>
      <c r="C234" s="826" t="s">
        <v>604</v>
      </c>
      <c r="D234" s="840" t="s">
        <v>605</v>
      </c>
      <c r="E234" s="826" t="s">
        <v>2076</v>
      </c>
      <c r="F234" s="840" t="s">
        <v>2077</v>
      </c>
      <c r="G234" s="826" t="s">
        <v>2141</v>
      </c>
      <c r="H234" s="826" t="s">
        <v>2142</v>
      </c>
      <c r="I234" s="832">
        <v>105.44999694824219</v>
      </c>
      <c r="J234" s="832">
        <v>1</v>
      </c>
      <c r="K234" s="833">
        <v>105.44999694824219</v>
      </c>
    </row>
    <row r="235" spans="1:11" ht="14.45" customHeight="1" x14ac:dyDescent="0.2">
      <c r="A235" s="822" t="s">
        <v>586</v>
      </c>
      <c r="B235" s="823" t="s">
        <v>587</v>
      </c>
      <c r="C235" s="826" t="s">
        <v>604</v>
      </c>
      <c r="D235" s="840" t="s">
        <v>605</v>
      </c>
      <c r="E235" s="826" t="s">
        <v>2076</v>
      </c>
      <c r="F235" s="840" t="s">
        <v>2077</v>
      </c>
      <c r="G235" s="826" t="s">
        <v>2413</v>
      </c>
      <c r="H235" s="826" t="s">
        <v>2414</v>
      </c>
      <c r="I235" s="832">
        <v>2.4600000381469727</v>
      </c>
      <c r="J235" s="832">
        <v>250</v>
      </c>
      <c r="K235" s="833">
        <v>614.45001220703125</v>
      </c>
    </row>
    <row r="236" spans="1:11" ht="14.45" customHeight="1" x14ac:dyDescent="0.2">
      <c r="A236" s="822" t="s">
        <v>586</v>
      </c>
      <c r="B236" s="823" t="s">
        <v>587</v>
      </c>
      <c r="C236" s="826" t="s">
        <v>604</v>
      </c>
      <c r="D236" s="840" t="s">
        <v>605</v>
      </c>
      <c r="E236" s="826" t="s">
        <v>2076</v>
      </c>
      <c r="F236" s="840" t="s">
        <v>2077</v>
      </c>
      <c r="G236" s="826" t="s">
        <v>2143</v>
      </c>
      <c r="H236" s="826" t="s">
        <v>2144</v>
      </c>
      <c r="I236" s="832">
        <v>112.52999877929688</v>
      </c>
      <c r="J236" s="832">
        <v>5</v>
      </c>
      <c r="K236" s="833">
        <v>562.6500244140625</v>
      </c>
    </row>
    <row r="237" spans="1:11" ht="14.45" customHeight="1" x14ac:dyDescent="0.2">
      <c r="A237" s="822" t="s">
        <v>586</v>
      </c>
      <c r="B237" s="823" t="s">
        <v>587</v>
      </c>
      <c r="C237" s="826" t="s">
        <v>604</v>
      </c>
      <c r="D237" s="840" t="s">
        <v>605</v>
      </c>
      <c r="E237" s="826" t="s">
        <v>2076</v>
      </c>
      <c r="F237" s="840" t="s">
        <v>2077</v>
      </c>
      <c r="G237" s="826" t="s">
        <v>2143</v>
      </c>
      <c r="H237" s="826" t="s">
        <v>2145</v>
      </c>
      <c r="I237" s="832">
        <v>112.52999877929688</v>
      </c>
      <c r="J237" s="832">
        <v>3</v>
      </c>
      <c r="K237" s="833">
        <v>337.58999633789063</v>
      </c>
    </row>
    <row r="238" spans="1:11" ht="14.45" customHeight="1" x14ac:dyDescent="0.2">
      <c r="A238" s="822" t="s">
        <v>586</v>
      </c>
      <c r="B238" s="823" t="s">
        <v>587</v>
      </c>
      <c r="C238" s="826" t="s">
        <v>604</v>
      </c>
      <c r="D238" s="840" t="s">
        <v>605</v>
      </c>
      <c r="E238" s="826" t="s">
        <v>2076</v>
      </c>
      <c r="F238" s="840" t="s">
        <v>2077</v>
      </c>
      <c r="G238" s="826" t="s">
        <v>2148</v>
      </c>
      <c r="H238" s="826" t="s">
        <v>2149</v>
      </c>
      <c r="I238" s="832">
        <v>12.020000457763672</v>
      </c>
      <c r="J238" s="832">
        <v>75</v>
      </c>
      <c r="K238" s="833">
        <v>901.46002197265625</v>
      </c>
    </row>
    <row r="239" spans="1:11" ht="14.45" customHeight="1" x14ac:dyDescent="0.2">
      <c r="A239" s="822" t="s">
        <v>586</v>
      </c>
      <c r="B239" s="823" t="s">
        <v>587</v>
      </c>
      <c r="C239" s="826" t="s">
        <v>604</v>
      </c>
      <c r="D239" s="840" t="s">
        <v>605</v>
      </c>
      <c r="E239" s="826" t="s">
        <v>2076</v>
      </c>
      <c r="F239" s="840" t="s">
        <v>2077</v>
      </c>
      <c r="G239" s="826" t="s">
        <v>2151</v>
      </c>
      <c r="H239" s="826" t="s">
        <v>2152</v>
      </c>
      <c r="I239" s="832">
        <v>0.66666668653488159</v>
      </c>
      <c r="J239" s="832">
        <v>2500</v>
      </c>
      <c r="K239" s="833">
        <v>1665</v>
      </c>
    </row>
    <row r="240" spans="1:11" ht="14.45" customHeight="1" x14ac:dyDescent="0.2">
      <c r="A240" s="822" t="s">
        <v>586</v>
      </c>
      <c r="B240" s="823" t="s">
        <v>587</v>
      </c>
      <c r="C240" s="826" t="s">
        <v>604</v>
      </c>
      <c r="D240" s="840" t="s">
        <v>605</v>
      </c>
      <c r="E240" s="826" t="s">
        <v>2076</v>
      </c>
      <c r="F240" s="840" t="s">
        <v>2077</v>
      </c>
      <c r="G240" s="826" t="s">
        <v>2151</v>
      </c>
      <c r="H240" s="826" t="s">
        <v>2153</v>
      </c>
      <c r="I240" s="832">
        <v>0.66333335638046265</v>
      </c>
      <c r="J240" s="832">
        <v>1500</v>
      </c>
      <c r="K240" s="833">
        <v>995</v>
      </c>
    </row>
    <row r="241" spans="1:11" ht="14.45" customHeight="1" x14ac:dyDescent="0.2">
      <c r="A241" s="822" t="s">
        <v>586</v>
      </c>
      <c r="B241" s="823" t="s">
        <v>587</v>
      </c>
      <c r="C241" s="826" t="s">
        <v>604</v>
      </c>
      <c r="D241" s="840" t="s">
        <v>605</v>
      </c>
      <c r="E241" s="826" t="s">
        <v>2076</v>
      </c>
      <c r="F241" s="840" t="s">
        <v>2077</v>
      </c>
      <c r="G241" s="826" t="s">
        <v>2154</v>
      </c>
      <c r="H241" s="826" t="s">
        <v>2155</v>
      </c>
      <c r="I241" s="832">
        <v>30.756363782015715</v>
      </c>
      <c r="J241" s="832">
        <v>28</v>
      </c>
      <c r="K241" s="833">
        <v>861.54000091552734</v>
      </c>
    </row>
    <row r="242" spans="1:11" ht="14.45" customHeight="1" x14ac:dyDescent="0.2">
      <c r="A242" s="822" t="s">
        <v>586</v>
      </c>
      <c r="B242" s="823" t="s">
        <v>587</v>
      </c>
      <c r="C242" s="826" t="s">
        <v>604</v>
      </c>
      <c r="D242" s="840" t="s">
        <v>605</v>
      </c>
      <c r="E242" s="826" t="s">
        <v>2076</v>
      </c>
      <c r="F242" s="840" t="s">
        <v>2077</v>
      </c>
      <c r="G242" s="826" t="s">
        <v>2156</v>
      </c>
      <c r="H242" s="826" t="s">
        <v>2157</v>
      </c>
      <c r="I242" s="832">
        <v>30.01285661969866</v>
      </c>
      <c r="J242" s="832">
        <v>39</v>
      </c>
      <c r="K242" s="833">
        <v>1170.9499740600586</v>
      </c>
    </row>
    <row r="243" spans="1:11" ht="14.45" customHeight="1" x14ac:dyDescent="0.2">
      <c r="A243" s="822" t="s">
        <v>586</v>
      </c>
      <c r="B243" s="823" t="s">
        <v>587</v>
      </c>
      <c r="C243" s="826" t="s">
        <v>604</v>
      </c>
      <c r="D243" s="840" t="s">
        <v>605</v>
      </c>
      <c r="E243" s="826" t="s">
        <v>2076</v>
      </c>
      <c r="F243" s="840" t="s">
        <v>2077</v>
      </c>
      <c r="G243" s="826" t="s">
        <v>2154</v>
      </c>
      <c r="H243" s="826" t="s">
        <v>2158</v>
      </c>
      <c r="I243" s="832">
        <v>30.071666717529297</v>
      </c>
      <c r="J243" s="832">
        <v>20</v>
      </c>
      <c r="K243" s="833">
        <v>603.22999954223633</v>
      </c>
    </row>
    <row r="244" spans="1:11" ht="14.45" customHeight="1" x14ac:dyDescent="0.2">
      <c r="A244" s="822" t="s">
        <v>586</v>
      </c>
      <c r="B244" s="823" t="s">
        <v>587</v>
      </c>
      <c r="C244" s="826" t="s">
        <v>604</v>
      </c>
      <c r="D244" s="840" t="s">
        <v>605</v>
      </c>
      <c r="E244" s="826" t="s">
        <v>2076</v>
      </c>
      <c r="F244" s="840" t="s">
        <v>2077</v>
      </c>
      <c r="G244" s="826" t="s">
        <v>2156</v>
      </c>
      <c r="H244" s="826" t="s">
        <v>2159</v>
      </c>
      <c r="I244" s="832">
        <v>29.84499979019165</v>
      </c>
      <c r="J244" s="832">
        <v>20</v>
      </c>
      <c r="K244" s="833">
        <v>596.77999877929688</v>
      </c>
    </row>
    <row r="245" spans="1:11" ht="14.45" customHeight="1" x14ac:dyDescent="0.2">
      <c r="A245" s="822" t="s">
        <v>586</v>
      </c>
      <c r="B245" s="823" t="s">
        <v>587</v>
      </c>
      <c r="C245" s="826" t="s">
        <v>604</v>
      </c>
      <c r="D245" s="840" t="s">
        <v>605</v>
      </c>
      <c r="E245" s="826" t="s">
        <v>2160</v>
      </c>
      <c r="F245" s="840" t="s">
        <v>2161</v>
      </c>
      <c r="G245" s="826" t="s">
        <v>2415</v>
      </c>
      <c r="H245" s="826" t="s">
        <v>2416</v>
      </c>
      <c r="I245" s="832">
        <v>2.0399999618530273</v>
      </c>
      <c r="J245" s="832">
        <v>100</v>
      </c>
      <c r="K245" s="833">
        <v>204</v>
      </c>
    </row>
    <row r="246" spans="1:11" ht="14.45" customHeight="1" x14ac:dyDescent="0.2">
      <c r="A246" s="822" t="s">
        <v>586</v>
      </c>
      <c r="B246" s="823" t="s">
        <v>587</v>
      </c>
      <c r="C246" s="826" t="s">
        <v>604</v>
      </c>
      <c r="D246" s="840" t="s">
        <v>605</v>
      </c>
      <c r="E246" s="826" t="s">
        <v>2160</v>
      </c>
      <c r="F246" s="840" t="s">
        <v>2161</v>
      </c>
      <c r="G246" s="826" t="s">
        <v>2417</v>
      </c>
      <c r="H246" s="826" t="s">
        <v>2418</v>
      </c>
      <c r="I246" s="832">
        <v>6.2899999618530273</v>
      </c>
      <c r="J246" s="832">
        <v>20</v>
      </c>
      <c r="K246" s="833">
        <v>125.80000305175781</v>
      </c>
    </row>
    <row r="247" spans="1:11" ht="14.45" customHeight="1" x14ac:dyDescent="0.2">
      <c r="A247" s="822" t="s">
        <v>586</v>
      </c>
      <c r="B247" s="823" t="s">
        <v>587</v>
      </c>
      <c r="C247" s="826" t="s">
        <v>604</v>
      </c>
      <c r="D247" s="840" t="s">
        <v>605</v>
      </c>
      <c r="E247" s="826" t="s">
        <v>2160</v>
      </c>
      <c r="F247" s="840" t="s">
        <v>2161</v>
      </c>
      <c r="G247" s="826" t="s">
        <v>2164</v>
      </c>
      <c r="H247" s="826" t="s">
        <v>2165</v>
      </c>
      <c r="I247" s="832">
        <v>9.9999997764825821E-3</v>
      </c>
      <c r="J247" s="832">
        <v>500</v>
      </c>
      <c r="K247" s="833">
        <v>5</v>
      </c>
    </row>
    <row r="248" spans="1:11" ht="14.45" customHeight="1" x14ac:dyDescent="0.2">
      <c r="A248" s="822" t="s">
        <v>586</v>
      </c>
      <c r="B248" s="823" t="s">
        <v>587</v>
      </c>
      <c r="C248" s="826" t="s">
        <v>604</v>
      </c>
      <c r="D248" s="840" t="s">
        <v>605</v>
      </c>
      <c r="E248" s="826" t="s">
        <v>2160</v>
      </c>
      <c r="F248" s="840" t="s">
        <v>2161</v>
      </c>
      <c r="G248" s="826" t="s">
        <v>2166</v>
      </c>
      <c r="H248" s="826" t="s">
        <v>2167</v>
      </c>
      <c r="I248" s="832">
        <v>6.0500001907348633</v>
      </c>
      <c r="J248" s="832">
        <v>30</v>
      </c>
      <c r="K248" s="833">
        <v>181.5</v>
      </c>
    </row>
    <row r="249" spans="1:11" ht="14.45" customHeight="1" x14ac:dyDescent="0.2">
      <c r="A249" s="822" t="s">
        <v>586</v>
      </c>
      <c r="B249" s="823" t="s">
        <v>587</v>
      </c>
      <c r="C249" s="826" t="s">
        <v>604</v>
      </c>
      <c r="D249" s="840" t="s">
        <v>605</v>
      </c>
      <c r="E249" s="826" t="s">
        <v>2160</v>
      </c>
      <c r="F249" s="840" t="s">
        <v>2161</v>
      </c>
      <c r="G249" s="826" t="s">
        <v>2164</v>
      </c>
      <c r="H249" s="826" t="s">
        <v>2168</v>
      </c>
      <c r="I249" s="832">
        <v>1.9999999552965164E-2</v>
      </c>
      <c r="J249" s="832">
        <v>500</v>
      </c>
      <c r="K249" s="833">
        <v>10</v>
      </c>
    </row>
    <row r="250" spans="1:11" ht="14.45" customHeight="1" x14ac:dyDescent="0.2">
      <c r="A250" s="822" t="s">
        <v>586</v>
      </c>
      <c r="B250" s="823" t="s">
        <v>587</v>
      </c>
      <c r="C250" s="826" t="s">
        <v>604</v>
      </c>
      <c r="D250" s="840" t="s">
        <v>605</v>
      </c>
      <c r="E250" s="826" t="s">
        <v>2160</v>
      </c>
      <c r="F250" s="840" t="s">
        <v>2161</v>
      </c>
      <c r="G250" s="826" t="s">
        <v>2166</v>
      </c>
      <c r="H250" s="826" t="s">
        <v>2169</v>
      </c>
      <c r="I250" s="832">
        <v>6.0500001907348633</v>
      </c>
      <c r="J250" s="832">
        <v>30</v>
      </c>
      <c r="K250" s="833">
        <v>181.5</v>
      </c>
    </row>
    <row r="251" spans="1:11" ht="14.45" customHeight="1" x14ac:dyDescent="0.2">
      <c r="A251" s="822" t="s">
        <v>586</v>
      </c>
      <c r="B251" s="823" t="s">
        <v>587</v>
      </c>
      <c r="C251" s="826" t="s">
        <v>604</v>
      </c>
      <c r="D251" s="840" t="s">
        <v>605</v>
      </c>
      <c r="E251" s="826" t="s">
        <v>2160</v>
      </c>
      <c r="F251" s="840" t="s">
        <v>2161</v>
      </c>
      <c r="G251" s="826" t="s">
        <v>2419</v>
      </c>
      <c r="H251" s="826" t="s">
        <v>2420</v>
      </c>
      <c r="I251" s="832">
        <v>33.880001068115234</v>
      </c>
      <c r="J251" s="832">
        <v>2</v>
      </c>
      <c r="K251" s="833">
        <v>67.760002136230469</v>
      </c>
    </row>
    <row r="252" spans="1:11" ht="14.45" customHeight="1" x14ac:dyDescent="0.2">
      <c r="A252" s="822" t="s">
        <v>586</v>
      </c>
      <c r="B252" s="823" t="s">
        <v>587</v>
      </c>
      <c r="C252" s="826" t="s">
        <v>604</v>
      </c>
      <c r="D252" s="840" t="s">
        <v>605</v>
      </c>
      <c r="E252" s="826" t="s">
        <v>2160</v>
      </c>
      <c r="F252" s="840" t="s">
        <v>2161</v>
      </c>
      <c r="G252" s="826" t="s">
        <v>2421</v>
      </c>
      <c r="H252" s="826" t="s">
        <v>2422</v>
      </c>
      <c r="I252" s="832">
        <v>54.209999084472656</v>
      </c>
      <c r="J252" s="832">
        <v>50</v>
      </c>
      <c r="K252" s="833">
        <v>2710.39990234375</v>
      </c>
    </row>
    <row r="253" spans="1:11" ht="14.45" customHeight="1" x14ac:dyDescent="0.2">
      <c r="A253" s="822" t="s">
        <v>586</v>
      </c>
      <c r="B253" s="823" t="s">
        <v>587</v>
      </c>
      <c r="C253" s="826" t="s">
        <v>604</v>
      </c>
      <c r="D253" s="840" t="s">
        <v>605</v>
      </c>
      <c r="E253" s="826" t="s">
        <v>2160</v>
      </c>
      <c r="F253" s="840" t="s">
        <v>2161</v>
      </c>
      <c r="G253" s="826" t="s">
        <v>2423</v>
      </c>
      <c r="H253" s="826" t="s">
        <v>2424</v>
      </c>
      <c r="I253" s="832">
        <v>11.141666889190674</v>
      </c>
      <c r="J253" s="832">
        <v>300</v>
      </c>
      <c r="K253" s="833">
        <v>3342.5</v>
      </c>
    </row>
    <row r="254" spans="1:11" ht="14.45" customHeight="1" x14ac:dyDescent="0.2">
      <c r="A254" s="822" t="s">
        <v>586</v>
      </c>
      <c r="B254" s="823" t="s">
        <v>587</v>
      </c>
      <c r="C254" s="826" t="s">
        <v>604</v>
      </c>
      <c r="D254" s="840" t="s">
        <v>605</v>
      </c>
      <c r="E254" s="826" t="s">
        <v>2160</v>
      </c>
      <c r="F254" s="840" t="s">
        <v>2161</v>
      </c>
      <c r="G254" s="826" t="s">
        <v>2423</v>
      </c>
      <c r="H254" s="826" t="s">
        <v>2425</v>
      </c>
      <c r="I254" s="832">
        <v>11.140000343322754</v>
      </c>
      <c r="J254" s="832">
        <v>250</v>
      </c>
      <c r="K254" s="833">
        <v>2785</v>
      </c>
    </row>
    <row r="255" spans="1:11" ht="14.45" customHeight="1" x14ac:dyDescent="0.2">
      <c r="A255" s="822" t="s">
        <v>586</v>
      </c>
      <c r="B255" s="823" t="s">
        <v>587</v>
      </c>
      <c r="C255" s="826" t="s">
        <v>604</v>
      </c>
      <c r="D255" s="840" t="s">
        <v>605</v>
      </c>
      <c r="E255" s="826" t="s">
        <v>2160</v>
      </c>
      <c r="F255" s="840" t="s">
        <v>2161</v>
      </c>
      <c r="G255" s="826" t="s">
        <v>2421</v>
      </c>
      <c r="H255" s="826" t="s">
        <v>2426</v>
      </c>
      <c r="I255" s="832">
        <v>43.080001831054688</v>
      </c>
      <c r="J255" s="832">
        <v>50</v>
      </c>
      <c r="K255" s="833">
        <v>2153.800048828125</v>
      </c>
    </row>
    <row r="256" spans="1:11" ht="14.45" customHeight="1" x14ac:dyDescent="0.2">
      <c r="A256" s="822" t="s">
        <v>586</v>
      </c>
      <c r="B256" s="823" t="s">
        <v>587</v>
      </c>
      <c r="C256" s="826" t="s">
        <v>604</v>
      </c>
      <c r="D256" s="840" t="s">
        <v>605</v>
      </c>
      <c r="E256" s="826" t="s">
        <v>2160</v>
      </c>
      <c r="F256" s="840" t="s">
        <v>2161</v>
      </c>
      <c r="G256" s="826" t="s">
        <v>2170</v>
      </c>
      <c r="H256" s="826" t="s">
        <v>2171</v>
      </c>
      <c r="I256" s="832">
        <v>3.4866666793823242</v>
      </c>
      <c r="J256" s="832">
        <v>880</v>
      </c>
      <c r="K256" s="833">
        <v>3068.7000122070313</v>
      </c>
    </row>
    <row r="257" spans="1:11" ht="14.45" customHeight="1" x14ac:dyDescent="0.2">
      <c r="A257" s="822" t="s">
        <v>586</v>
      </c>
      <c r="B257" s="823" t="s">
        <v>587</v>
      </c>
      <c r="C257" s="826" t="s">
        <v>604</v>
      </c>
      <c r="D257" s="840" t="s">
        <v>605</v>
      </c>
      <c r="E257" s="826" t="s">
        <v>2160</v>
      </c>
      <c r="F257" s="840" t="s">
        <v>2161</v>
      </c>
      <c r="G257" s="826" t="s">
        <v>2170</v>
      </c>
      <c r="H257" s="826" t="s">
        <v>2172</v>
      </c>
      <c r="I257" s="832">
        <v>3.427142926624843</v>
      </c>
      <c r="J257" s="832">
        <v>470</v>
      </c>
      <c r="K257" s="833">
        <v>1606.4000358581543</v>
      </c>
    </row>
    <row r="258" spans="1:11" ht="14.45" customHeight="1" x14ac:dyDescent="0.2">
      <c r="A258" s="822" t="s">
        <v>586</v>
      </c>
      <c r="B258" s="823" t="s">
        <v>587</v>
      </c>
      <c r="C258" s="826" t="s">
        <v>604</v>
      </c>
      <c r="D258" s="840" t="s">
        <v>605</v>
      </c>
      <c r="E258" s="826" t="s">
        <v>2160</v>
      </c>
      <c r="F258" s="840" t="s">
        <v>2161</v>
      </c>
      <c r="G258" s="826" t="s">
        <v>2173</v>
      </c>
      <c r="H258" s="826" t="s">
        <v>2174</v>
      </c>
      <c r="I258" s="832">
        <v>21.899999618530273</v>
      </c>
      <c r="J258" s="832">
        <v>100</v>
      </c>
      <c r="K258" s="833">
        <v>2190.1500244140625</v>
      </c>
    </row>
    <row r="259" spans="1:11" ht="14.45" customHeight="1" x14ac:dyDescent="0.2">
      <c r="A259" s="822" t="s">
        <v>586</v>
      </c>
      <c r="B259" s="823" t="s">
        <v>587</v>
      </c>
      <c r="C259" s="826" t="s">
        <v>604</v>
      </c>
      <c r="D259" s="840" t="s">
        <v>605</v>
      </c>
      <c r="E259" s="826" t="s">
        <v>2160</v>
      </c>
      <c r="F259" s="840" t="s">
        <v>2161</v>
      </c>
      <c r="G259" s="826" t="s">
        <v>2175</v>
      </c>
      <c r="H259" s="826" t="s">
        <v>2176</v>
      </c>
      <c r="I259" s="832">
        <v>21.899999618530273</v>
      </c>
      <c r="J259" s="832">
        <v>1050</v>
      </c>
      <c r="K259" s="833">
        <v>22996.150146484375</v>
      </c>
    </row>
    <row r="260" spans="1:11" ht="14.45" customHeight="1" x14ac:dyDescent="0.2">
      <c r="A260" s="822" t="s">
        <v>586</v>
      </c>
      <c r="B260" s="823" t="s">
        <v>587</v>
      </c>
      <c r="C260" s="826" t="s">
        <v>604</v>
      </c>
      <c r="D260" s="840" t="s">
        <v>605</v>
      </c>
      <c r="E260" s="826" t="s">
        <v>2160</v>
      </c>
      <c r="F260" s="840" t="s">
        <v>2161</v>
      </c>
      <c r="G260" s="826" t="s">
        <v>2175</v>
      </c>
      <c r="H260" s="826" t="s">
        <v>2427</v>
      </c>
      <c r="I260" s="832">
        <v>21.899999618530273</v>
      </c>
      <c r="J260" s="832">
        <v>250</v>
      </c>
      <c r="K260" s="833">
        <v>5475.25</v>
      </c>
    </row>
    <row r="261" spans="1:11" ht="14.45" customHeight="1" x14ac:dyDescent="0.2">
      <c r="A261" s="822" t="s">
        <v>586</v>
      </c>
      <c r="B261" s="823" t="s">
        <v>587</v>
      </c>
      <c r="C261" s="826" t="s">
        <v>604</v>
      </c>
      <c r="D261" s="840" t="s">
        <v>605</v>
      </c>
      <c r="E261" s="826" t="s">
        <v>2160</v>
      </c>
      <c r="F261" s="840" t="s">
        <v>2161</v>
      </c>
      <c r="G261" s="826" t="s">
        <v>2177</v>
      </c>
      <c r="H261" s="826" t="s">
        <v>2179</v>
      </c>
      <c r="I261" s="832">
        <v>17.979999542236328</v>
      </c>
      <c r="J261" s="832">
        <v>350</v>
      </c>
      <c r="K261" s="833">
        <v>6293</v>
      </c>
    </row>
    <row r="262" spans="1:11" ht="14.45" customHeight="1" x14ac:dyDescent="0.2">
      <c r="A262" s="822" t="s">
        <v>586</v>
      </c>
      <c r="B262" s="823" t="s">
        <v>587</v>
      </c>
      <c r="C262" s="826" t="s">
        <v>604</v>
      </c>
      <c r="D262" s="840" t="s">
        <v>605</v>
      </c>
      <c r="E262" s="826" t="s">
        <v>2160</v>
      </c>
      <c r="F262" s="840" t="s">
        <v>2161</v>
      </c>
      <c r="G262" s="826" t="s">
        <v>2180</v>
      </c>
      <c r="H262" s="826" t="s">
        <v>2181</v>
      </c>
      <c r="I262" s="832">
        <v>17.979999542236328</v>
      </c>
      <c r="J262" s="832">
        <v>50</v>
      </c>
      <c r="K262" s="833">
        <v>899</v>
      </c>
    </row>
    <row r="263" spans="1:11" ht="14.45" customHeight="1" x14ac:dyDescent="0.2">
      <c r="A263" s="822" t="s">
        <v>586</v>
      </c>
      <c r="B263" s="823" t="s">
        <v>587</v>
      </c>
      <c r="C263" s="826" t="s">
        <v>604</v>
      </c>
      <c r="D263" s="840" t="s">
        <v>605</v>
      </c>
      <c r="E263" s="826" t="s">
        <v>2160</v>
      </c>
      <c r="F263" s="840" t="s">
        <v>2161</v>
      </c>
      <c r="G263" s="826" t="s">
        <v>2180</v>
      </c>
      <c r="H263" s="826" t="s">
        <v>2182</v>
      </c>
      <c r="I263" s="832">
        <v>17.979999542236328</v>
      </c>
      <c r="J263" s="832">
        <v>50</v>
      </c>
      <c r="K263" s="833">
        <v>899</v>
      </c>
    </row>
    <row r="264" spans="1:11" ht="14.45" customHeight="1" x14ac:dyDescent="0.2">
      <c r="A264" s="822" t="s">
        <v>586</v>
      </c>
      <c r="B264" s="823" t="s">
        <v>587</v>
      </c>
      <c r="C264" s="826" t="s">
        <v>604</v>
      </c>
      <c r="D264" s="840" t="s">
        <v>605</v>
      </c>
      <c r="E264" s="826" t="s">
        <v>2160</v>
      </c>
      <c r="F264" s="840" t="s">
        <v>2161</v>
      </c>
      <c r="G264" s="826" t="s">
        <v>2428</v>
      </c>
      <c r="H264" s="826" t="s">
        <v>2429</v>
      </c>
      <c r="I264" s="832">
        <v>16.340000152587891</v>
      </c>
      <c r="J264" s="832">
        <v>12</v>
      </c>
      <c r="K264" s="833">
        <v>196.02000427246094</v>
      </c>
    </row>
    <row r="265" spans="1:11" ht="14.45" customHeight="1" x14ac:dyDescent="0.2">
      <c r="A265" s="822" t="s">
        <v>586</v>
      </c>
      <c r="B265" s="823" t="s">
        <v>587</v>
      </c>
      <c r="C265" s="826" t="s">
        <v>604</v>
      </c>
      <c r="D265" s="840" t="s">
        <v>605</v>
      </c>
      <c r="E265" s="826" t="s">
        <v>2160</v>
      </c>
      <c r="F265" s="840" t="s">
        <v>2161</v>
      </c>
      <c r="G265" s="826" t="s">
        <v>2189</v>
      </c>
      <c r="H265" s="826" t="s">
        <v>2190</v>
      </c>
      <c r="I265" s="832">
        <v>22.989999771118164</v>
      </c>
      <c r="J265" s="832">
        <v>150</v>
      </c>
      <c r="K265" s="833">
        <v>3448.4999084472656</v>
      </c>
    </row>
    <row r="266" spans="1:11" ht="14.45" customHeight="1" x14ac:dyDescent="0.2">
      <c r="A266" s="822" t="s">
        <v>586</v>
      </c>
      <c r="B266" s="823" t="s">
        <v>587</v>
      </c>
      <c r="C266" s="826" t="s">
        <v>604</v>
      </c>
      <c r="D266" s="840" t="s">
        <v>605</v>
      </c>
      <c r="E266" s="826" t="s">
        <v>2160</v>
      </c>
      <c r="F266" s="840" t="s">
        <v>2161</v>
      </c>
      <c r="G266" s="826" t="s">
        <v>2191</v>
      </c>
      <c r="H266" s="826" t="s">
        <v>2192</v>
      </c>
      <c r="I266" s="832">
        <v>22.989999771118164</v>
      </c>
      <c r="J266" s="832">
        <v>50</v>
      </c>
      <c r="K266" s="833">
        <v>1149.4999694824219</v>
      </c>
    </row>
    <row r="267" spans="1:11" ht="14.45" customHeight="1" x14ac:dyDescent="0.2">
      <c r="A267" s="822" t="s">
        <v>586</v>
      </c>
      <c r="B267" s="823" t="s">
        <v>587</v>
      </c>
      <c r="C267" s="826" t="s">
        <v>604</v>
      </c>
      <c r="D267" s="840" t="s">
        <v>605</v>
      </c>
      <c r="E267" s="826" t="s">
        <v>2160</v>
      </c>
      <c r="F267" s="840" t="s">
        <v>2161</v>
      </c>
      <c r="G267" s="826" t="s">
        <v>2430</v>
      </c>
      <c r="H267" s="826" t="s">
        <v>2431</v>
      </c>
      <c r="I267" s="832">
        <v>22.989999771118164</v>
      </c>
      <c r="J267" s="832">
        <v>10</v>
      </c>
      <c r="K267" s="833">
        <v>229.89999389648438</v>
      </c>
    </row>
    <row r="268" spans="1:11" ht="14.45" customHeight="1" x14ac:dyDescent="0.2">
      <c r="A268" s="822" t="s">
        <v>586</v>
      </c>
      <c r="B268" s="823" t="s">
        <v>587</v>
      </c>
      <c r="C268" s="826" t="s">
        <v>604</v>
      </c>
      <c r="D268" s="840" t="s">
        <v>605</v>
      </c>
      <c r="E268" s="826" t="s">
        <v>2160</v>
      </c>
      <c r="F268" s="840" t="s">
        <v>2161</v>
      </c>
      <c r="G268" s="826" t="s">
        <v>2189</v>
      </c>
      <c r="H268" s="826" t="s">
        <v>2195</v>
      </c>
      <c r="I268" s="832">
        <v>22.989999771118164</v>
      </c>
      <c r="J268" s="832">
        <v>70</v>
      </c>
      <c r="K268" s="833">
        <v>1609.2999572753906</v>
      </c>
    </row>
    <row r="269" spans="1:11" ht="14.45" customHeight="1" x14ac:dyDescent="0.2">
      <c r="A269" s="822" t="s">
        <v>586</v>
      </c>
      <c r="B269" s="823" t="s">
        <v>587</v>
      </c>
      <c r="C269" s="826" t="s">
        <v>604</v>
      </c>
      <c r="D269" s="840" t="s">
        <v>605</v>
      </c>
      <c r="E269" s="826" t="s">
        <v>2160</v>
      </c>
      <c r="F269" s="840" t="s">
        <v>2161</v>
      </c>
      <c r="G269" s="826" t="s">
        <v>2432</v>
      </c>
      <c r="H269" s="826" t="s">
        <v>2433</v>
      </c>
      <c r="I269" s="832">
        <v>4.0300002098083496</v>
      </c>
      <c r="J269" s="832">
        <v>50</v>
      </c>
      <c r="K269" s="833">
        <v>201.5</v>
      </c>
    </row>
    <row r="270" spans="1:11" ht="14.45" customHeight="1" x14ac:dyDescent="0.2">
      <c r="A270" s="822" t="s">
        <v>586</v>
      </c>
      <c r="B270" s="823" t="s">
        <v>587</v>
      </c>
      <c r="C270" s="826" t="s">
        <v>604</v>
      </c>
      <c r="D270" s="840" t="s">
        <v>605</v>
      </c>
      <c r="E270" s="826" t="s">
        <v>2160</v>
      </c>
      <c r="F270" s="840" t="s">
        <v>2161</v>
      </c>
      <c r="G270" s="826" t="s">
        <v>2199</v>
      </c>
      <c r="H270" s="826" t="s">
        <v>2200</v>
      </c>
      <c r="I270" s="832">
        <v>7.8620000839233395</v>
      </c>
      <c r="J270" s="832">
        <v>800</v>
      </c>
      <c r="K270" s="833">
        <v>6289</v>
      </c>
    </row>
    <row r="271" spans="1:11" ht="14.45" customHeight="1" x14ac:dyDescent="0.2">
      <c r="A271" s="822" t="s">
        <v>586</v>
      </c>
      <c r="B271" s="823" t="s">
        <v>587</v>
      </c>
      <c r="C271" s="826" t="s">
        <v>604</v>
      </c>
      <c r="D271" s="840" t="s">
        <v>605</v>
      </c>
      <c r="E271" s="826" t="s">
        <v>2160</v>
      </c>
      <c r="F271" s="840" t="s">
        <v>2161</v>
      </c>
      <c r="G271" s="826" t="s">
        <v>2199</v>
      </c>
      <c r="H271" s="826" t="s">
        <v>2201</v>
      </c>
      <c r="I271" s="832">
        <v>8.6650000413258876</v>
      </c>
      <c r="J271" s="832">
        <v>800</v>
      </c>
      <c r="K271" s="833">
        <v>6937</v>
      </c>
    </row>
    <row r="272" spans="1:11" ht="14.45" customHeight="1" x14ac:dyDescent="0.2">
      <c r="A272" s="822" t="s">
        <v>586</v>
      </c>
      <c r="B272" s="823" t="s">
        <v>587</v>
      </c>
      <c r="C272" s="826" t="s">
        <v>604</v>
      </c>
      <c r="D272" s="840" t="s">
        <v>605</v>
      </c>
      <c r="E272" s="826" t="s">
        <v>2160</v>
      </c>
      <c r="F272" s="840" t="s">
        <v>2161</v>
      </c>
      <c r="G272" s="826" t="s">
        <v>2202</v>
      </c>
      <c r="H272" s="826" t="s">
        <v>2203</v>
      </c>
      <c r="I272" s="832">
        <v>35.090000152587891</v>
      </c>
      <c r="J272" s="832">
        <v>4</v>
      </c>
      <c r="K272" s="833">
        <v>140.36000061035156</v>
      </c>
    </row>
    <row r="273" spans="1:11" ht="14.45" customHeight="1" x14ac:dyDescent="0.2">
      <c r="A273" s="822" t="s">
        <v>586</v>
      </c>
      <c r="B273" s="823" t="s">
        <v>587</v>
      </c>
      <c r="C273" s="826" t="s">
        <v>604</v>
      </c>
      <c r="D273" s="840" t="s">
        <v>605</v>
      </c>
      <c r="E273" s="826" t="s">
        <v>2160</v>
      </c>
      <c r="F273" s="840" t="s">
        <v>2161</v>
      </c>
      <c r="G273" s="826" t="s">
        <v>2434</v>
      </c>
      <c r="H273" s="826" t="s">
        <v>2435</v>
      </c>
      <c r="I273" s="832">
        <v>36.299999237060547</v>
      </c>
      <c r="J273" s="832">
        <v>10</v>
      </c>
      <c r="K273" s="833">
        <v>363</v>
      </c>
    </row>
    <row r="274" spans="1:11" ht="14.45" customHeight="1" x14ac:dyDescent="0.2">
      <c r="A274" s="822" t="s">
        <v>586</v>
      </c>
      <c r="B274" s="823" t="s">
        <v>587</v>
      </c>
      <c r="C274" s="826" t="s">
        <v>604</v>
      </c>
      <c r="D274" s="840" t="s">
        <v>605</v>
      </c>
      <c r="E274" s="826" t="s">
        <v>2160</v>
      </c>
      <c r="F274" s="840" t="s">
        <v>2161</v>
      </c>
      <c r="G274" s="826" t="s">
        <v>2204</v>
      </c>
      <c r="H274" s="826" t="s">
        <v>2205</v>
      </c>
      <c r="I274" s="832">
        <v>1.8133333126703899</v>
      </c>
      <c r="J274" s="832">
        <v>600</v>
      </c>
      <c r="K274" s="833">
        <v>1088</v>
      </c>
    </row>
    <row r="275" spans="1:11" ht="14.45" customHeight="1" x14ac:dyDescent="0.2">
      <c r="A275" s="822" t="s">
        <v>586</v>
      </c>
      <c r="B275" s="823" t="s">
        <v>587</v>
      </c>
      <c r="C275" s="826" t="s">
        <v>604</v>
      </c>
      <c r="D275" s="840" t="s">
        <v>605</v>
      </c>
      <c r="E275" s="826" t="s">
        <v>2160</v>
      </c>
      <c r="F275" s="840" t="s">
        <v>2161</v>
      </c>
      <c r="G275" s="826" t="s">
        <v>2206</v>
      </c>
      <c r="H275" s="826" t="s">
        <v>2207</v>
      </c>
      <c r="I275" s="832">
        <v>2.0099999904632568</v>
      </c>
      <c r="J275" s="832">
        <v>100</v>
      </c>
      <c r="K275" s="833">
        <v>200.50999450683594</v>
      </c>
    </row>
    <row r="276" spans="1:11" ht="14.45" customHeight="1" x14ac:dyDescent="0.2">
      <c r="A276" s="822" t="s">
        <v>586</v>
      </c>
      <c r="B276" s="823" t="s">
        <v>587</v>
      </c>
      <c r="C276" s="826" t="s">
        <v>604</v>
      </c>
      <c r="D276" s="840" t="s">
        <v>605</v>
      </c>
      <c r="E276" s="826" t="s">
        <v>2160</v>
      </c>
      <c r="F276" s="840" t="s">
        <v>2161</v>
      </c>
      <c r="G276" s="826" t="s">
        <v>2206</v>
      </c>
      <c r="H276" s="826" t="s">
        <v>2208</v>
      </c>
      <c r="I276" s="832">
        <v>1.9199999968210857</v>
      </c>
      <c r="J276" s="832">
        <v>700</v>
      </c>
      <c r="K276" s="833">
        <v>1339.5700073242188</v>
      </c>
    </row>
    <row r="277" spans="1:11" ht="14.45" customHeight="1" x14ac:dyDescent="0.2">
      <c r="A277" s="822" t="s">
        <v>586</v>
      </c>
      <c r="B277" s="823" t="s">
        <v>587</v>
      </c>
      <c r="C277" s="826" t="s">
        <v>604</v>
      </c>
      <c r="D277" s="840" t="s">
        <v>605</v>
      </c>
      <c r="E277" s="826" t="s">
        <v>2160</v>
      </c>
      <c r="F277" s="840" t="s">
        <v>2161</v>
      </c>
      <c r="G277" s="826" t="s">
        <v>2206</v>
      </c>
      <c r="H277" s="826" t="s">
        <v>2209</v>
      </c>
      <c r="I277" s="832">
        <v>1.9300000071525574</v>
      </c>
      <c r="J277" s="832">
        <v>600</v>
      </c>
      <c r="K277" s="833">
        <v>1145.8800048828125</v>
      </c>
    </row>
    <row r="278" spans="1:11" ht="14.45" customHeight="1" x14ac:dyDescent="0.2">
      <c r="A278" s="822" t="s">
        <v>586</v>
      </c>
      <c r="B278" s="823" t="s">
        <v>587</v>
      </c>
      <c r="C278" s="826" t="s">
        <v>604</v>
      </c>
      <c r="D278" s="840" t="s">
        <v>605</v>
      </c>
      <c r="E278" s="826" t="s">
        <v>2160</v>
      </c>
      <c r="F278" s="840" t="s">
        <v>2161</v>
      </c>
      <c r="G278" s="826" t="s">
        <v>2436</v>
      </c>
      <c r="H278" s="826" t="s">
        <v>2437</v>
      </c>
      <c r="I278" s="832">
        <v>272.25</v>
      </c>
      <c r="J278" s="832">
        <v>2</v>
      </c>
      <c r="K278" s="833">
        <v>544.5</v>
      </c>
    </row>
    <row r="279" spans="1:11" ht="14.45" customHeight="1" x14ac:dyDescent="0.2">
      <c r="A279" s="822" t="s">
        <v>586</v>
      </c>
      <c r="B279" s="823" t="s">
        <v>587</v>
      </c>
      <c r="C279" s="826" t="s">
        <v>604</v>
      </c>
      <c r="D279" s="840" t="s">
        <v>605</v>
      </c>
      <c r="E279" s="826" t="s">
        <v>2160</v>
      </c>
      <c r="F279" s="840" t="s">
        <v>2161</v>
      </c>
      <c r="G279" s="826" t="s">
        <v>2218</v>
      </c>
      <c r="H279" s="826" t="s">
        <v>2219</v>
      </c>
      <c r="I279" s="832">
        <v>13.310000419616699</v>
      </c>
      <c r="J279" s="832">
        <v>110</v>
      </c>
      <c r="K279" s="833">
        <v>1464.1000671386719</v>
      </c>
    </row>
    <row r="280" spans="1:11" ht="14.45" customHeight="1" x14ac:dyDescent="0.2">
      <c r="A280" s="822" t="s">
        <v>586</v>
      </c>
      <c r="B280" s="823" t="s">
        <v>587</v>
      </c>
      <c r="C280" s="826" t="s">
        <v>604</v>
      </c>
      <c r="D280" s="840" t="s">
        <v>605</v>
      </c>
      <c r="E280" s="826" t="s">
        <v>2160</v>
      </c>
      <c r="F280" s="840" t="s">
        <v>2161</v>
      </c>
      <c r="G280" s="826" t="s">
        <v>2216</v>
      </c>
      <c r="H280" s="826" t="s">
        <v>2222</v>
      </c>
      <c r="I280" s="832">
        <v>11.739999771118164</v>
      </c>
      <c r="J280" s="832">
        <v>6</v>
      </c>
      <c r="K280" s="833">
        <v>70.44000244140625</v>
      </c>
    </row>
    <row r="281" spans="1:11" ht="14.45" customHeight="1" x14ac:dyDescent="0.2">
      <c r="A281" s="822" t="s">
        <v>586</v>
      </c>
      <c r="B281" s="823" t="s">
        <v>587</v>
      </c>
      <c r="C281" s="826" t="s">
        <v>604</v>
      </c>
      <c r="D281" s="840" t="s">
        <v>605</v>
      </c>
      <c r="E281" s="826" t="s">
        <v>2160</v>
      </c>
      <c r="F281" s="840" t="s">
        <v>2161</v>
      </c>
      <c r="G281" s="826" t="s">
        <v>2218</v>
      </c>
      <c r="H281" s="826" t="s">
        <v>2223</v>
      </c>
      <c r="I281" s="832">
        <v>13.310000419616699</v>
      </c>
      <c r="J281" s="832">
        <v>38</v>
      </c>
      <c r="K281" s="833">
        <v>505.78002166748047</v>
      </c>
    </row>
    <row r="282" spans="1:11" ht="14.45" customHeight="1" x14ac:dyDescent="0.2">
      <c r="A282" s="822" t="s">
        <v>586</v>
      </c>
      <c r="B282" s="823" t="s">
        <v>587</v>
      </c>
      <c r="C282" s="826" t="s">
        <v>604</v>
      </c>
      <c r="D282" s="840" t="s">
        <v>605</v>
      </c>
      <c r="E282" s="826" t="s">
        <v>2160</v>
      </c>
      <c r="F282" s="840" t="s">
        <v>2161</v>
      </c>
      <c r="G282" s="826" t="s">
        <v>2220</v>
      </c>
      <c r="H282" s="826" t="s">
        <v>2224</v>
      </c>
      <c r="I282" s="832">
        <v>2.2899999618530273</v>
      </c>
      <c r="J282" s="832">
        <v>50</v>
      </c>
      <c r="K282" s="833">
        <v>114.5</v>
      </c>
    </row>
    <row r="283" spans="1:11" ht="14.45" customHeight="1" x14ac:dyDescent="0.2">
      <c r="A283" s="822" t="s">
        <v>586</v>
      </c>
      <c r="B283" s="823" t="s">
        <v>587</v>
      </c>
      <c r="C283" s="826" t="s">
        <v>604</v>
      </c>
      <c r="D283" s="840" t="s">
        <v>605</v>
      </c>
      <c r="E283" s="826" t="s">
        <v>2160</v>
      </c>
      <c r="F283" s="840" t="s">
        <v>2161</v>
      </c>
      <c r="G283" s="826" t="s">
        <v>2438</v>
      </c>
      <c r="H283" s="826" t="s">
        <v>2439</v>
      </c>
      <c r="I283" s="832">
        <v>7.9899997711181641</v>
      </c>
      <c r="J283" s="832">
        <v>100</v>
      </c>
      <c r="K283" s="833">
        <v>798.5999755859375</v>
      </c>
    </row>
    <row r="284" spans="1:11" ht="14.45" customHeight="1" x14ac:dyDescent="0.2">
      <c r="A284" s="822" t="s">
        <v>586</v>
      </c>
      <c r="B284" s="823" t="s">
        <v>587</v>
      </c>
      <c r="C284" s="826" t="s">
        <v>604</v>
      </c>
      <c r="D284" s="840" t="s">
        <v>605</v>
      </c>
      <c r="E284" s="826" t="s">
        <v>2160</v>
      </c>
      <c r="F284" s="840" t="s">
        <v>2161</v>
      </c>
      <c r="G284" s="826" t="s">
        <v>2438</v>
      </c>
      <c r="H284" s="826" t="s">
        <v>2440</v>
      </c>
      <c r="I284" s="832">
        <v>7.9899997711181641</v>
      </c>
      <c r="J284" s="832">
        <v>100</v>
      </c>
      <c r="K284" s="833">
        <v>798.5999755859375</v>
      </c>
    </row>
    <row r="285" spans="1:11" ht="14.45" customHeight="1" x14ac:dyDescent="0.2">
      <c r="A285" s="822" t="s">
        <v>586</v>
      </c>
      <c r="B285" s="823" t="s">
        <v>587</v>
      </c>
      <c r="C285" s="826" t="s">
        <v>604</v>
      </c>
      <c r="D285" s="840" t="s">
        <v>605</v>
      </c>
      <c r="E285" s="826" t="s">
        <v>2160</v>
      </c>
      <c r="F285" s="840" t="s">
        <v>2161</v>
      </c>
      <c r="G285" s="826" t="s">
        <v>2441</v>
      </c>
      <c r="H285" s="826" t="s">
        <v>2442</v>
      </c>
      <c r="I285" s="832">
        <v>975.260009765625</v>
      </c>
      <c r="J285" s="832">
        <v>2</v>
      </c>
      <c r="K285" s="833">
        <v>1950.52001953125</v>
      </c>
    </row>
    <row r="286" spans="1:11" ht="14.45" customHeight="1" x14ac:dyDescent="0.2">
      <c r="A286" s="822" t="s">
        <v>586</v>
      </c>
      <c r="B286" s="823" t="s">
        <v>587</v>
      </c>
      <c r="C286" s="826" t="s">
        <v>604</v>
      </c>
      <c r="D286" s="840" t="s">
        <v>605</v>
      </c>
      <c r="E286" s="826" t="s">
        <v>2160</v>
      </c>
      <c r="F286" s="840" t="s">
        <v>2161</v>
      </c>
      <c r="G286" s="826" t="s">
        <v>2233</v>
      </c>
      <c r="H286" s="826" t="s">
        <v>2234</v>
      </c>
      <c r="I286" s="832">
        <v>1289.8599853515625</v>
      </c>
      <c r="J286" s="832">
        <v>1</v>
      </c>
      <c r="K286" s="833">
        <v>1289.8599853515625</v>
      </c>
    </row>
    <row r="287" spans="1:11" ht="14.45" customHeight="1" x14ac:dyDescent="0.2">
      <c r="A287" s="822" t="s">
        <v>586</v>
      </c>
      <c r="B287" s="823" t="s">
        <v>587</v>
      </c>
      <c r="C287" s="826" t="s">
        <v>604</v>
      </c>
      <c r="D287" s="840" t="s">
        <v>605</v>
      </c>
      <c r="E287" s="826" t="s">
        <v>2160</v>
      </c>
      <c r="F287" s="840" t="s">
        <v>2161</v>
      </c>
      <c r="G287" s="826" t="s">
        <v>2235</v>
      </c>
      <c r="H287" s="826" t="s">
        <v>2236</v>
      </c>
      <c r="I287" s="832">
        <v>17.549999237060547</v>
      </c>
      <c r="J287" s="832">
        <v>4</v>
      </c>
      <c r="K287" s="833">
        <v>70.199996948242188</v>
      </c>
    </row>
    <row r="288" spans="1:11" ht="14.45" customHeight="1" x14ac:dyDescent="0.2">
      <c r="A288" s="822" t="s">
        <v>586</v>
      </c>
      <c r="B288" s="823" t="s">
        <v>587</v>
      </c>
      <c r="C288" s="826" t="s">
        <v>604</v>
      </c>
      <c r="D288" s="840" t="s">
        <v>605</v>
      </c>
      <c r="E288" s="826" t="s">
        <v>2160</v>
      </c>
      <c r="F288" s="840" t="s">
        <v>2161</v>
      </c>
      <c r="G288" s="826" t="s">
        <v>2239</v>
      </c>
      <c r="H288" s="826" t="s">
        <v>2240</v>
      </c>
      <c r="I288" s="832">
        <v>9.1999998092651367</v>
      </c>
      <c r="J288" s="832">
        <v>1250</v>
      </c>
      <c r="K288" s="833">
        <v>11500</v>
      </c>
    </row>
    <row r="289" spans="1:11" ht="14.45" customHeight="1" x14ac:dyDescent="0.2">
      <c r="A289" s="822" t="s">
        <v>586</v>
      </c>
      <c r="B289" s="823" t="s">
        <v>587</v>
      </c>
      <c r="C289" s="826" t="s">
        <v>604</v>
      </c>
      <c r="D289" s="840" t="s">
        <v>605</v>
      </c>
      <c r="E289" s="826" t="s">
        <v>2160</v>
      </c>
      <c r="F289" s="840" t="s">
        <v>2161</v>
      </c>
      <c r="G289" s="826" t="s">
        <v>2239</v>
      </c>
      <c r="H289" s="826" t="s">
        <v>2241</v>
      </c>
      <c r="I289" s="832">
        <v>9.1999998092651367</v>
      </c>
      <c r="J289" s="832">
        <v>750</v>
      </c>
      <c r="K289" s="833">
        <v>6900</v>
      </c>
    </row>
    <row r="290" spans="1:11" ht="14.45" customHeight="1" x14ac:dyDescent="0.2">
      <c r="A290" s="822" t="s">
        <v>586</v>
      </c>
      <c r="B290" s="823" t="s">
        <v>587</v>
      </c>
      <c r="C290" s="826" t="s">
        <v>604</v>
      </c>
      <c r="D290" s="840" t="s">
        <v>605</v>
      </c>
      <c r="E290" s="826" t="s">
        <v>2160</v>
      </c>
      <c r="F290" s="840" t="s">
        <v>2161</v>
      </c>
      <c r="G290" s="826" t="s">
        <v>2239</v>
      </c>
      <c r="H290" s="826" t="s">
        <v>2242</v>
      </c>
      <c r="I290" s="832">
        <v>9.1999998092651367</v>
      </c>
      <c r="J290" s="832">
        <v>100</v>
      </c>
      <c r="K290" s="833">
        <v>920</v>
      </c>
    </row>
    <row r="291" spans="1:11" ht="14.45" customHeight="1" x14ac:dyDescent="0.2">
      <c r="A291" s="822" t="s">
        <v>586</v>
      </c>
      <c r="B291" s="823" t="s">
        <v>587</v>
      </c>
      <c r="C291" s="826" t="s">
        <v>604</v>
      </c>
      <c r="D291" s="840" t="s">
        <v>605</v>
      </c>
      <c r="E291" s="826" t="s">
        <v>2160</v>
      </c>
      <c r="F291" s="840" t="s">
        <v>2161</v>
      </c>
      <c r="G291" s="826" t="s">
        <v>2245</v>
      </c>
      <c r="H291" s="826" t="s">
        <v>2246</v>
      </c>
      <c r="I291" s="832">
        <v>7.0150001049041748</v>
      </c>
      <c r="J291" s="832">
        <v>70</v>
      </c>
      <c r="K291" s="833">
        <v>491</v>
      </c>
    </row>
    <row r="292" spans="1:11" ht="14.45" customHeight="1" x14ac:dyDescent="0.2">
      <c r="A292" s="822" t="s">
        <v>586</v>
      </c>
      <c r="B292" s="823" t="s">
        <v>587</v>
      </c>
      <c r="C292" s="826" t="s">
        <v>604</v>
      </c>
      <c r="D292" s="840" t="s">
        <v>605</v>
      </c>
      <c r="E292" s="826" t="s">
        <v>2160</v>
      </c>
      <c r="F292" s="840" t="s">
        <v>2161</v>
      </c>
      <c r="G292" s="826" t="s">
        <v>2245</v>
      </c>
      <c r="H292" s="826" t="s">
        <v>2247</v>
      </c>
      <c r="I292" s="832">
        <v>6.2899999618530273</v>
      </c>
      <c r="J292" s="832">
        <v>30</v>
      </c>
      <c r="K292" s="833">
        <v>188.69999694824219</v>
      </c>
    </row>
    <row r="293" spans="1:11" ht="14.45" customHeight="1" x14ac:dyDescent="0.2">
      <c r="A293" s="822" t="s">
        <v>586</v>
      </c>
      <c r="B293" s="823" t="s">
        <v>587</v>
      </c>
      <c r="C293" s="826" t="s">
        <v>604</v>
      </c>
      <c r="D293" s="840" t="s">
        <v>605</v>
      </c>
      <c r="E293" s="826" t="s">
        <v>2160</v>
      </c>
      <c r="F293" s="840" t="s">
        <v>2161</v>
      </c>
      <c r="G293" s="826" t="s">
        <v>2248</v>
      </c>
      <c r="H293" s="826" t="s">
        <v>2249</v>
      </c>
      <c r="I293" s="832">
        <v>172.5</v>
      </c>
      <c r="J293" s="832">
        <v>2</v>
      </c>
      <c r="K293" s="833">
        <v>345</v>
      </c>
    </row>
    <row r="294" spans="1:11" ht="14.45" customHeight="1" x14ac:dyDescent="0.2">
      <c r="A294" s="822" t="s">
        <v>586</v>
      </c>
      <c r="B294" s="823" t="s">
        <v>587</v>
      </c>
      <c r="C294" s="826" t="s">
        <v>604</v>
      </c>
      <c r="D294" s="840" t="s">
        <v>605</v>
      </c>
      <c r="E294" s="826" t="s">
        <v>2160</v>
      </c>
      <c r="F294" s="840" t="s">
        <v>2161</v>
      </c>
      <c r="G294" s="826" t="s">
        <v>2248</v>
      </c>
      <c r="H294" s="826" t="s">
        <v>2250</v>
      </c>
      <c r="I294" s="832">
        <v>172.5</v>
      </c>
      <c r="J294" s="832">
        <v>3</v>
      </c>
      <c r="K294" s="833">
        <v>517.5</v>
      </c>
    </row>
    <row r="295" spans="1:11" ht="14.45" customHeight="1" x14ac:dyDescent="0.2">
      <c r="A295" s="822" t="s">
        <v>586</v>
      </c>
      <c r="B295" s="823" t="s">
        <v>587</v>
      </c>
      <c r="C295" s="826" t="s">
        <v>604</v>
      </c>
      <c r="D295" s="840" t="s">
        <v>605</v>
      </c>
      <c r="E295" s="826" t="s">
        <v>2160</v>
      </c>
      <c r="F295" s="840" t="s">
        <v>2161</v>
      </c>
      <c r="G295" s="826" t="s">
        <v>2443</v>
      </c>
      <c r="H295" s="826" t="s">
        <v>2444</v>
      </c>
      <c r="I295" s="832">
        <v>284.35000610351563</v>
      </c>
      <c r="J295" s="832">
        <v>40</v>
      </c>
      <c r="K295" s="833">
        <v>11374</v>
      </c>
    </row>
    <row r="296" spans="1:11" ht="14.45" customHeight="1" x14ac:dyDescent="0.2">
      <c r="A296" s="822" t="s">
        <v>586</v>
      </c>
      <c r="B296" s="823" t="s">
        <v>587</v>
      </c>
      <c r="C296" s="826" t="s">
        <v>604</v>
      </c>
      <c r="D296" s="840" t="s">
        <v>605</v>
      </c>
      <c r="E296" s="826" t="s">
        <v>2160</v>
      </c>
      <c r="F296" s="840" t="s">
        <v>2161</v>
      </c>
      <c r="G296" s="826" t="s">
        <v>2251</v>
      </c>
      <c r="H296" s="826" t="s">
        <v>2252</v>
      </c>
      <c r="I296" s="832">
        <v>7.630000114440918</v>
      </c>
      <c r="J296" s="832">
        <v>120</v>
      </c>
      <c r="K296" s="833">
        <v>919.5</v>
      </c>
    </row>
    <row r="297" spans="1:11" ht="14.45" customHeight="1" x14ac:dyDescent="0.2">
      <c r="A297" s="822" t="s">
        <v>586</v>
      </c>
      <c r="B297" s="823" t="s">
        <v>587</v>
      </c>
      <c r="C297" s="826" t="s">
        <v>604</v>
      </c>
      <c r="D297" s="840" t="s">
        <v>605</v>
      </c>
      <c r="E297" s="826" t="s">
        <v>2160</v>
      </c>
      <c r="F297" s="840" t="s">
        <v>2161</v>
      </c>
      <c r="G297" s="826" t="s">
        <v>2251</v>
      </c>
      <c r="H297" s="826" t="s">
        <v>2253</v>
      </c>
      <c r="I297" s="832">
        <v>7.5</v>
      </c>
      <c r="J297" s="832">
        <v>30</v>
      </c>
      <c r="K297" s="833">
        <v>225</v>
      </c>
    </row>
    <row r="298" spans="1:11" ht="14.45" customHeight="1" x14ac:dyDescent="0.2">
      <c r="A298" s="822" t="s">
        <v>586</v>
      </c>
      <c r="B298" s="823" t="s">
        <v>587</v>
      </c>
      <c r="C298" s="826" t="s">
        <v>604</v>
      </c>
      <c r="D298" s="840" t="s">
        <v>605</v>
      </c>
      <c r="E298" s="826" t="s">
        <v>2160</v>
      </c>
      <c r="F298" s="840" t="s">
        <v>2161</v>
      </c>
      <c r="G298" s="826" t="s">
        <v>2443</v>
      </c>
      <c r="H298" s="826" t="s">
        <v>2445</v>
      </c>
      <c r="I298" s="832">
        <v>292.22000122070313</v>
      </c>
      <c r="J298" s="832">
        <v>35</v>
      </c>
      <c r="K298" s="833">
        <v>10188.35009765625</v>
      </c>
    </row>
    <row r="299" spans="1:11" ht="14.45" customHeight="1" x14ac:dyDescent="0.2">
      <c r="A299" s="822" t="s">
        <v>586</v>
      </c>
      <c r="B299" s="823" t="s">
        <v>587</v>
      </c>
      <c r="C299" s="826" t="s">
        <v>604</v>
      </c>
      <c r="D299" s="840" t="s">
        <v>605</v>
      </c>
      <c r="E299" s="826" t="s">
        <v>2160</v>
      </c>
      <c r="F299" s="840" t="s">
        <v>2161</v>
      </c>
      <c r="G299" s="826" t="s">
        <v>2251</v>
      </c>
      <c r="H299" s="826" t="s">
        <v>2254</v>
      </c>
      <c r="I299" s="832">
        <v>7.5</v>
      </c>
      <c r="J299" s="832">
        <v>60</v>
      </c>
      <c r="K299" s="833">
        <v>450</v>
      </c>
    </row>
    <row r="300" spans="1:11" ht="14.45" customHeight="1" x14ac:dyDescent="0.2">
      <c r="A300" s="822" t="s">
        <v>586</v>
      </c>
      <c r="B300" s="823" t="s">
        <v>587</v>
      </c>
      <c r="C300" s="826" t="s">
        <v>604</v>
      </c>
      <c r="D300" s="840" t="s">
        <v>605</v>
      </c>
      <c r="E300" s="826" t="s">
        <v>2160</v>
      </c>
      <c r="F300" s="840" t="s">
        <v>2161</v>
      </c>
      <c r="G300" s="826" t="s">
        <v>2446</v>
      </c>
      <c r="H300" s="826" t="s">
        <v>2447</v>
      </c>
      <c r="I300" s="832">
        <v>197.57000732421875</v>
      </c>
      <c r="J300" s="832">
        <v>2</v>
      </c>
      <c r="K300" s="833">
        <v>395.1400146484375</v>
      </c>
    </row>
    <row r="301" spans="1:11" ht="14.45" customHeight="1" x14ac:dyDescent="0.2">
      <c r="A301" s="822" t="s">
        <v>586</v>
      </c>
      <c r="B301" s="823" t="s">
        <v>587</v>
      </c>
      <c r="C301" s="826" t="s">
        <v>604</v>
      </c>
      <c r="D301" s="840" t="s">
        <v>605</v>
      </c>
      <c r="E301" s="826" t="s">
        <v>2160</v>
      </c>
      <c r="F301" s="840" t="s">
        <v>2161</v>
      </c>
      <c r="G301" s="826" t="s">
        <v>2255</v>
      </c>
      <c r="H301" s="826" t="s">
        <v>2256</v>
      </c>
      <c r="I301" s="832">
        <v>0.82249999046325684</v>
      </c>
      <c r="J301" s="832">
        <v>3100</v>
      </c>
      <c r="K301" s="833">
        <v>2550</v>
      </c>
    </row>
    <row r="302" spans="1:11" ht="14.45" customHeight="1" x14ac:dyDescent="0.2">
      <c r="A302" s="822" t="s">
        <v>586</v>
      </c>
      <c r="B302" s="823" t="s">
        <v>587</v>
      </c>
      <c r="C302" s="826" t="s">
        <v>604</v>
      </c>
      <c r="D302" s="840" t="s">
        <v>605</v>
      </c>
      <c r="E302" s="826" t="s">
        <v>2160</v>
      </c>
      <c r="F302" s="840" t="s">
        <v>2161</v>
      </c>
      <c r="G302" s="826" t="s">
        <v>2257</v>
      </c>
      <c r="H302" s="826" t="s">
        <v>2258</v>
      </c>
      <c r="I302" s="832">
        <v>1.0850000381469727</v>
      </c>
      <c r="J302" s="832">
        <v>700</v>
      </c>
      <c r="K302" s="833">
        <v>759</v>
      </c>
    </row>
    <row r="303" spans="1:11" ht="14.45" customHeight="1" x14ac:dyDescent="0.2">
      <c r="A303" s="822" t="s">
        <v>586</v>
      </c>
      <c r="B303" s="823" t="s">
        <v>587</v>
      </c>
      <c r="C303" s="826" t="s">
        <v>604</v>
      </c>
      <c r="D303" s="840" t="s">
        <v>605</v>
      </c>
      <c r="E303" s="826" t="s">
        <v>2160</v>
      </c>
      <c r="F303" s="840" t="s">
        <v>2161</v>
      </c>
      <c r="G303" s="826" t="s">
        <v>2257</v>
      </c>
      <c r="H303" s="826" t="s">
        <v>2259</v>
      </c>
      <c r="I303" s="832">
        <v>1.0900000333786011</v>
      </c>
      <c r="J303" s="832">
        <v>400</v>
      </c>
      <c r="K303" s="833">
        <v>436</v>
      </c>
    </row>
    <row r="304" spans="1:11" ht="14.45" customHeight="1" x14ac:dyDescent="0.2">
      <c r="A304" s="822" t="s">
        <v>586</v>
      </c>
      <c r="B304" s="823" t="s">
        <v>587</v>
      </c>
      <c r="C304" s="826" t="s">
        <v>604</v>
      </c>
      <c r="D304" s="840" t="s">
        <v>605</v>
      </c>
      <c r="E304" s="826" t="s">
        <v>2160</v>
      </c>
      <c r="F304" s="840" t="s">
        <v>2161</v>
      </c>
      <c r="G304" s="826" t="s">
        <v>2260</v>
      </c>
      <c r="H304" s="826" t="s">
        <v>2261</v>
      </c>
      <c r="I304" s="832">
        <v>0.434285717351096</v>
      </c>
      <c r="J304" s="832">
        <v>2000</v>
      </c>
      <c r="K304" s="833">
        <v>868</v>
      </c>
    </row>
    <row r="305" spans="1:11" ht="14.45" customHeight="1" x14ac:dyDescent="0.2">
      <c r="A305" s="822" t="s">
        <v>586</v>
      </c>
      <c r="B305" s="823" t="s">
        <v>587</v>
      </c>
      <c r="C305" s="826" t="s">
        <v>604</v>
      </c>
      <c r="D305" s="840" t="s">
        <v>605</v>
      </c>
      <c r="E305" s="826" t="s">
        <v>2160</v>
      </c>
      <c r="F305" s="840" t="s">
        <v>2161</v>
      </c>
      <c r="G305" s="826" t="s">
        <v>2262</v>
      </c>
      <c r="H305" s="826" t="s">
        <v>2263</v>
      </c>
      <c r="I305" s="832">
        <v>0.47999998927116394</v>
      </c>
      <c r="J305" s="832">
        <v>200</v>
      </c>
      <c r="K305" s="833">
        <v>96</v>
      </c>
    </row>
    <row r="306" spans="1:11" ht="14.45" customHeight="1" x14ac:dyDescent="0.2">
      <c r="A306" s="822" t="s">
        <v>586</v>
      </c>
      <c r="B306" s="823" t="s">
        <v>587</v>
      </c>
      <c r="C306" s="826" t="s">
        <v>604</v>
      </c>
      <c r="D306" s="840" t="s">
        <v>605</v>
      </c>
      <c r="E306" s="826" t="s">
        <v>2160</v>
      </c>
      <c r="F306" s="840" t="s">
        <v>2161</v>
      </c>
      <c r="G306" s="826" t="s">
        <v>2262</v>
      </c>
      <c r="H306" s="826" t="s">
        <v>2265</v>
      </c>
      <c r="I306" s="832">
        <v>0.4699999988079071</v>
      </c>
      <c r="J306" s="832">
        <v>200</v>
      </c>
      <c r="K306" s="833">
        <v>94</v>
      </c>
    </row>
    <row r="307" spans="1:11" ht="14.45" customHeight="1" x14ac:dyDescent="0.2">
      <c r="A307" s="822" t="s">
        <v>586</v>
      </c>
      <c r="B307" s="823" t="s">
        <v>587</v>
      </c>
      <c r="C307" s="826" t="s">
        <v>604</v>
      </c>
      <c r="D307" s="840" t="s">
        <v>605</v>
      </c>
      <c r="E307" s="826" t="s">
        <v>2160</v>
      </c>
      <c r="F307" s="840" t="s">
        <v>2161</v>
      </c>
      <c r="G307" s="826" t="s">
        <v>2266</v>
      </c>
      <c r="H307" s="826" t="s">
        <v>2267</v>
      </c>
      <c r="I307" s="832">
        <v>1.1319999933242797</v>
      </c>
      <c r="J307" s="832">
        <v>740</v>
      </c>
      <c r="K307" s="833">
        <v>836.40000152587891</v>
      </c>
    </row>
    <row r="308" spans="1:11" ht="14.45" customHeight="1" x14ac:dyDescent="0.2">
      <c r="A308" s="822" t="s">
        <v>586</v>
      </c>
      <c r="B308" s="823" t="s">
        <v>587</v>
      </c>
      <c r="C308" s="826" t="s">
        <v>604</v>
      </c>
      <c r="D308" s="840" t="s">
        <v>605</v>
      </c>
      <c r="E308" s="826" t="s">
        <v>2160</v>
      </c>
      <c r="F308" s="840" t="s">
        <v>2161</v>
      </c>
      <c r="G308" s="826" t="s">
        <v>2268</v>
      </c>
      <c r="H308" s="826" t="s">
        <v>2270</v>
      </c>
      <c r="I308" s="832">
        <v>1.6799999475479126</v>
      </c>
      <c r="J308" s="832">
        <v>100</v>
      </c>
      <c r="K308" s="833">
        <v>168</v>
      </c>
    </row>
    <row r="309" spans="1:11" ht="14.45" customHeight="1" x14ac:dyDescent="0.2">
      <c r="A309" s="822" t="s">
        <v>586</v>
      </c>
      <c r="B309" s="823" t="s">
        <v>587</v>
      </c>
      <c r="C309" s="826" t="s">
        <v>604</v>
      </c>
      <c r="D309" s="840" t="s">
        <v>605</v>
      </c>
      <c r="E309" s="826" t="s">
        <v>2160</v>
      </c>
      <c r="F309" s="840" t="s">
        <v>2161</v>
      </c>
      <c r="G309" s="826" t="s">
        <v>2271</v>
      </c>
      <c r="H309" s="826" t="s">
        <v>2272</v>
      </c>
      <c r="I309" s="832">
        <v>0.57999998331069946</v>
      </c>
      <c r="J309" s="832">
        <v>1100</v>
      </c>
      <c r="K309" s="833">
        <v>638</v>
      </c>
    </row>
    <row r="310" spans="1:11" ht="14.45" customHeight="1" x14ac:dyDescent="0.2">
      <c r="A310" s="822" t="s">
        <v>586</v>
      </c>
      <c r="B310" s="823" t="s">
        <v>587</v>
      </c>
      <c r="C310" s="826" t="s">
        <v>604</v>
      </c>
      <c r="D310" s="840" t="s">
        <v>605</v>
      </c>
      <c r="E310" s="826" t="s">
        <v>2160</v>
      </c>
      <c r="F310" s="840" t="s">
        <v>2161</v>
      </c>
      <c r="G310" s="826" t="s">
        <v>2448</v>
      </c>
      <c r="H310" s="826" t="s">
        <v>2449</v>
      </c>
      <c r="I310" s="832">
        <v>5.190000057220459</v>
      </c>
      <c r="J310" s="832">
        <v>30</v>
      </c>
      <c r="K310" s="833">
        <v>155.69999694824219</v>
      </c>
    </row>
    <row r="311" spans="1:11" ht="14.45" customHeight="1" x14ac:dyDescent="0.2">
      <c r="A311" s="822" t="s">
        <v>586</v>
      </c>
      <c r="B311" s="823" t="s">
        <v>587</v>
      </c>
      <c r="C311" s="826" t="s">
        <v>604</v>
      </c>
      <c r="D311" s="840" t="s">
        <v>605</v>
      </c>
      <c r="E311" s="826" t="s">
        <v>2160</v>
      </c>
      <c r="F311" s="840" t="s">
        <v>2161</v>
      </c>
      <c r="G311" s="826" t="s">
        <v>2277</v>
      </c>
      <c r="H311" s="826" t="s">
        <v>2278</v>
      </c>
      <c r="I311" s="832">
        <v>1.5518181324005127</v>
      </c>
      <c r="J311" s="832">
        <v>2000</v>
      </c>
      <c r="K311" s="833">
        <v>3103.75</v>
      </c>
    </row>
    <row r="312" spans="1:11" ht="14.45" customHeight="1" x14ac:dyDescent="0.2">
      <c r="A312" s="822" t="s">
        <v>586</v>
      </c>
      <c r="B312" s="823" t="s">
        <v>587</v>
      </c>
      <c r="C312" s="826" t="s">
        <v>604</v>
      </c>
      <c r="D312" s="840" t="s">
        <v>605</v>
      </c>
      <c r="E312" s="826" t="s">
        <v>2160</v>
      </c>
      <c r="F312" s="840" t="s">
        <v>2161</v>
      </c>
      <c r="G312" s="826" t="s">
        <v>2286</v>
      </c>
      <c r="H312" s="826" t="s">
        <v>2450</v>
      </c>
      <c r="I312" s="832">
        <v>2.1800000667572021</v>
      </c>
      <c r="J312" s="832">
        <v>200</v>
      </c>
      <c r="K312" s="833">
        <v>435.48001098632813</v>
      </c>
    </row>
    <row r="313" spans="1:11" ht="14.45" customHeight="1" x14ac:dyDescent="0.2">
      <c r="A313" s="822" t="s">
        <v>586</v>
      </c>
      <c r="B313" s="823" t="s">
        <v>587</v>
      </c>
      <c r="C313" s="826" t="s">
        <v>604</v>
      </c>
      <c r="D313" s="840" t="s">
        <v>605</v>
      </c>
      <c r="E313" s="826" t="s">
        <v>2160</v>
      </c>
      <c r="F313" s="840" t="s">
        <v>2161</v>
      </c>
      <c r="G313" s="826" t="s">
        <v>2451</v>
      </c>
      <c r="H313" s="826" t="s">
        <v>2452</v>
      </c>
      <c r="I313" s="832">
        <v>24.450000127156574</v>
      </c>
      <c r="J313" s="832">
        <v>40</v>
      </c>
      <c r="K313" s="833">
        <v>987.60002136230469</v>
      </c>
    </row>
    <row r="314" spans="1:11" ht="14.45" customHeight="1" x14ac:dyDescent="0.2">
      <c r="A314" s="822" t="s">
        <v>586</v>
      </c>
      <c r="B314" s="823" t="s">
        <v>587</v>
      </c>
      <c r="C314" s="826" t="s">
        <v>604</v>
      </c>
      <c r="D314" s="840" t="s">
        <v>605</v>
      </c>
      <c r="E314" s="826" t="s">
        <v>2160</v>
      </c>
      <c r="F314" s="840" t="s">
        <v>2161</v>
      </c>
      <c r="G314" s="826" t="s">
        <v>2257</v>
      </c>
      <c r="H314" s="826" t="s">
        <v>2279</v>
      </c>
      <c r="I314" s="832">
        <v>1.0883333683013916</v>
      </c>
      <c r="J314" s="832">
        <v>2400</v>
      </c>
      <c r="K314" s="833">
        <v>2614</v>
      </c>
    </row>
    <row r="315" spans="1:11" ht="14.45" customHeight="1" x14ac:dyDescent="0.2">
      <c r="A315" s="822" t="s">
        <v>586</v>
      </c>
      <c r="B315" s="823" t="s">
        <v>587</v>
      </c>
      <c r="C315" s="826" t="s">
        <v>604</v>
      </c>
      <c r="D315" s="840" t="s">
        <v>605</v>
      </c>
      <c r="E315" s="826" t="s">
        <v>2160</v>
      </c>
      <c r="F315" s="840" t="s">
        <v>2161</v>
      </c>
      <c r="G315" s="826" t="s">
        <v>2262</v>
      </c>
      <c r="H315" s="826" t="s">
        <v>2280</v>
      </c>
      <c r="I315" s="832">
        <v>0.47249999642372131</v>
      </c>
      <c r="J315" s="832">
        <v>1200</v>
      </c>
      <c r="K315" s="833">
        <v>566</v>
      </c>
    </row>
    <row r="316" spans="1:11" ht="14.45" customHeight="1" x14ac:dyDescent="0.2">
      <c r="A316" s="822" t="s">
        <v>586</v>
      </c>
      <c r="B316" s="823" t="s">
        <v>587</v>
      </c>
      <c r="C316" s="826" t="s">
        <v>604</v>
      </c>
      <c r="D316" s="840" t="s">
        <v>605</v>
      </c>
      <c r="E316" s="826" t="s">
        <v>2160</v>
      </c>
      <c r="F316" s="840" t="s">
        <v>2161</v>
      </c>
      <c r="G316" s="826" t="s">
        <v>2268</v>
      </c>
      <c r="H316" s="826" t="s">
        <v>2281</v>
      </c>
      <c r="I316" s="832">
        <v>1.6733332872390747</v>
      </c>
      <c r="J316" s="832">
        <v>400</v>
      </c>
      <c r="K316" s="833">
        <v>670</v>
      </c>
    </row>
    <row r="317" spans="1:11" ht="14.45" customHeight="1" x14ac:dyDescent="0.2">
      <c r="A317" s="822" t="s">
        <v>586</v>
      </c>
      <c r="B317" s="823" t="s">
        <v>587</v>
      </c>
      <c r="C317" s="826" t="s">
        <v>604</v>
      </c>
      <c r="D317" s="840" t="s">
        <v>605</v>
      </c>
      <c r="E317" s="826" t="s">
        <v>2160</v>
      </c>
      <c r="F317" s="840" t="s">
        <v>2161</v>
      </c>
      <c r="G317" s="826" t="s">
        <v>2273</v>
      </c>
      <c r="H317" s="826" t="s">
        <v>2282</v>
      </c>
      <c r="I317" s="832">
        <v>0.67000001668930054</v>
      </c>
      <c r="J317" s="832">
        <v>200</v>
      </c>
      <c r="K317" s="833">
        <v>134</v>
      </c>
    </row>
    <row r="318" spans="1:11" ht="14.45" customHeight="1" x14ac:dyDescent="0.2">
      <c r="A318" s="822" t="s">
        <v>586</v>
      </c>
      <c r="B318" s="823" t="s">
        <v>587</v>
      </c>
      <c r="C318" s="826" t="s">
        <v>604</v>
      </c>
      <c r="D318" s="840" t="s">
        <v>605</v>
      </c>
      <c r="E318" s="826" t="s">
        <v>2160</v>
      </c>
      <c r="F318" s="840" t="s">
        <v>2161</v>
      </c>
      <c r="G318" s="826" t="s">
        <v>2275</v>
      </c>
      <c r="H318" s="826" t="s">
        <v>2285</v>
      </c>
      <c r="I318" s="832">
        <v>1.559999942779541</v>
      </c>
      <c r="J318" s="832">
        <v>100</v>
      </c>
      <c r="K318" s="833">
        <v>156</v>
      </c>
    </row>
    <row r="319" spans="1:11" ht="14.45" customHeight="1" x14ac:dyDescent="0.2">
      <c r="A319" s="822" t="s">
        <v>586</v>
      </c>
      <c r="B319" s="823" t="s">
        <v>587</v>
      </c>
      <c r="C319" s="826" t="s">
        <v>604</v>
      </c>
      <c r="D319" s="840" t="s">
        <v>605</v>
      </c>
      <c r="E319" s="826" t="s">
        <v>2160</v>
      </c>
      <c r="F319" s="840" t="s">
        <v>2161</v>
      </c>
      <c r="G319" s="826" t="s">
        <v>2277</v>
      </c>
      <c r="H319" s="826" t="s">
        <v>2453</v>
      </c>
      <c r="I319" s="832">
        <v>1.5516666173934937</v>
      </c>
      <c r="J319" s="832">
        <v>1300</v>
      </c>
      <c r="K319" s="833">
        <v>2016.7999877929688</v>
      </c>
    </row>
    <row r="320" spans="1:11" ht="14.45" customHeight="1" x14ac:dyDescent="0.2">
      <c r="A320" s="822" t="s">
        <v>586</v>
      </c>
      <c r="B320" s="823" t="s">
        <v>587</v>
      </c>
      <c r="C320" s="826" t="s">
        <v>604</v>
      </c>
      <c r="D320" s="840" t="s">
        <v>605</v>
      </c>
      <c r="E320" s="826" t="s">
        <v>2160</v>
      </c>
      <c r="F320" s="840" t="s">
        <v>2161</v>
      </c>
      <c r="G320" s="826" t="s">
        <v>2451</v>
      </c>
      <c r="H320" s="826" t="s">
        <v>2454</v>
      </c>
      <c r="I320" s="832">
        <v>25.409999847412109</v>
      </c>
      <c r="J320" s="832">
        <v>30</v>
      </c>
      <c r="K320" s="833">
        <v>762.29998779296875</v>
      </c>
    </row>
    <row r="321" spans="1:11" ht="14.45" customHeight="1" x14ac:dyDescent="0.2">
      <c r="A321" s="822" t="s">
        <v>586</v>
      </c>
      <c r="B321" s="823" t="s">
        <v>587</v>
      </c>
      <c r="C321" s="826" t="s">
        <v>604</v>
      </c>
      <c r="D321" s="840" t="s">
        <v>605</v>
      </c>
      <c r="E321" s="826" t="s">
        <v>2160</v>
      </c>
      <c r="F321" s="840" t="s">
        <v>2161</v>
      </c>
      <c r="G321" s="826" t="s">
        <v>2202</v>
      </c>
      <c r="H321" s="826" t="s">
        <v>2288</v>
      </c>
      <c r="I321" s="832">
        <v>35.090000152587891</v>
      </c>
      <c r="J321" s="832">
        <v>4</v>
      </c>
      <c r="K321" s="833">
        <v>140.36000061035156</v>
      </c>
    </row>
    <row r="322" spans="1:11" ht="14.45" customHeight="1" x14ac:dyDescent="0.2">
      <c r="A322" s="822" t="s">
        <v>586</v>
      </c>
      <c r="B322" s="823" t="s">
        <v>587</v>
      </c>
      <c r="C322" s="826" t="s">
        <v>604</v>
      </c>
      <c r="D322" s="840" t="s">
        <v>605</v>
      </c>
      <c r="E322" s="826" t="s">
        <v>2160</v>
      </c>
      <c r="F322" s="840" t="s">
        <v>2161</v>
      </c>
      <c r="G322" s="826" t="s">
        <v>2289</v>
      </c>
      <c r="H322" s="826" t="s">
        <v>2290</v>
      </c>
      <c r="I322" s="832">
        <v>1.2100000381469727</v>
      </c>
      <c r="J322" s="832">
        <v>225</v>
      </c>
      <c r="K322" s="833">
        <v>272.25</v>
      </c>
    </row>
    <row r="323" spans="1:11" ht="14.45" customHeight="1" x14ac:dyDescent="0.2">
      <c r="A323" s="822" t="s">
        <v>586</v>
      </c>
      <c r="B323" s="823" t="s">
        <v>587</v>
      </c>
      <c r="C323" s="826" t="s">
        <v>604</v>
      </c>
      <c r="D323" s="840" t="s">
        <v>605</v>
      </c>
      <c r="E323" s="826" t="s">
        <v>2160</v>
      </c>
      <c r="F323" s="840" t="s">
        <v>2161</v>
      </c>
      <c r="G323" s="826" t="s">
        <v>2455</v>
      </c>
      <c r="H323" s="826" t="s">
        <v>2456</v>
      </c>
      <c r="I323" s="832">
        <v>1.0266666412353516</v>
      </c>
      <c r="J323" s="832">
        <v>225</v>
      </c>
      <c r="K323" s="833">
        <v>231</v>
      </c>
    </row>
    <row r="324" spans="1:11" ht="14.45" customHeight="1" x14ac:dyDescent="0.2">
      <c r="A324" s="822" t="s">
        <v>586</v>
      </c>
      <c r="B324" s="823" t="s">
        <v>587</v>
      </c>
      <c r="C324" s="826" t="s">
        <v>604</v>
      </c>
      <c r="D324" s="840" t="s">
        <v>605</v>
      </c>
      <c r="E324" s="826" t="s">
        <v>2160</v>
      </c>
      <c r="F324" s="840" t="s">
        <v>2161</v>
      </c>
      <c r="G324" s="826" t="s">
        <v>2457</v>
      </c>
      <c r="H324" s="826" t="s">
        <v>2458</v>
      </c>
      <c r="I324" s="832">
        <v>10.890000343322754</v>
      </c>
      <c r="J324" s="832">
        <v>10</v>
      </c>
      <c r="K324" s="833">
        <v>108.90000152587891</v>
      </c>
    </row>
    <row r="325" spans="1:11" ht="14.45" customHeight="1" x14ac:dyDescent="0.2">
      <c r="A325" s="822" t="s">
        <v>586</v>
      </c>
      <c r="B325" s="823" t="s">
        <v>587</v>
      </c>
      <c r="C325" s="826" t="s">
        <v>604</v>
      </c>
      <c r="D325" s="840" t="s">
        <v>605</v>
      </c>
      <c r="E325" s="826" t="s">
        <v>2160</v>
      </c>
      <c r="F325" s="840" t="s">
        <v>2161</v>
      </c>
      <c r="G325" s="826" t="s">
        <v>2459</v>
      </c>
      <c r="H325" s="826" t="s">
        <v>2460</v>
      </c>
      <c r="I325" s="832">
        <v>10.890000343322754</v>
      </c>
      <c r="J325" s="832">
        <v>10</v>
      </c>
      <c r="K325" s="833">
        <v>108.90000152587891</v>
      </c>
    </row>
    <row r="326" spans="1:11" ht="14.45" customHeight="1" x14ac:dyDescent="0.2">
      <c r="A326" s="822" t="s">
        <v>586</v>
      </c>
      <c r="B326" s="823" t="s">
        <v>587</v>
      </c>
      <c r="C326" s="826" t="s">
        <v>604</v>
      </c>
      <c r="D326" s="840" t="s">
        <v>605</v>
      </c>
      <c r="E326" s="826" t="s">
        <v>2160</v>
      </c>
      <c r="F326" s="840" t="s">
        <v>2161</v>
      </c>
      <c r="G326" s="826" t="s">
        <v>2292</v>
      </c>
      <c r="H326" s="826" t="s">
        <v>2293</v>
      </c>
      <c r="I326" s="832">
        <v>0.47285713894026621</v>
      </c>
      <c r="J326" s="832">
        <v>1000</v>
      </c>
      <c r="K326" s="833">
        <v>473</v>
      </c>
    </row>
    <row r="327" spans="1:11" ht="14.45" customHeight="1" x14ac:dyDescent="0.2">
      <c r="A327" s="822" t="s">
        <v>586</v>
      </c>
      <c r="B327" s="823" t="s">
        <v>587</v>
      </c>
      <c r="C327" s="826" t="s">
        <v>604</v>
      </c>
      <c r="D327" s="840" t="s">
        <v>605</v>
      </c>
      <c r="E327" s="826" t="s">
        <v>2160</v>
      </c>
      <c r="F327" s="840" t="s">
        <v>2161</v>
      </c>
      <c r="G327" s="826" t="s">
        <v>2292</v>
      </c>
      <c r="H327" s="826" t="s">
        <v>2294</v>
      </c>
      <c r="I327" s="832">
        <v>0.47499999403953552</v>
      </c>
      <c r="J327" s="832">
        <v>900</v>
      </c>
      <c r="K327" s="833">
        <v>428</v>
      </c>
    </row>
    <row r="328" spans="1:11" ht="14.45" customHeight="1" x14ac:dyDescent="0.2">
      <c r="A328" s="822" t="s">
        <v>586</v>
      </c>
      <c r="B328" s="823" t="s">
        <v>587</v>
      </c>
      <c r="C328" s="826" t="s">
        <v>604</v>
      </c>
      <c r="D328" s="840" t="s">
        <v>605</v>
      </c>
      <c r="E328" s="826" t="s">
        <v>2160</v>
      </c>
      <c r="F328" s="840" t="s">
        <v>2161</v>
      </c>
      <c r="G328" s="826" t="s">
        <v>2295</v>
      </c>
      <c r="H328" s="826" t="s">
        <v>2296</v>
      </c>
      <c r="I328" s="832">
        <v>1.9800000190734863</v>
      </c>
      <c r="J328" s="832">
        <v>50</v>
      </c>
      <c r="K328" s="833">
        <v>99</v>
      </c>
    </row>
    <row r="329" spans="1:11" ht="14.45" customHeight="1" x14ac:dyDescent="0.2">
      <c r="A329" s="822" t="s">
        <v>586</v>
      </c>
      <c r="B329" s="823" t="s">
        <v>587</v>
      </c>
      <c r="C329" s="826" t="s">
        <v>604</v>
      </c>
      <c r="D329" s="840" t="s">
        <v>605</v>
      </c>
      <c r="E329" s="826" t="s">
        <v>2160</v>
      </c>
      <c r="F329" s="840" t="s">
        <v>2161</v>
      </c>
      <c r="G329" s="826" t="s">
        <v>2295</v>
      </c>
      <c r="H329" s="826" t="s">
        <v>2297</v>
      </c>
      <c r="I329" s="832">
        <v>1.987500011920929</v>
      </c>
      <c r="J329" s="832">
        <v>200</v>
      </c>
      <c r="K329" s="833">
        <v>397.5</v>
      </c>
    </row>
    <row r="330" spans="1:11" ht="14.45" customHeight="1" x14ac:dyDescent="0.2">
      <c r="A330" s="822" t="s">
        <v>586</v>
      </c>
      <c r="B330" s="823" t="s">
        <v>587</v>
      </c>
      <c r="C330" s="826" t="s">
        <v>604</v>
      </c>
      <c r="D330" s="840" t="s">
        <v>605</v>
      </c>
      <c r="E330" s="826" t="s">
        <v>2160</v>
      </c>
      <c r="F330" s="840" t="s">
        <v>2161</v>
      </c>
      <c r="G330" s="826" t="s">
        <v>2298</v>
      </c>
      <c r="H330" s="826" t="s">
        <v>2300</v>
      </c>
      <c r="I330" s="832">
        <v>2.0649999380111694</v>
      </c>
      <c r="J330" s="832">
        <v>100</v>
      </c>
      <c r="K330" s="833">
        <v>206.5</v>
      </c>
    </row>
    <row r="331" spans="1:11" ht="14.45" customHeight="1" x14ac:dyDescent="0.2">
      <c r="A331" s="822" t="s">
        <v>586</v>
      </c>
      <c r="B331" s="823" t="s">
        <v>587</v>
      </c>
      <c r="C331" s="826" t="s">
        <v>604</v>
      </c>
      <c r="D331" s="840" t="s">
        <v>605</v>
      </c>
      <c r="E331" s="826" t="s">
        <v>2160</v>
      </c>
      <c r="F331" s="840" t="s">
        <v>2161</v>
      </c>
      <c r="G331" s="826" t="s">
        <v>2303</v>
      </c>
      <c r="H331" s="826" t="s">
        <v>2304</v>
      </c>
      <c r="I331" s="832">
        <v>3.0739999294281004</v>
      </c>
      <c r="J331" s="832">
        <v>250</v>
      </c>
      <c r="K331" s="833">
        <v>768.5</v>
      </c>
    </row>
    <row r="332" spans="1:11" ht="14.45" customHeight="1" x14ac:dyDescent="0.2">
      <c r="A332" s="822" t="s">
        <v>586</v>
      </c>
      <c r="B332" s="823" t="s">
        <v>587</v>
      </c>
      <c r="C332" s="826" t="s">
        <v>604</v>
      </c>
      <c r="D332" s="840" t="s">
        <v>605</v>
      </c>
      <c r="E332" s="826" t="s">
        <v>2160</v>
      </c>
      <c r="F332" s="840" t="s">
        <v>2161</v>
      </c>
      <c r="G332" s="826" t="s">
        <v>2305</v>
      </c>
      <c r="H332" s="826" t="s">
        <v>2306</v>
      </c>
      <c r="I332" s="832">
        <v>1.9199999570846558</v>
      </c>
      <c r="J332" s="832">
        <v>50</v>
      </c>
      <c r="K332" s="833">
        <v>96</v>
      </c>
    </row>
    <row r="333" spans="1:11" ht="14.45" customHeight="1" x14ac:dyDescent="0.2">
      <c r="A333" s="822" t="s">
        <v>586</v>
      </c>
      <c r="B333" s="823" t="s">
        <v>587</v>
      </c>
      <c r="C333" s="826" t="s">
        <v>604</v>
      </c>
      <c r="D333" s="840" t="s">
        <v>605</v>
      </c>
      <c r="E333" s="826" t="s">
        <v>2160</v>
      </c>
      <c r="F333" s="840" t="s">
        <v>2161</v>
      </c>
      <c r="G333" s="826" t="s">
        <v>2303</v>
      </c>
      <c r="H333" s="826" t="s">
        <v>2461</v>
      </c>
      <c r="I333" s="832">
        <v>3.0799999237060547</v>
      </c>
      <c r="J333" s="832">
        <v>50</v>
      </c>
      <c r="K333" s="833">
        <v>154</v>
      </c>
    </row>
    <row r="334" spans="1:11" ht="14.45" customHeight="1" x14ac:dyDescent="0.2">
      <c r="A334" s="822" t="s">
        <v>586</v>
      </c>
      <c r="B334" s="823" t="s">
        <v>587</v>
      </c>
      <c r="C334" s="826" t="s">
        <v>604</v>
      </c>
      <c r="D334" s="840" t="s">
        <v>605</v>
      </c>
      <c r="E334" s="826" t="s">
        <v>2160</v>
      </c>
      <c r="F334" s="840" t="s">
        <v>2161</v>
      </c>
      <c r="G334" s="826" t="s">
        <v>2311</v>
      </c>
      <c r="H334" s="826" t="s">
        <v>2312</v>
      </c>
      <c r="I334" s="832">
        <v>2.1650000810623169</v>
      </c>
      <c r="J334" s="832">
        <v>100</v>
      </c>
      <c r="K334" s="833">
        <v>216.5</v>
      </c>
    </row>
    <row r="335" spans="1:11" ht="14.45" customHeight="1" x14ac:dyDescent="0.2">
      <c r="A335" s="822" t="s">
        <v>586</v>
      </c>
      <c r="B335" s="823" t="s">
        <v>587</v>
      </c>
      <c r="C335" s="826" t="s">
        <v>604</v>
      </c>
      <c r="D335" s="840" t="s">
        <v>605</v>
      </c>
      <c r="E335" s="826" t="s">
        <v>2160</v>
      </c>
      <c r="F335" s="840" t="s">
        <v>2161</v>
      </c>
      <c r="G335" s="826" t="s">
        <v>2311</v>
      </c>
      <c r="H335" s="826" t="s">
        <v>2313</v>
      </c>
      <c r="I335" s="832">
        <v>2.1650000810623169</v>
      </c>
      <c r="J335" s="832">
        <v>200</v>
      </c>
      <c r="K335" s="833">
        <v>433</v>
      </c>
    </row>
    <row r="336" spans="1:11" ht="14.45" customHeight="1" x14ac:dyDescent="0.2">
      <c r="A336" s="822" t="s">
        <v>586</v>
      </c>
      <c r="B336" s="823" t="s">
        <v>587</v>
      </c>
      <c r="C336" s="826" t="s">
        <v>604</v>
      </c>
      <c r="D336" s="840" t="s">
        <v>605</v>
      </c>
      <c r="E336" s="826" t="s">
        <v>2160</v>
      </c>
      <c r="F336" s="840" t="s">
        <v>2161</v>
      </c>
      <c r="G336" s="826" t="s">
        <v>2314</v>
      </c>
      <c r="H336" s="826" t="s">
        <v>2315</v>
      </c>
      <c r="I336" s="832">
        <v>4.7800002098083496</v>
      </c>
      <c r="J336" s="832">
        <v>20</v>
      </c>
      <c r="K336" s="833">
        <v>95.599998474121094</v>
      </c>
    </row>
    <row r="337" spans="1:11" ht="14.45" customHeight="1" x14ac:dyDescent="0.2">
      <c r="A337" s="822" t="s">
        <v>586</v>
      </c>
      <c r="B337" s="823" t="s">
        <v>587</v>
      </c>
      <c r="C337" s="826" t="s">
        <v>604</v>
      </c>
      <c r="D337" s="840" t="s">
        <v>605</v>
      </c>
      <c r="E337" s="826" t="s">
        <v>2160</v>
      </c>
      <c r="F337" s="840" t="s">
        <v>2161</v>
      </c>
      <c r="G337" s="826" t="s">
        <v>2314</v>
      </c>
      <c r="H337" s="826" t="s">
        <v>2462</v>
      </c>
      <c r="I337" s="832">
        <v>4.7800002098083496</v>
      </c>
      <c r="J337" s="832">
        <v>20</v>
      </c>
      <c r="K337" s="833">
        <v>95.599998474121094</v>
      </c>
    </row>
    <row r="338" spans="1:11" ht="14.45" customHeight="1" x14ac:dyDescent="0.2">
      <c r="A338" s="822" t="s">
        <v>586</v>
      </c>
      <c r="B338" s="823" t="s">
        <v>587</v>
      </c>
      <c r="C338" s="826" t="s">
        <v>604</v>
      </c>
      <c r="D338" s="840" t="s">
        <v>605</v>
      </c>
      <c r="E338" s="826" t="s">
        <v>2160</v>
      </c>
      <c r="F338" s="840" t="s">
        <v>2161</v>
      </c>
      <c r="G338" s="826" t="s">
        <v>2316</v>
      </c>
      <c r="H338" s="826" t="s">
        <v>2317</v>
      </c>
      <c r="I338" s="832">
        <v>21.229999542236328</v>
      </c>
      <c r="J338" s="832">
        <v>30</v>
      </c>
      <c r="K338" s="833">
        <v>636.90000915527344</v>
      </c>
    </row>
    <row r="339" spans="1:11" ht="14.45" customHeight="1" x14ac:dyDescent="0.2">
      <c r="A339" s="822" t="s">
        <v>586</v>
      </c>
      <c r="B339" s="823" t="s">
        <v>587</v>
      </c>
      <c r="C339" s="826" t="s">
        <v>604</v>
      </c>
      <c r="D339" s="840" t="s">
        <v>605</v>
      </c>
      <c r="E339" s="826" t="s">
        <v>2160</v>
      </c>
      <c r="F339" s="840" t="s">
        <v>2161</v>
      </c>
      <c r="G339" s="826" t="s">
        <v>2318</v>
      </c>
      <c r="H339" s="826" t="s">
        <v>2319</v>
      </c>
      <c r="I339" s="832">
        <v>2.5099999904632568</v>
      </c>
      <c r="J339" s="832">
        <v>150</v>
      </c>
      <c r="K339" s="833">
        <v>376.5</v>
      </c>
    </row>
    <row r="340" spans="1:11" ht="14.45" customHeight="1" x14ac:dyDescent="0.2">
      <c r="A340" s="822" t="s">
        <v>586</v>
      </c>
      <c r="B340" s="823" t="s">
        <v>587</v>
      </c>
      <c r="C340" s="826" t="s">
        <v>604</v>
      </c>
      <c r="D340" s="840" t="s">
        <v>605</v>
      </c>
      <c r="E340" s="826" t="s">
        <v>2160</v>
      </c>
      <c r="F340" s="840" t="s">
        <v>2161</v>
      </c>
      <c r="G340" s="826" t="s">
        <v>2318</v>
      </c>
      <c r="H340" s="826" t="s">
        <v>2321</v>
      </c>
      <c r="I340" s="832">
        <v>2.5199999809265137</v>
      </c>
      <c r="J340" s="832">
        <v>50</v>
      </c>
      <c r="K340" s="833">
        <v>126</v>
      </c>
    </row>
    <row r="341" spans="1:11" ht="14.45" customHeight="1" x14ac:dyDescent="0.2">
      <c r="A341" s="822" t="s">
        <v>586</v>
      </c>
      <c r="B341" s="823" t="s">
        <v>587</v>
      </c>
      <c r="C341" s="826" t="s">
        <v>604</v>
      </c>
      <c r="D341" s="840" t="s">
        <v>605</v>
      </c>
      <c r="E341" s="826" t="s">
        <v>2160</v>
      </c>
      <c r="F341" s="840" t="s">
        <v>2161</v>
      </c>
      <c r="G341" s="826" t="s">
        <v>2324</v>
      </c>
      <c r="H341" s="826" t="s">
        <v>2325</v>
      </c>
      <c r="I341" s="832">
        <v>21.239999771118164</v>
      </c>
      <c r="J341" s="832">
        <v>5</v>
      </c>
      <c r="K341" s="833">
        <v>106.19999694824219</v>
      </c>
    </row>
    <row r="342" spans="1:11" ht="14.45" customHeight="1" x14ac:dyDescent="0.2">
      <c r="A342" s="822" t="s">
        <v>586</v>
      </c>
      <c r="B342" s="823" t="s">
        <v>587</v>
      </c>
      <c r="C342" s="826" t="s">
        <v>604</v>
      </c>
      <c r="D342" s="840" t="s">
        <v>605</v>
      </c>
      <c r="E342" s="826" t="s">
        <v>2160</v>
      </c>
      <c r="F342" s="840" t="s">
        <v>2161</v>
      </c>
      <c r="G342" s="826" t="s">
        <v>2324</v>
      </c>
      <c r="H342" s="826" t="s">
        <v>2463</v>
      </c>
      <c r="I342" s="832">
        <v>21.234999656677246</v>
      </c>
      <c r="J342" s="832">
        <v>10</v>
      </c>
      <c r="K342" s="833">
        <v>212.34999847412109</v>
      </c>
    </row>
    <row r="343" spans="1:11" ht="14.45" customHeight="1" x14ac:dyDescent="0.2">
      <c r="A343" s="822" t="s">
        <v>586</v>
      </c>
      <c r="B343" s="823" t="s">
        <v>587</v>
      </c>
      <c r="C343" s="826" t="s">
        <v>604</v>
      </c>
      <c r="D343" s="840" t="s">
        <v>605</v>
      </c>
      <c r="E343" s="826" t="s">
        <v>2160</v>
      </c>
      <c r="F343" s="840" t="s">
        <v>2161</v>
      </c>
      <c r="G343" s="826" t="s">
        <v>2324</v>
      </c>
      <c r="H343" s="826" t="s">
        <v>2326</v>
      </c>
      <c r="I343" s="832">
        <v>21.229999542236328</v>
      </c>
      <c r="J343" s="832">
        <v>5</v>
      </c>
      <c r="K343" s="833">
        <v>106.15000152587891</v>
      </c>
    </row>
    <row r="344" spans="1:11" ht="14.45" customHeight="1" x14ac:dyDescent="0.2">
      <c r="A344" s="822" t="s">
        <v>586</v>
      </c>
      <c r="B344" s="823" t="s">
        <v>587</v>
      </c>
      <c r="C344" s="826" t="s">
        <v>604</v>
      </c>
      <c r="D344" s="840" t="s">
        <v>605</v>
      </c>
      <c r="E344" s="826" t="s">
        <v>2327</v>
      </c>
      <c r="F344" s="840" t="s">
        <v>2328</v>
      </c>
      <c r="G344" s="826" t="s">
        <v>2329</v>
      </c>
      <c r="H344" s="826" t="s">
        <v>2330</v>
      </c>
      <c r="I344" s="832">
        <v>10.164999961853027</v>
      </c>
      <c r="J344" s="832">
        <v>1100</v>
      </c>
      <c r="K344" s="833">
        <v>11182</v>
      </c>
    </row>
    <row r="345" spans="1:11" ht="14.45" customHeight="1" x14ac:dyDescent="0.2">
      <c r="A345" s="822" t="s">
        <v>586</v>
      </c>
      <c r="B345" s="823" t="s">
        <v>587</v>
      </c>
      <c r="C345" s="826" t="s">
        <v>604</v>
      </c>
      <c r="D345" s="840" t="s">
        <v>605</v>
      </c>
      <c r="E345" s="826" t="s">
        <v>2327</v>
      </c>
      <c r="F345" s="840" t="s">
        <v>2328</v>
      </c>
      <c r="G345" s="826" t="s">
        <v>2329</v>
      </c>
      <c r="H345" s="826" t="s">
        <v>2331</v>
      </c>
      <c r="I345" s="832">
        <v>10.159999847412109</v>
      </c>
      <c r="J345" s="832">
        <v>800</v>
      </c>
      <c r="K345" s="833">
        <v>8128</v>
      </c>
    </row>
    <row r="346" spans="1:11" ht="14.45" customHeight="1" x14ac:dyDescent="0.2">
      <c r="A346" s="822" t="s">
        <v>586</v>
      </c>
      <c r="B346" s="823" t="s">
        <v>587</v>
      </c>
      <c r="C346" s="826" t="s">
        <v>604</v>
      </c>
      <c r="D346" s="840" t="s">
        <v>605</v>
      </c>
      <c r="E346" s="826" t="s">
        <v>2332</v>
      </c>
      <c r="F346" s="840" t="s">
        <v>2333</v>
      </c>
      <c r="G346" s="826" t="s">
        <v>2334</v>
      </c>
      <c r="H346" s="826" t="s">
        <v>2335</v>
      </c>
      <c r="I346" s="832">
        <v>0.30000001192092896</v>
      </c>
      <c r="J346" s="832">
        <v>200</v>
      </c>
      <c r="K346" s="833">
        <v>60</v>
      </c>
    </row>
    <row r="347" spans="1:11" ht="14.45" customHeight="1" x14ac:dyDescent="0.2">
      <c r="A347" s="822" t="s">
        <v>586</v>
      </c>
      <c r="B347" s="823" t="s">
        <v>587</v>
      </c>
      <c r="C347" s="826" t="s">
        <v>604</v>
      </c>
      <c r="D347" s="840" t="s">
        <v>605</v>
      </c>
      <c r="E347" s="826" t="s">
        <v>2332</v>
      </c>
      <c r="F347" s="840" t="s">
        <v>2333</v>
      </c>
      <c r="G347" s="826" t="s">
        <v>2336</v>
      </c>
      <c r="H347" s="826" t="s">
        <v>2337</v>
      </c>
      <c r="I347" s="832">
        <v>0.3054545521736145</v>
      </c>
      <c r="J347" s="832">
        <v>2200</v>
      </c>
      <c r="K347" s="833">
        <v>672</v>
      </c>
    </row>
    <row r="348" spans="1:11" ht="14.45" customHeight="1" x14ac:dyDescent="0.2">
      <c r="A348" s="822" t="s">
        <v>586</v>
      </c>
      <c r="B348" s="823" t="s">
        <v>587</v>
      </c>
      <c r="C348" s="826" t="s">
        <v>604</v>
      </c>
      <c r="D348" s="840" t="s">
        <v>605</v>
      </c>
      <c r="E348" s="826" t="s">
        <v>2332</v>
      </c>
      <c r="F348" s="840" t="s">
        <v>2333</v>
      </c>
      <c r="G348" s="826" t="s">
        <v>2342</v>
      </c>
      <c r="H348" s="826" t="s">
        <v>2343</v>
      </c>
      <c r="I348" s="832">
        <v>0.54545456171035767</v>
      </c>
      <c r="J348" s="832">
        <v>3500</v>
      </c>
      <c r="K348" s="833">
        <v>1909</v>
      </c>
    </row>
    <row r="349" spans="1:11" ht="14.45" customHeight="1" x14ac:dyDescent="0.2">
      <c r="A349" s="822" t="s">
        <v>586</v>
      </c>
      <c r="B349" s="823" t="s">
        <v>587</v>
      </c>
      <c r="C349" s="826" t="s">
        <v>604</v>
      </c>
      <c r="D349" s="840" t="s">
        <v>605</v>
      </c>
      <c r="E349" s="826" t="s">
        <v>2332</v>
      </c>
      <c r="F349" s="840" t="s">
        <v>2333</v>
      </c>
      <c r="G349" s="826" t="s">
        <v>2334</v>
      </c>
      <c r="H349" s="826" t="s">
        <v>2464</v>
      </c>
      <c r="I349" s="832">
        <v>0.30666667222976685</v>
      </c>
      <c r="J349" s="832">
        <v>300</v>
      </c>
      <c r="K349" s="833">
        <v>92</v>
      </c>
    </row>
    <row r="350" spans="1:11" ht="14.45" customHeight="1" x14ac:dyDescent="0.2">
      <c r="A350" s="822" t="s">
        <v>586</v>
      </c>
      <c r="B350" s="823" t="s">
        <v>587</v>
      </c>
      <c r="C350" s="826" t="s">
        <v>604</v>
      </c>
      <c r="D350" s="840" t="s">
        <v>605</v>
      </c>
      <c r="E350" s="826" t="s">
        <v>2332</v>
      </c>
      <c r="F350" s="840" t="s">
        <v>2333</v>
      </c>
      <c r="G350" s="826" t="s">
        <v>2336</v>
      </c>
      <c r="H350" s="826" t="s">
        <v>2344</v>
      </c>
      <c r="I350" s="832">
        <v>0.30250000953674316</v>
      </c>
      <c r="J350" s="832">
        <v>800</v>
      </c>
      <c r="K350" s="833">
        <v>242</v>
      </c>
    </row>
    <row r="351" spans="1:11" ht="14.45" customHeight="1" x14ac:dyDescent="0.2">
      <c r="A351" s="822" t="s">
        <v>586</v>
      </c>
      <c r="B351" s="823" t="s">
        <v>587</v>
      </c>
      <c r="C351" s="826" t="s">
        <v>604</v>
      </c>
      <c r="D351" s="840" t="s">
        <v>605</v>
      </c>
      <c r="E351" s="826" t="s">
        <v>2332</v>
      </c>
      <c r="F351" s="840" t="s">
        <v>2333</v>
      </c>
      <c r="G351" s="826" t="s">
        <v>2342</v>
      </c>
      <c r="H351" s="826" t="s">
        <v>2347</v>
      </c>
      <c r="I351" s="832">
        <v>0.54500001668930054</v>
      </c>
      <c r="J351" s="832">
        <v>1500</v>
      </c>
      <c r="K351" s="833">
        <v>817</v>
      </c>
    </row>
    <row r="352" spans="1:11" ht="14.45" customHeight="1" x14ac:dyDescent="0.2">
      <c r="A352" s="822" t="s">
        <v>586</v>
      </c>
      <c r="B352" s="823" t="s">
        <v>587</v>
      </c>
      <c r="C352" s="826" t="s">
        <v>604</v>
      </c>
      <c r="D352" s="840" t="s">
        <v>605</v>
      </c>
      <c r="E352" s="826" t="s">
        <v>2332</v>
      </c>
      <c r="F352" s="840" t="s">
        <v>2333</v>
      </c>
      <c r="G352" s="826" t="s">
        <v>2348</v>
      </c>
      <c r="H352" s="826" t="s">
        <v>2465</v>
      </c>
      <c r="I352" s="832">
        <v>48.830001831054688</v>
      </c>
      <c r="J352" s="832">
        <v>25</v>
      </c>
      <c r="K352" s="833">
        <v>1220.75</v>
      </c>
    </row>
    <row r="353" spans="1:11" ht="14.45" customHeight="1" x14ac:dyDescent="0.2">
      <c r="A353" s="822" t="s">
        <v>586</v>
      </c>
      <c r="B353" s="823" t="s">
        <v>587</v>
      </c>
      <c r="C353" s="826" t="s">
        <v>604</v>
      </c>
      <c r="D353" s="840" t="s">
        <v>605</v>
      </c>
      <c r="E353" s="826" t="s">
        <v>2332</v>
      </c>
      <c r="F353" s="840" t="s">
        <v>2333</v>
      </c>
      <c r="G353" s="826" t="s">
        <v>2350</v>
      </c>
      <c r="H353" s="826" t="s">
        <v>2351</v>
      </c>
      <c r="I353" s="832">
        <v>1.8049999475479126</v>
      </c>
      <c r="J353" s="832">
        <v>300</v>
      </c>
      <c r="K353" s="833">
        <v>541</v>
      </c>
    </row>
    <row r="354" spans="1:11" ht="14.45" customHeight="1" x14ac:dyDescent="0.2">
      <c r="A354" s="822" t="s">
        <v>586</v>
      </c>
      <c r="B354" s="823" t="s">
        <v>587</v>
      </c>
      <c r="C354" s="826" t="s">
        <v>604</v>
      </c>
      <c r="D354" s="840" t="s">
        <v>605</v>
      </c>
      <c r="E354" s="826" t="s">
        <v>2332</v>
      </c>
      <c r="F354" s="840" t="s">
        <v>2333</v>
      </c>
      <c r="G354" s="826" t="s">
        <v>2353</v>
      </c>
      <c r="H354" s="826" t="s">
        <v>2466</v>
      </c>
      <c r="I354" s="832">
        <v>1.7999999523162842</v>
      </c>
      <c r="J354" s="832">
        <v>100</v>
      </c>
      <c r="K354" s="833">
        <v>180</v>
      </c>
    </row>
    <row r="355" spans="1:11" ht="14.45" customHeight="1" x14ac:dyDescent="0.2">
      <c r="A355" s="822" t="s">
        <v>586</v>
      </c>
      <c r="B355" s="823" t="s">
        <v>587</v>
      </c>
      <c r="C355" s="826" t="s">
        <v>604</v>
      </c>
      <c r="D355" s="840" t="s">
        <v>605</v>
      </c>
      <c r="E355" s="826" t="s">
        <v>2332</v>
      </c>
      <c r="F355" s="840" t="s">
        <v>2333</v>
      </c>
      <c r="G355" s="826" t="s">
        <v>2350</v>
      </c>
      <c r="H355" s="826" t="s">
        <v>2352</v>
      </c>
      <c r="I355" s="832">
        <v>1.7999999523162842</v>
      </c>
      <c r="J355" s="832">
        <v>400</v>
      </c>
      <c r="K355" s="833">
        <v>720</v>
      </c>
    </row>
    <row r="356" spans="1:11" ht="14.45" customHeight="1" x14ac:dyDescent="0.2">
      <c r="A356" s="822" t="s">
        <v>586</v>
      </c>
      <c r="B356" s="823" t="s">
        <v>587</v>
      </c>
      <c r="C356" s="826" t="s">
        <v>604</v>
      </c>
      <c r="D356" s="840" t="s">
        <v>605</v>
      </c>
      <c r="E356" s="826" t="s">
        <v>2355</v>
      </c>
      <c r="F356" s="840" t="s">
        <v>2356</v>
      </c>
      <c r="G356" s="826" t="s">
        <v>2467</v>
      </c>
      <c r="H356" s="826" t="s">
        <v>2468</v>
      </c>
      <c r="I356" s="832">
        <v>15.729999542236328</v>
      </c>
      <c r="J356" s="832">
        <v>100</v>
      </c>
      <c r="K356" s="833">
        <v>1573</v>
      </c>
    </row>
    <row r="357" spans="1:11" ht="14.45" customHeight="1" x14ac:dyDescent="0.2">
      <c r="A357" s="822" t="s">
        <v>586</v>
      </c>
      <c r="B357" s="823" t="s">
        <v>587</v>
      </c>
      <c r="C357" s="826" t="s">
        <v>604</v>
      </c>
      <c r="D357" s="840" t="s">
        <v>605</v>
      </c>
      <c r="E357" s="826" t="s">
        <v>2355</v>
      </c>
      <c r="F357" s="840" t="s">
        <v>2356</v>
      </c>
      <c r="G357" s="826" t="s">
        <v>2361</v>
      </c>
      <c r="H357" s="826" t="s">
        <v>2362</v>
      </c>
      <c r="I357" s="832">
        <v>15.729999542236328</v>
      </c>
      <c r="J357" s="832">
        <v>100</v>
      </c>
      <c r="K357" s="833">
        <v>1573</v>
      </c>
    </row>
    <row r="358" spans="1:11" ht="14.45" customHeight="1" x14ac:dyDescent="0.2">
      <c r="A358" s="822" t="s">
        <v>586</v>
      </c>
      <c r="B358" s="823" t="s">
        <v>587</v>
      </c>
      <c r="C358" s="826" t="s">
        <v>604</v>
      </c>
      <c r="D358" s="840" t="s">
        <v>605</v>
      </c>
      <c r="E358" s="826" t="s">
        <v>2355</v>
      </c>
      <c r="F358" s="840" t="s">
        <v>2356</v>
      </c>
      <c r="G358" s="826" t="s">
        <v>2469</v>
      </c>
      <c r="H358" s="826" t="s">
        <v>2470</v>
      </c>
      <c r="I358" s="832">
        <v>7.0199999809265137</v>
      </c>
      <c r="J358" s="832">
        <v>50</v>
      </c>
      <c r="K358" s="833">
        <v>351</v>
      </c>
    </row>
    <row r="359" spans="1:11" ht="14.45" customHeight="1" x14ac:dyDescent="0.2">
      <c r="A359" s="822" t="s">
        <v>586</v>
      </c>
      <c r="B359" s="823" t="s">
        <v>587</v>
      </c>
      <c r="C359" s="826" t="s">
        <v>604</v>
      </c>
      <c r="D359" s="840" t="s">
        <v>605</v>
      </c>
      <c r="E359" s="826" t="s">
        <v>2355</v>
      </c>
      <c r="F359" s="840" t="s">
        <v>2356</v>
      </c>
      <c r="G359" s="826" t="s">
        <v>2467</v>
      </c>
      <c r="H359" s="826" t="s">
        <v>2471</v>
      </c>
      <c r="I359" s="832">
        <v>15.729999542236328</v>
      </c>
      <c r="J359" s="832">
        <v>100</v>
      </c>
      <c r="K359" s="833">
        <v>1573</v>
      </c>
    </row>
    <row r="360" spans="1:11" ht="14.45" customHeight="1" x14ac:dyDescent="0.2">
      <c r="A360" s="822" t="s">
        <v>586</v>
      </c>
      <c r="B360" s="823" t="s">
        <v>587</v>
      </c>
      <c r="C360" s="826" t="s">
        <v>604</v>
      </c>
      <c r="D360" s="840" t="s">
        <v>605</v>
      </c>
      <c r="E360" s="826" t="s">
        <v>2355</v>
      </c>
      <c r="F360" s="840" t="s">
        <v>2356</v>
      </c>
      <c r="G360" s="826" t="s">
        <v>2361</v>
      </c>
      <c r="H360" s="826" t="s">
        <v>2365</v>
      </c>
      <c r="I360" s="832">
        <v>15.729999542236328</v>
      </c>
      <c r="J360" s="832">
        <v>50</v>
      </c>
      <c r="K360" s="833">
        <v>786.5</v>
      </c>
    </row>
    <row r="361" spans="1:11" ht="14.45" customHeight="1" x14ac:dyDescent="0.2">
      <c r="A361" s="822" t="s">
        <v>586</v>
      </c>
      <c r="B361" s="823" t="s">
        <v>587</v>
      </c>
      <c r="C361" s="826" t="s">
        <v>604</v>
      </c>
      <c r="D361" s="840" t="s">
        <v>605</v>
      </c>
      <c r="E361" s="826" t="s">
        <v>2355</v>
      </c>
      <c r="F361" s="840" t="s">
        <v>2356</v>
      </c>
      <c r="G361" s="826" t="s">
        <v>2368</v>
      </c>
      <c r="H361" s="826" t="s">
        <v>2369</v>
      </c>
      <c r="I361" s="832">
        <v>0.65454545346173376</v>
      </c>
      <c r="J361" s="832">
        <v>23400</v>
      </c>
      <c r="K361" s="833">
        <v>15438</v>
      </c>
    </row>
    <row r="362" spans="1:11" ht="14.45" customHeight="1" x14ac:dyDescent="0.2">
      <c r="A362" s="822" t="s">
        <v>586</v>
      </c>
      <c r="B362" s="823" t="s">
        <v>587</v>
      </c>
      <c r="C362" s="826" t="s">
        <v>604</v>
      </c>
      <c r="D362" s="840" t="s">
        <v>605</v>
      </c>
      <c r="E362" s="826" t="s">
        <v>2355</v>
      </c>
      <c r="F362" s="840" t="s">
        <v>2356</v>
      </c>
      <c r="G362" s="826" t="s">
        <v>2366</v>
      </c>
      <c r="H362" s="826" t="s">
        <v>2370</v>
      </c>
      <c r="I362" s="832">
        <v>0.62999999523162842</v>
      </c>
      <c r="J362" s="832">
        <v>200</v>
      </c>
      <c r="K362" s="833">
        <v>126</v>
      </c>
    </row>
    <row r="363" spans="1:11" ht="14.45" customHeight="1" x14ac:dyDescent="0.2">
      <c r="A363" s="822" t="s">
        <v>586</v>
      </c>
      <c r="B363" s="823" t="s">
        <v>587</v>
      </c>
      <c r="C363" s="826" t="s">
        <v>604</v>
      </c>
      <c r="D363" s="840" t="s">
        <v>605</v>
      </c>
      <c r="E363" s="826" t="s">
        <v>2355</v>
      </c>
      <c r="F363" s="840" t="s">
        <v>2356</v>
      </c>
      <c r="G363" s="826" t="s">
        <v>2368</v>
      </c>
      <c r="H363" s="826" t="s">
        <v>2371</v>
      </c>
      <c r="I363" s="832">
        <v>0.62833333015441895</v>
      </c>
      <c r="J363" s="832">
        <v>10000</v>
      </c>
      <c r="K363" s="833">
        <v>6280</v>
      </c>
    </row>
    <row r="364" spans="1:11" ht="14.45" customHeight="1" x14ac:dyDescent="0.2">
      <c r="A364" s="822" t="s">
        <v>586</v>
      </c>
      <c r="B364" s="823" t="s">
        <v>587</v>
      </c>
      <c r="C364" s="826" t="s">
        <v>604</v>
      </c>
      <c r="D364" s="840" t="s">
        <v>605</v>
      </c>
      <c r="E364" s="826" t="s">
        <v>2355</v>
      </c>
      <c r="F364" s="840" t="s">
        <v>2356</v>
      </c>
      <c r="G364" s="826" t="s">
        <v>2472</v>
      </c>
      <c r="H364" s="826" t="s">
        <v>2473</v>
      </c>
      <c r="I364" s="832">
        <v>0.62999999523162842</v>
      </c>
      <c r="J364" s="832">
        <v>1200</v>
      </c>
      <c r="K364" s="833">
        <v>756</v>
      </c>
    </row>
    <row r="365" spans="1:11" ht="14.45" customHeight="1" x14ac:dyDescent="0.2">
      <c r="A365" s="822" t="s">
        <v>586</v>
      </c>
      <c r="B365" s="823" t="s">
        <v>587</v>
      </c>
      <c r="C365" s="826" t="s">
        <v>604</v>
      </c>
      <c r="D365" s="840" t="s">
        <v>605</v>
      </c>
      <c r="E365" s="826" t="s">
        <v>2372</v>
      </c>
      <c r="F365" s="840" t="s">
        <v>2373</v>
      </c>
      <c r="G365" s="826" t="s">
        <v>2474</v>
      </c>
      <c r="H365" s="826" t="s">
        <v>2475</v>
      </c>
      <c r="I365" s="832">
        <v>15.607499837875366</v>
      </c>
      <c r="J365" s="832">
        <v>85</v>
      </c>
      <c r="K365" s="833">
        <v>1326.6499938964844</v>
      </c>
    </row>
    <row r="366" spans="1:11" ht="14.45" customHeight="1" x14ac:dyDescent="0.2">
      <c r="A366" s="822" t="s">
        <v>586</v>
      </c>
      <c r="B366" s="823" t="s">
        <v>587</v>
      </c>
      <c r="C366" s="826" t="s">
        <v>604</v>
      </c>
      <c r="D366" s="840" t="s">
        <v>605</v>
      </c>
      <c r="E366" s="826" t="s">
        <v>2372</v>
      </c>
      <c r="F366" s="840" t="s">
        <v>2373</v>
      </c>
      <c r="G366" s="826" t="s">
        <v>2474</v>
      </c>
      <c r="H366" s="826" t="s">
        <v>2476</v>
      </c>
      <c r="I366" s="832">
        <v>15.609999656677246</v>
      </c>
      <c r="J366" s="832">
        <v>70</v>
      </c>
      <c r="K366" s="833">
        <v>1092.7000122070313</v>
      </c>
    </row>
    <row r="367" spans="1:11" ht="14.45" customHeight="1" x14ac:dyDescent="0.2">
      <c r="A367" s="822" t="s">
        <v>586</v>
      </c>
      <c r="B367" s="823" t="s">
        <v>587</v>
      </c>
      <c r="C367" s="826" t="s">
        <v>607</v>
      </c>
      <c r="D367" s="840" t="s">
        <v>608</v>
      </c>
      <c r="E367" s="826" t="s">
        <v>2377</v>
      </c>
      <c r="F367" s="840" t="s">
        <v>2378</v>
      </c>
      <c r="G367" s="826" t="s">
        <v>2379</v>
      </c>
      <c r="H367" s="826" t="s">
        <v>2380</v>
      </c>
      <c r="I367" s="832">
        <v>21.239999771118164</v>
      </c>
      <c r="J367" s="832">
        <v>120</v>
      </c>
      <c r="K367" s="833">
        <v>2548.800048828125</v>
      </c>
    </row>
    <row r="368" spans="1:11" ht="14.45" customHeight="1" x14ac:dyDescent="0.2">
      <c r="A368" s="822" t="s">
        <v>586</v>
      </c>
      <c r="B368" s="823" t="s">
        <v>587</v>
      </c>
      <c r="C368" s="826" t="s">
        <v>607</v>
      </c>
      <c r="D368" s="840" t="s">
        <v>608</v>
      </c>
      <c r="E368" s="826" t="s">
        <v>2076</v>
      </c>
      <c r="F368" s="840" t="s">
        <v>2077</v>
      </c>
      <c r="G368" s="826" t="s">
        <v>2477</v>
      </c>
      <c r="H368" s="826" t="s">
        <v>2478</v>
      </c>
      <c r="I368" s="832">
        <v>0.87999999523162842</v>
      </c>
      <c r="J368" s="832">
        <v>1200</v>
      </c>
      <c r="K368" s="833">
        <v>1056</v>
      </c>
    </row>
    <row r="369" spans="1:11" ht="14.45" customHeight="1" x14ac:dyDescent="0.2">
      <c r="A369" s="822" t="s">
        <v>586</v>
      </c>
      <c r="B369" s="823" t="s">
        <v>587</v>
      </c>
      <c r="C369" s="826" t="s">
        <v>607</v>
      </c>
      <c r="D369" s="840" t="s">
        <v>608</v>
      </c>
      <c r="E369" s="826" t="s">
        <v>2076</v>
      </c>
      <c r="F369" s="840" t="s">
        <v>2077</v>
      </c>
      <c r="G369" s="826" t="s">
        <v>2477</v>
      </c>
      <c r="H369" s="826" t="s">
        <v>2479</v>
      </c>
      <c r="I369" s="832">
        <v>0.87999999523162842</v>
      </c>
      <c r="J369" s="832">
        <v>1200</v>
      </c>
      <c r="K369" s="833">
        <v>1056</v>
      </c>
    </row>
    <row r="370" spans="1:11" ht="14.45" customHeight="1" x14ac:dyDescent="0.2">
      <c r="A370" s="822" t="s">
        <v>586</v>
      </c>
      <c r="B370" s="823" t="s">
        <v>587</v>
      </c>
      <c r="C370" s="826" t="s">
        <v>607</v>
      </c>
      <c r="D370" s="840" t="s">
        <v>608</v>
      </c>
      <c r="E370" s="826" t="s">
        <v>2076</v>
      </c>
      <c r="F370" s="840" t="s">
        <v>2077</v>
      </c>
      <c r="G370" s="826" t="s">
        <v>2480</v>
      </c>
      <c r="H370" s="826" t="s">
        <v>2481</v>
      </c>
      <c r="I370" s="832">
        <v>3.0199999809265137</v>
      </c>
      <c r="J370" s="832">
        <v>80</v>
      </c>
      <c r="K370" s="833">
        <v>241.60000610351563</v>
      </c>
    </row>
    <row r="371" spans="1:11" ht="14.45" customHeight="1" x14ac:dyDescent="0.2">
      <c r="A371" s="822" t="s">
        <v>586</v>
      </c>
      <c r="B371" s="823" t="s">
        <v>587</v>
      </c>
      <c r="C371" s="826" t="s">
        <v>607</v>
      </c>
      <c r="D371" s="840" t="s">
        <v>608</v>
      </c>
      <c r="E371" s="826" t="s">
        <v>2076</v>
      </c>
      <c r="F371" s="840" t="s">
        <v>2077</v>
      </c>
      <c r="G371" s="826" t="s">
        <v>2480</v>
      </c>
      <c r="H371" s="826" t="s">
        <v>2482</v>
      </c>
      <c r="I371" s="832">
        <v>3.0099999904632568</v>
      </c>
      <c r="J371" s="832">
        <v>120</v>
      </c>
      <c r="K371" s="833">
        <v>361.20001220703125</v>
      </c>
    </row>
    <row r="372" spans="1:11" ht="14.45" customHeight="1" x14ac:dyDescent="0.2">
      <c r="A372" s="822" t="s">
        <v>586</v>
      </c>
      <c r="B372" s="823" t="s">
        <v>587</v>
      </c>
      <c r="C372" s="826" t="s">
        <v>607</v>
      </c>
      <c r="D372" s="840" t="s">
        <v>608</v>
      </c>
      <c r="E372" s="826" t="s">
        <v>2076</v>
      </c>
      <c r="F372" s="840" t="s">
        <v>2077</v>
      </c>
      <c r="G372" s="826" t="s">
        <v>2094</v>
      </c>
      <c r="H372" s="826" t="s">
        <v>2483</v>
      </c>
      <c r="I372" s="832">
        <v>22.149999618530273</v>
      </c>
      <c r="J372" s="832">
        <v>50</v>
      </c>
      <c r="K372" s="833">
        <v>1107.5</v>
      </c>
    </row>
    <row r="373" spans="1:11" ht="14.45" customHeight="1" x14ac:dyDescent="0.2">
      <c r="A373" s="822" t="s">
        <v>586</v>
      </c>
      <c r="B373" s="823" t="s">
        <v>587</v>
      </c>
      <c r="C373" s="826" t="s">
        <v>607</v>
      </c>
      <c r="D373" s="840" t="s">
        <v>608</v>
      </c>
      <c r="E373" s="826" t="s">
        <v>2076</v>
      </c>
      <c r="F373" s="840" t="s">
        <v>2077</v>
      </c>
      <c r="G373" s="826" t="s">
        <v>2104</v>
      </c>
      <c r="H373" s="826" t="s">
        <v>2105</v>
      </c>
      <c r="I373" s="832">
        <v>0.86000001430511475</v>
      </c>
      <c r="J373" s="832">
        <v>100</v>
      </c>
      <c r="K373" s="833">
        <v>86</v>
      </c>
    </row>
    <row r="374" spans="1:11" ht="14.45" customHeight="1" x14ac:dyDescent="0.2">
      <c r="A374" s="822" t="s">
        <v>586</v>
      </c>
      <c r="B374" s="823" t="s">
        <v>587</v>
      </c>
      <c r="C374" s="826" t="s">
        <v>607</v>
      </c>
      <c r="D374" s="840" t="s">
        <v>608</v>
      </c>
      <c r="E374" s="826" t="s">
        <v>2076</v>
      </c>
      <c r="F374" s="840" t="s">
        <v>2077</v>
      </c>
      <c r="G374" s="826" t="s">
        <v>2106</v>
      </c>
      <c r="H374" s="826" t="s">
        <v>2107</v>
      </c>
      <c r="I374" s="832">
        <v>1.5099999904632568</v>
      </c>
      <c r="J374" s="832">
        <v>100</v>
      </c>
      <c r="K374" s="833">
        <v>151</v>
      </c>
    </row>
    <row r="375" spans="1:11" ht="14.45" customHeight="1" x14ac:dyDescent="0.2">
      <c r="A375" s="822" t="s">
        <v>586</v>
      </c>
      <c r="B375" s="823" t="s">
        <v>587</v>
      </c>
      <c r="C375" s="826" t="s">
        <v>607</v>
      </c>
      <c r="D375" s="840" t="s">
        <v>608</v>
      </c>
      <c r="E375" s="826" t="s">
        <v>2076</v>
      </c>
      <c r="F375" s="840" t="s">
        <v>2077</v>
      </c>
      <c r="G375" s="826" t="s">
        <v>2116</v>
      </c>
      <c r="H375" s="826" t="s">
        <v>2117</v>
      </c>
      <c r="I375" s="832">
        <v>0.37999999523162842</v>
      </c>
      <c r="J375" s="832">
        <v>100</v>
      </c>
      <c r="K375" s="833">
        <v>38</v>
      </c>
    </row>
    <row r="376" spans="1:11" ht="14.45" customHeight="1" x14ac:dyDescent="0.2">
      <c r="A376" s="822" t="s">
        <v>586</v>
      </c>
      <c r="B376" s="823" t="s">
        <v>587</v>
      </c>
      <c r="C376" s="826" t="s">
        <v>607</v>
      </c>
      <c r="D376" s="840" t="s">
        <v>608</v>
      </c>
      <c r="E376" s="826" t="s">
        <v>2076</v>
      </c>
      <c r="F376" s="840" t="s">
        <v>2077</v>
      </c>
      <c r="G376" s="826" t="s">
        <v>2118</v>
      </c>
      <c r="H376" s="826" t="s">
        <v>2119</v>
      </c>
      <c r="I376" s="832">
        <v>8.3999996185302734</v>
      </c>
      <c r="J376" s="832">
        <v>15</v>
      </c>
      <c r="K376" s="833">
        <v>126</v>
      </c>
    </row>
    <row r="377" spans="1:11" ht="14.45" customHeight="1" x14ac:dyDescent="0.2">
      <c r="A377" s="822" t="s">
        <v>586</v>
      </c>
      <c r="B377" s="823" t="s">
        <v>587</v>
      </c>
      <c r="C377" s="826" t="s">
        <v>607</v>
      </c>
      <c r="D377" s="840" t="s">
        <v>608</v>
      </c>
      <c r="E377" s="826" t="s">
        <v>2076</v>
      </c>
      <c r="F377" s="840" t="s">
        <v>2077</v>
      </c>
      <c r="G377" s="826" t="s">
        <v>2104</v>
      </c>
      <c r="H377" s="826" t="s">
        <v>2402</v>
      </c>
      <c r="I377" s="832">
        <v>0.85000002384185791</v>
      </c>
      <c r="J377" s="832">
        <v>100</v>
      </c>
      <c r="K377" s="833">
        <v>85</v>
      </c>
    </row>
    <row r="378" spans="1:11" ht="14.45" customHeight="1" x14ac:dyDescent="0.2">
      <c r="A378" s="822" t="s">
        <v>586</v>
      </c>
      <c r="B378" s="823" t="s">
        <v>587</v>
      </c>
      <c r="C378" s="826" t="s">
        <v>607</v>
      </c>
      <c r="D378" s="840" t="s">
        <v>608</v>
      </c>
      <c r="E378" s="826" t="s">
        <v>2076</v>
      </c>
      <c r="F378" s="840" t="s">
        <v>2077</v>
      </c>
      <c r="G378" s="826" t="s">
        <v>2106</v>
      </c>
      <c r="H378" s="826" t="s">
        <v>2123</v>
      </c>
      <c r="I378" s="832">
        <v>1.5099999904632568</v>
      </c>
      <c r="J378" s="832">
        <v>50</v>
      </c>
      <c r="K378" s="833">
        <v>75.5</v>
      </c>
    </row>
    <row r="379" spans="1:11" ht="14.45" customHeight="1" x14ac:dyDescent="0.2">
      <c r="A379" s="822" t="s">
        <v>586</v>
      </c>
      <c r="B379" s="823" t="s">
        <v>587</v>
      </c>
      <c r="C379" s="826" t="s">
        <v>607</v>
      </c>
      <c r="D379" s="840" t="s">
        <v>608</v>
      </c>
      <c r="E379" s="826" t="s">
        <v>2076</v>
      </c>
      <c r="F379" s="840" t="s">
        <v>2077</v>
      </c>
      <c r="G379" s="826" t="s">
        <v>2110</v>
      </c>
      <c r="H379" s="826" t="s">
        <v>2125</v>
      </c>
      <c r="I379" s="832">
        <v>3.3599998950958252</v>
      </c>
      <c r="J379" s="832">
        <v>50</v>
      </c>
      <c r="K379" s="833">
        <v>168</v>
      </c>
    </row>
    <row r="380" spans="1:11" ht="14.45" customHeight="1" x14ac:dyDescent="0.2">
      <c r="A380" s="822" t="s">
        <v>586</v>
      </c>
      <c r="B380" s="823" t="s">
        <v>587</v>
      </c>
      <c r="C380" s="826" t="s">
        <v>607</v>
      </c>
      <c r="D380" s="840" t="s">
        <v>608</v>
      </c>
      <c r="E380" s="826" t="s">
        <v>2076</v>
      </c>
      <c r="F380" s="840" t="s">
        <v>2077</v>
      </c>
      <c r="G380" s="826" t="s">
        <v>2116</v>
      </c>
      <c r="H380" s="826" t="s">
        <v>2484</v>
      </c>
      <c r="I380" s="832">
        <v>0.37999999523162842</v>
      </c>
      <c r="J380" s="832">
        <v>100</v>
      </c>
      <c r="K380" s="833">
        <v>38</v>
      </c>
    </row>
    <row r="381" spans="1:11" ht="14.45" customHeight="1" x14ac:dyDescent="0.2">
      <c r="A381" s="822" t="s">
        <v>586</v>
      </c>
      <c r="B381" s="823" t="s">
        <v>587</v>
      </c>
      <c r="C381" s="826" t="s">
        <v>607</v>
      </c>
      <c r="D381" s="840" t="s">
        <v>608</v>
      </c>
      <c r="E381" s="826" t="s">
        <v>2076</v>
      </c>
      <c r="F381" s="840" t="s">
        <v>2077</v>
      </c>
      <c r="G381" s="826" t="s">
        <v>2120</v>
      </c>
      <c r="H381" s="826" t="s">
        <v>2485</v>
      </c>
      <c r="I381" s="832">
        <v>18.959999084472656</v>
      </c>
      <c r="J381" s="832">
        <v>12</v>
      </c>
      <c r="K381" s="833">
        <v>227.52000427246094</v>
      </c>
    </row>
    <row r="382" spans="1:11" ht="14.45" customHeight="1" x14ac:dyDescent="0.2">
      <c r="A382" s="822" t="s">
        <v>586</v>
      </c>
      <c r="B382" s="823" t="s">
        <v>587</v>
      </c>
      <c r="C382" s="826" t="s">
        <v>607</v>
      </c>
      <c r="D382" s="840" t="s">
        <v>608</v>
      </c>
      <c r="E382" s="826" t="s">
        <v>2076</v>
      </c>
      <c r="F382" s="840" t="s">
        <v>2077</v>
      </c>
      <c r="G382" s="826" t="s">
        <v>2486</v>
      </c>
      <c r="H382" s="826" t="s">
        <v>2487</v>
      </c>
      <c r="I382" s="832">
        <v>2.5199999809265137</v>
      </c>
      <c r="J382" s="832">
        <v>60</v>
      </c>
      <c r="K382" s="833">
        <v>151.20000076293945</v>
      </c>
    </row>
    <row r="383" spans="1:11" ht="14.45" customHeight="1" x14ac:dyDescent="0.2">
      <c r="A383" s="822" t="s">
        <v>586</v>
      </c>
      <c r="B383" s="823" t="s">
        <v>587</v>
      </c>
      <c r="C383" s="826" t="s">
        <v>607</v>
      </c>
      <c r="D383" s="840" t="s">
        <v>608</v>
      </c>
      <c r="E383" s="826" t="s">
        <v>2076</v>
      </c>
      <c r="F383" s="840" t="s">
        <v>2077</v>
      </c>
      <c r="G383" s="826" t="s">
        <v>2138</v>
      </c>
      <c r="H383" s="826" t="s">
        <v>2139</v>
      </c>
      <c r="I383" s="832">
        <v>72.220001220703125</v>
      </c>
      <c r="J383" s="832">
        <v>4</v>
      </c>
      <c r="K383" s="833">
        <v>288.8800048828125</v>
      </c>
    </row>
    <row r="384" spans="1:11" ht="14.45" customHeight="1" x14ac:dyDescent="0.2">
      <c r="A384" s="822" t="s">
        <v>586</v>
      </c>
      <c r="B384" s="823" t="s">
        <v>587</v>
      </c>
      <c r="C384" s="826" t="s">
        <v>607</v>
      </c>
      <c r="D384" s="840" t="s">
        <v>608</v>
      </c>
      <c r="E384" s="826" t="s">
        <v>2076</v>
      </c>
      <c r="F384" s="840" t="s">
        <v>2077</v>
      </c>
      <c r="G384" s="826" t="s">
        <v>2488</v>
      </c>
      <c r="H384" s="826" t="s">
        <v>2489</v>
      </c>
      <c r="I384" s="832">
        <v>25.239999771118164</v>
      </c>
      <c r="J384" s="832">
        <v>1</v>
      </c>
      <c r="K384" s="833">
        <v>25.239999771118164</v>
      </c>
    </row>
    <row r="385" spans="1:11" ht="14.45" customHeight="1" x14ac:dyDescent="0.2">
      <c r="A385" s="822" t="s">
        <v>586</v>
      </c>
      <c r="B385" s="823" t="s">
        <v>587</v>
      </c>
      <c r="C385" s="826" t="s">
        <v>607</v>
      </c>
      <c r="D385" s="840" t="s">
        <v>608</v>
      </c>
      <c r="E385" s="826" t="s">
        <v>2076</v>
      </c>
      <c r="F385" s="840" t="s">
        <v>2077</v>
      </c>
      <c r="G385" s="826" t="s">
        <v>2151</v>
      </c>
      <c r="H385" s="826" t="s">
        <v>2152</v>
      </c>
      <c r="I385" s="832">
        <v>0.66333335638046265</v>
      </c>
      <c r="J385" s="832">
        <v>900</v>
      </c>
      <c r="K385" s="833">
        <v>597</v>
      </c>
    </row>
    <row r="386" spans="1:11" ht="14.45" customHeight="1" x14ac:dyDescent="0.2">
      <c r="A386" s="822" t="s">
        <v>586</v>
      </c>
      <c r="B386" s="823" t="s">
        <v>587</v>
      </c>
      <c r="C386" s="826" t="s">
        <v>607</v>
      </c>
      <c r="D386" s="840" t="s">
        <v>608</v>
      </c>
      <c r="E386" s="826" t="s">
        <v>2076</v>
      </c>
      <c r="F386" s="840" t="s">
        <v>2077</v>
      </c>
      <c r="G386" s="826" t="s">
        <v>2151</v>
      </c>
      <c r="H386" s="826" t="s">
        <v>2153</v>
      </c>
      <c r="I386" s="832">
        <v>0.6600000262260437</v>
      </c>
      <c r="J386" s="832">
        <v>600</v>
      </c>
      <c r="K386" s="833">
        <v>396</v>
      </c>
    </row>
    <row r="387" spans="1:11" ht="14.45" customHeight="1" x14ac:dyDescent="0.2">
      <c r="A387" s="822" t="s">
        <v>586</v>
      </c>
      <c r="B387" s="823" t="s">
        <v>587</v>
      </c>
      <c r="C387" s="826" t="s">
        <v>607</v>
      </c>
      <c r="D387" s="840" t="s">
        <v>608</v>
      </c>
      <c r="E387" s="826" t="s">
        <v>2076</v>
      </c>
      <c r="F387" s="840" t="s">
        <v>2077</v>
      </c>
      <c r="G387" s="826" t="s">
        <v>2154</v>
      </c>
      <c r="H387" s="826" t="s">
        <v>2155</v>
      </c>
      <c r="I387" s="832">
        <v>30.510000228881836</v>
      </c>
      <c r="J387" s="832">
        <v>1</v>
      </c>
      <c r="K387" s="833">
        <v>30.510000228881836</v>
      </c>
    </row>
    <row r="388" spans="1:11" ht="14.45" customHeight="1" x14ac:dyDescent="0.2">
      <c r="A388" s="822" t="s">
        <v>586</v>
      </c>
      <c r="B388" s="823" t="s">
        <v>587</v>
      </c>
      <c r="C388" s="826" t="s">
        <v>607</v>
      </c>
      <c r="D388" s="840" t="s">
        <v>608</v>
      </c>
      <c r="E388" s="826" t="s">
        <v>2076</v>
      </c>
      <c r="F388" s="840" t="s">
        <v>2077</v>
      </c>
      <c r="G388" s="826" t="s">
        <v>2156</v>
      </c>
      <c r="H388" s="826" t="s">
        <v>2157</v>
      </c>
      <c r="I388" s="832">
        <v>29.879999160766602</v>
      </c>
      <c r="J388" s="832">
        <v>4</v>
      </c>
      <c r="K388" s="833">
        <v>119.51999664306641</v>
      </c>
    </row>
    <row r="389" spans="1:11" ht="14.45" customHeight="1" x14ac:dyDescent="0.2">
      <c r="A389" s="822" t="s">
        <v>586</v>
      </c>
      <c r="B389" s="823" t="s">
        <v>587</v>
      </c>
      <c r="C389" s="826" t="s">
        <v>607</v>
      </c>
      <c r="D389" s="840" t="s">
        <v>608</v>
      </c>
      <c r="E389" s="826" t="s">
        <v>2076</v>
      </c>
      <c r="F389" s="840" t="s">
        <v>2077</v>
      </c>
      <c r="G389" s="826" t="s">
        <v>2154</v>
      </c>
      <c r="H389" s="826" t="s">
        <v>2158</v>
      </c>
      <c r="I389" s="832">
        <v>29.329999923706055</v>
      </c>
      <c r="J389" s="832">
        <v>1</v>
      </c>
      <c r="K389" s="833">
        <v>29.329999923706055</v>
      </c>
    </row>
    <row r="390" spans="1:11" ht="14.45" customHeight="1" x14ac:dyDescent="0.2">
      <c r="A390" s="822" t="s">
        <v>586</v>
      </c>
      <c r="B390" s="823" t="s">
        <v>587</v>
      </c>
      <c r="C390" s="826" t="s">
        <v>607</v>
      </c>
      <c r="D390" s="840" t="s">
        <v>608</v>
      </c>
      <c r="E390" s="826" t="s">
        <v>2076</v>
      </c>
      <c r="F390" s="840" t="s">
        <v>2077</v>
      </c>
      <c r="G390" s="826" t="s">
        <v>2490</v>
      </c>
      <c r="H390" s="826" t="s">
        <v>2491</v>
      </c>
      <c r="I390" s="832">
        <v>10.350000381469727</v>
      </c>
      <c r="J390" s="832">
        <v>1</v>
      </c>
      <c r="K390" s="833">
        <v>10.350000381469727</v>
      </c>
    </row>
    <row r="391" spans="1:11" ht="14.45" customHeight="1" x14ac:dyDescent="0.2">
      <c r="A391" s="822" t="s">
        <v>586</v>
      </c>
      <c r="B391" s="823" t="s">
        <v>587</v>
      </c>
      <c r="C391" s="826" t="s">
        <v>607</v>
      </c>
      <c r="D391" s="840" t="s">
        <v>608</v>
      </c>
      <c r="E391" s="826" t="s">
        <v>2160</v>
      </c>
      <c r="F391" s="840" t="s">
        <v>2161</v>
      </c>
      <c r="G391" s="826" t="s">
        <v>2164</v>
      </c>
      <c r="H391" s="826" t="s">
        <v>2165</v>
      </c>
      <c r="I391" s="832">
        <v>1.2499999720603228E-2</v>
      </c>
      <c r="J391" s="832">
        <v>130</v>
      </c>
      <c r="K391" s="833">
        <v>1.6000000536441803</v>
      </c>
    </row>
    <row r="392" spans="1:11" ht="14.45" customHeight="1" x14ac:dyDescent="0.2">
      <c r="A392" s="822" t="s">
        <v>586</v>
      </c>
      <c r="B392" s="823" t="s">
        <v>587</v>
      </c>
      <c r="C392" s="826" t="s">
        <v>607</v>
      </c>
      <c r="D392" s="840" t="s">
        <v>608</v>
      </c>
      <c r="E392" s="826" t="s">
        <v>2160</v>
      </c>
      <c r="F392" s="840" t="s">
        <v>2161</v>
      </c>
      <c r="G392" s="826" t="s">
        <v>2164</v>
      </c>
      <c r="H392" s="826" t="s">
        <v>2168</v>
      </c>
      <c r="I392" s="832">
        <v>1.9999999552965164E-2</v>
      </c>
      <c r="J392" s="832">
        <v>80</v>
      </c>
      <c r="K392" s="833">
        <v>1.6000000238418579</v>
      </c>
    </row>
    <row r="393" spans="1:11" ht="14.45" customHeight="1" x14ac:dyDescent="0.2">
      <c r="A393" s="822" t="s">
        <v>586</v>
      </c>
      <c r="B393" s="823" t="s">
        <v>587</v>
      </c>
      <c r="C393" s="826" t="s">
        <v>607</v>
      </c>
      <c r="D393" s="840" t="s">
        <v>608</v>
      </c>
      <c r="E393" s="826" t="s">
        <v>2160</v>
      </c>
      <c r="F393" s="840" t="s">
        <v>2161</v>
      </c>
      <c r="G393" s="826" t="s">
        <v>2170</v>
      </c>
      <c r="H393" s="826" t="s">
        <v>2171</v>
      </c>
      <c r="I393" s="832">
        <v>3.4800000190734863</v>
      </c>
      <c r="J393" s="832">
        <v>50</v>
      </c>
      <c r="K393" s="833">
        <v>174</v>
      </c>
    </row>
    <row r="394" spans="1:11" ht="14.45" customHeight="1" x14ac:dyDescent="0.2">
      <c r="A394" s="822" t="s">
        <v>586</v>
      </c>
      <c r="B394" s="823" t="s">
        <v>587</v>
      </c>
      <c r="C394" s="826" t="s">
        <v>607</v>
      </c>
      <c r="D394" s="840" t="s">
        <v>608</v>
      </c>
      <c r="E394" s="826" t="s">
        <v>2160</v>
      </c>
      <c r="F394" s="840" t="s">
        <v>2161</v>
      </c>
      <c r="G394" s="826" t="s">
        <v>2216</v>
      </c>
      <c r="H394" s="826" t="s">
        <v>2217</v>
      </c>
      <c r="I394" s="832">
        <v>11.739999771118164</v>
      </c>
      <c r="J394" s="832">
        <v>15</v>
      </c>
      <c r="K394" s="833">
        <v>176.10000228881836</v>
      </c>
    </row>
    <row r="395" spans="1:11" ht="14.45" customHeight="1" x14ac:dyDescent="0.2">
      <c r="A395" s="822" t="s">
        <v>586</v>
      </c>
      <c r="B395" s="823" t="s">
        <v>587</v>
      </c>
      <c r="C395" s="826" t="s">
        <v>607</v>
      </c>
      <c r="D395" s="840" t="s">
        <v>608</v>
      </c>
      <c r="E395" s="826" t="s">
        <v>2160</v>
      </c>
      <c r="F395" s="840" t="s">
        <v>2161</v>
      </c>
      <c r="G395" s="826" t="s">
        <v>2220</v>
      </c>
      <c r="H395" s="826" t="s">
        <v>2221</v>
      </c>
      <c r="I395" s="832">
        <v>2.2899999618530273</v>
      </c>
      <c r="J395" s="832">
        <v>50</v>
      </c>
      <c r="K395" s="833">
        <v>114.5</v>
      </c>
    </row>
    <row r="396" spans="1:11" ht="14.45" customHeight="1" x14ac:dyDescent="0.2">
      <c r="A396" s="822" t="s">
        <v>586</v>
      </c>
      <c r="B396" s="823" t="s">
        <v>587</v>
      </c>
      <c r="C396" s="826" t="s">
        <v>607</v>
      </c>
      <c r="D396" s="840" t="s">
        <v>608</v>
      </c>
      <c r="E396" s="826" t="s">
        <v>2160</v>
      </c>
      <c r="F396" s="840" t="s">
        <v>2161</v>
      </c>
      <c r="G396" s="826" t="s">
        <v>2216</v>
      </c>
      <c r="H396" s="826" t="s">
        <v>2222</v>
      </c>
      <c r="I396" s="832">
        <v>11.729999542236328</v>
      </c>
      <c r="J396" s="832">
        <v>5</v>
      </c>
      <c r="K396" s="833">
        <v>58.650001525878906</v>
      </c>
    </row>
    <row r="397" spans="1:11" ht="14.45" customHeight="1" x14ac:dyDescent="0.2">
      <c r="A397" s="822" t="s">
        <v>586</v>
      </c>
      <c r="B397" s="823" t="s">
        <v>587</v>
      </c>
      <c r="C397" s="826" t="s">
        <v>607</v>
      </c>
      <c r="D397" s="840" t="s">
        <v>608</v>
      </c>
      <c r="E397" s="826" t="s">
        <v>2160</v>
      </c>
      <c r="F397" s="840" t="s">
        <v>2161</v>
      </c>
      <c r="G397" s="826" t="s">
        <v>2220</v>
      </c>
      <c r="H397" s="826" t="s">
        <v>2224</v>
      </c>
      <c r="I397" s="832">
        <v>2.2799999713897705</v>
      </c>
      <c r="J397" s="832">
        <v>50</v>
      </c>
      <c r="K397" s="833">
        <v>114</v>
      </c>
    </row>
    <row r="398" spans="1:11" ht="14.45" customHeight="1" x14ac:dyDescent="0.2">
      <c r="A398" s="822" t="s">
        <v>586</v>
      </c>
      <c r="B398" s="823" t="s">
        <v>587</v>
      </c>
      <c r="C398" s="826" t="s">
        <v>607</v>
      </c>
      <c r="D398" s="840" t="s">
        <v>608</v>
      </c>
      <c r="E398" s="826" t="s">
        <v>2160</v>
      </c>
      <c r="F398" s="840" t="s">
        <v>2161</v>
      </c>
      <c r="G398" s="826" t="s">
        <v>2492</v>
      </c>
      <c r="H398" s="826" t="s">
        <v>2493</v>
      </c>
      <c r="I398" s="832">
        <v>5.320000171661377</v>
      </c>
      <c r="J398" s="832">
        <v>100</v>
      </c>
      <c r="K398" s="833">
        <v>532</v>
      </c>
    </row>
    <row r="399" spans="1:11" ht="14.45" customHeight="1" x14ac:dyDescent="0.2">
      <c r="A399" s="822" t="s">
        <v>586</v>
      </c>
      <c r="B399" s="823" t="s">
        <v>587</v>
      </c>
      <c r="C399" s="826" t="s">
        <v>607</v>
      </c>
      <c r="D399" s="840" t="s">
        <v>608</v>
      </c>
      <c r="E399" s="826" t="s">
        <v>2160</v>
      </c>
      <c r="F399" s="840" t="s">
        <v>2161</v>
      </c>
      <c r="G399" s="826" t="s">
        <v>2492</v>
      </c>
      <c r="H399" s="826" t="s">
        <v>2494</v>
      </c>
      <c r="I399" s="832">
        <v>5.3299999237060547</v>
      </c>
      <c r="J399" s="832">
        <v>100</v>
      </c>
      <c r="K399" s="833">
        <v>533</v>
      </c>
    </row>
    <row r="400" spans="1:11" ht="14.45" customHeight="1" x14ac:dyDescent="0.2">
      <c r="A400" s="822" t="s">
        <v>586</v>
      </c>
      <c r="B400" s="823" t="s">
        <v>587</v>
      </c>
      <c r="C400" s="826" t="s">
        <v>607</v>
      </c>
      <c r="D400" s="840" t="s">
        <v>608</v>
      </c>
      <c r="E400" s="826" t="s">
        <v>2160</v>
      </c>
      <c r="F400" s="840" t="s">
        <v>2161</v>
      </c>
      <c r="G400" s="826" t="s">
        <v>2257</v>
      </c>
      <c r="H400" s="826" t="s">
        <v>2258</v>
      </c>
      <c r="I400" s="832">
        <v>1.0900000333786011</v>
      </c>
      <c r="J400" s="832">
        <v>100</v>
      </c>
      <c r="K400" s="833">
        <v>109</v>
      </c>
    </row>
    <row r="401" spans="1:11" ht="14.45" customHeight="1" x14ac:dyDescent="0.2">
      <c r="A401" s="822" t="s">
        <v>586</v>
      </c>
      <c r="B401" s="823" t="s">
        <v>587</v>
      </c>
      <c r="C401" s="826" t="s">
        <v>607</v>
      </c>
      <c r="D401" s="840" t="s">
        <v>608</v>
      </c>
      <c r="E401" s="826" t="s">
        <v>2160</v>
      </c>
      <c r="F401" s="840" t="s">
        <v>2161</v>
      </c>
      <c r="G401" s="826" t="s">
        <v>2268</v>
      </c>
      <c r="H401" s="826" t="s">
        <v>2269</v>
      </c>
      <c r="I401" s="832">
        <v>1.6699999570846558</v>
      </c>
      <c r="J401" s="832">
        <v>100</v>
      </c>
      <c r="K401" s="833">
        <v>167</v>
      </c>
    </row>
    <row r="402" spans="1:11" ht="14.45" customHeight="1" x14ac:dyDescent="0.2">
      <c r="A402" s="822" t="s">
        <v>586</v>
      </c>
      <c r="B402" s="823" t="s">
        <v>587</v>
      </c>
      <c r="C402" s="826" t="s">
        <v>607</v>
      </c>
      <c r="D402" s="840" t="s">
        <v>608</v>
      </c>
      <c r="E402" s="826" t="s">
        <v>2160</v>
      </c>
      <c r="F402" s="840" t="s">
        <v>2161</v>
      </c>
      <c r="G402" s="826" t="s">
        <v>2273</v>
      </c>
      <c r="H402" s="826" t="s">
        <v>2274</v>
      </c>
      <c r="I402" s="832">
        <v>0.67000001668930054</v>
      </c>
      <c r="J402" s="832">
        <v>100</v>
      </c>
      <c r="K402" s="833">
        <v>67</v>
      </c>
    </row>
    <row r="403" spans="1:11" ht="14.45" customHeight="1" x14ac:dyDescent="0.2">
      <c r="A403" s="822" t="s">
        <v>586</v>
      </c>
      <c r="B403" s="823" t="s">
        <v>587</v>
      </c>
      <c r="C403" s="826" t="s">
        <v>607</v>
      </c>
      <c r="D403" s="840" t="s">
        <v>608</v>
      </c>
      <c r="E403" s="826" t="s">
        <v>2160</v>
      </c>
      <c r="F403" s="840" t="s">
        <v>2161</v>
      </c>
      <c r="G403" s="826" t="s">
        <v>2257</v>
      </c>
      <c r="H403" s="826" t="s">
        <v>2279</v>
      </c>
      <c r="I403" s="832">
        <v>1.0900000333786011</v>
      </c>
      <c r="J403" s="832">
        <v>100</v>
      </c>
      <c r="K403" s="833">
        <v>109</v>
      </c>
    </row>
    <row r="404" spans="1:11" ht="14.45" customHeight="1" x14ac:dyDescent="0.2">
      <c r="A404" s="822" t="s">
        <v>586</v>
      </c>
      <c r="B404" s="823" t="s">
        <v>587</v>
      </c>
      <c r="C404" s="826" t="s">
        <v>607</v>
      </c>
      <c r="D404" s="840" t="s">
        <v>608</v>
      </c>
      <c r="E404" s="826" t="s">
        <v>2160</v>
      </c>
      <c r="F404" s="840" t="s">
        <v>2161</v>
      </c>
      <c r="G404" s="826" t="s">
        <v>2268</v>
      </c>
      <c r="H404" s="826" t="s">
        <v>2281</v>
      </c>
      <c r="I404" s="832">
        <v>1.6799999475479126</v>
      </c>
      <c r="J404" s="832">
        <v>100</v>
      </c>
      <c r="K404" s="833">
        <v>168</v>
      </c>
    </row>
    <row r="405" spans="1:11" ht="14.45" customHeight="1" x14ac:dyDescent="0.2">
      <c r="A405" s="822" t="s">
        <v>586</v>
      </c>
      <c r="B405" s="823" t="s">
        <v>587</v>
      </c>
      <c r="C405" s="826" t="s">
        <v>607</v>
      </c>
      <c r="D405" s="840" t="s">
        <v>608</v>
      </c>
      <c r="E405" s="826" t="s">
        <v>2160</v>
      </c>
      <c r="F405" s="840" t="s">
        <v>2161</v>
      </c>
      <c r="G405" s="826" t="s">
        <v>2295</v>
      </c>
      <c r="H405" s="826" t="s">
        <v>2296</v>
      </c>
      <c r="I405" s="832">
        <v>1.9866666793823242</v>
      </c>
      <c r="J405" s="832">
        <v>45</v>
      </c>
      <c r="K405" s="833">
        <v>89.349997520446777</v>
      </c>
    </row>
    <row r="406" spans="1:11" ht="14.45" customHeight="1" x14ac:dyDescent="0.2">
      <c r="A406" s="822" t="s">
        <v>586</v>
      </c>
      <c r="B406" s="823" t="s">
        <v>587</v>
      </c>
      <c r="C406" s="826" t="s">
        <v>607</v>
      </c>
      <c r="D406" s="840" t="s">
        <v>608</v>
      </c>
      <c r="E406" s="826" t="s">
        <v>2160</v>
      </c>
      <c r="F406" s="840" t="s">
        <v>2161</v>
      </c>
      <c r="G406" s="826" t="s">
        <v>2295</v>
      </c>
      <c r="H406" s="826" t="s">
        <v>2297</v>
      </c>
      <c r="I406" s="832">
        <v>1.987500011920929</v>
      </c>
      <c r="J406" s="832">
        <v>65</v>
      </c>
      <c r="K406" s="833">
        <v>129.10000038146973</v>
      </c>
    </row>
    <row r="407" spans="1:11" ht="14.45" customHeight="1" x14ac:dyDescent="0.2">
      <c r="A407" s="822" t="s">
        <v>586</v>
      </c>
      <c r="B407" s="823" t="s">
        <v>587</v>
      </c>
      <c r="C407" s="826" t="s">
        <v>607</v>
      </c>
      <c r="D407" s="840" t="s">
        <v>608</v>
      </c>
      <c r="E407" s="826" t="s">
        <v>2160</v>
      </c>
      <c r="F407" s="840" t="s">
        <v>2161</v>
      </c>
      <c r="G407" s="826" t="s">
        <v>2303</v>
      </c>
      <c r="H407" s="826" t="s">
        <v>2304</v>
      </c>
      <c r="I407" s="832">
        <v>3.0766665935516357</v>
      </c>
      <c r="J407" s="832">
        <v>150</v>
      </c>
      <c r="K407" s="833">
        <v>461.5</v>
      </c>
    </row>
    <row r="408" spans="1:11" ht="14.45" customHeight="1" x14ac:dyDescent="0.2">
      <c r="A408" s="822" t="s">
        <v>586</v>
      </c>
      <c r="B408" s="823" t="s">
        <v>587</v>
      </c>
      <c r="C408" s="826" t="s">
        <v>607</v>
      </c>
      <c r="D408" s="840" t="s">
        <v>608</v>
      </c>
      <c r="E408" s="826" t="s">
        <v>2160</v>
      </c>
      <c r="F408" s="840" t="s">
        <v>2161</v>
      </c>
      <c r="G408" s="826" t="s">
        <v>2303</v>
      </c>
      <c r="H408" s="826" t="s">
        <v>2461</v>
      </c>
      <c r="I408" s="832">
        <v>3.0699999332427979</v>
      </c>
      <c r="J408" s="832">
        <v>50</v>
      </c>
      <c r="K408" s="833">
        <v>153.5</v>
      </c>
    </row>
    <row r="409" spans="1:11" ht="14.45" customHeight="1" x14ac:dyDescent="0.2">
      <c r="A409" s="822" t="s">
        <v>586</v>
      </c>
      <c r="B409" s="823" t="s">
        <v>587</v>
      </c>
      <c r="C409" s="826" t="s">
        <v>607</v>
      </c>
      <c r="D409" s="840" t="s">
        <v>608</v>
      </c>
      <c r="E409" s="826" t="s">
        <v>2160</v>
      </c>
      <c r="F409" s="840" t="s">
        <v>2161</v>
      </c>
      <c r="G409" s="826" t="s">
        <v>2311</v>
      </c>
      <c r="H409" s="826" t="s">
        <v>2312</v>
      </c>
      <c r="I409" s="832">
        <v>2.1600000858306885</v>
      </c>
      <c r="J409" s="832">
        <v>25</v>
      </c>
      <c r="K409" s="833">
        <v>54.000001907348633</v>
      </c>
    </row>
    <row r="410" spans="1:11" ht="14.45" customHeight="1" x14ac:dyDescent="0.2">
      <c r="A410" s="822" t="s">
        <v>586</v>
      </c>
      <c r="B410" s="823" t="s">
        <v>587</v>
      </c>
      <c r="C410" s="826" t="s">
        <v>607</v>
      </c>
      <c r="D410" s="840" t="s">
        <v>608</v>
      </c>
      <c r="E410" s="826" t="s">
        <v>2160</v>
      </c>
      <c r="F410" s="840" t="s">
        <v>2161</v>
      </c>
      <c r="G410" s="826" t="s">
        <v>2311</v>
      </c>
      <c r="H410" s="826" t="s">
        <v>2313</v>
      </c>
      <c r="I410" s="832">
        <v>2.1625000834465027</v>
      </c>
      <c r="J410" s="832">
        <v>65</v>
      </c>
      <c r="K410" s="833">
        <v>140.55000114440918</v>
      </c>
    </row>
    <row r="411" spans="1:11" ht="14.45" customHeight="1" x14ac:dyDescent="0.2">
      <c r="A411" s="822" t="s">
        <v>586</v>
      </c>
      <c r="B411" s="823" t="s">
        <v>587</v>
      </c>
      <c r="C411" s="826" t="s">
        <v>607</v>
      </c>
      <c r="D411" s="840" t="s">
        <v>608</v>
      </c>
      <c r="E411" s="826" t="s">
        <v>2160</v>
      </c>
      <c r="F411" s="840" t="s">
        <v>2161</v>
      </c>
      <c r="G411" s="826" t="s">
        <v>2318</v>
      </c>
      <c r="H411" s="826" t="s">
        <v>2319</v>
      </c>
      <c r="I411" s="832">
        <v>2.5149999856948853</v>
      </c>
      <c r="J411" s="832">
        <v>100</v>
      </c>
      <c r="K411" s="833">
        <v>251.5</v>
      </c>
    </row>
    <row r="412" spans="1:11" ht="14.45" customHeight="1" x14ac:dyDescent="0.2">
      <c r="A412" s="822" t="s">
        <v>586</v>
      </c>
      <c r="B412" s="823" t="s">
        <v>587</v>
      </c>
      <c r="C412" s="826" t="s">
        <v>607</v>
      </c>
      <c r="D412" s="840" t="s">
        <v>608</v>
      </c>
      <c r="E412" s="826" t="s">
        <v>2160</v>
      </c>
      <c r="F412" s="840" t="s">
        <v>2161</v>
      </c>
      <c r="G412" s="826" t="s">
        <v>2318</v>
      </c>
      <c r="H412" s="826" t="s">
        <v>2321</v>
      </c>
      <c r="I412" s="832">
        <v>2.5199999809265137</v>
      </c>
      <c r="J412" s="832">
        <v>50</v>
      </c>
      <c r="K412" s="833">
        <v>126</v>
      </c>
    </row>
    <row r="413" spans="1:11" ht="14.45" customHeight="1" x14ac:dyDescent="0.2">
      <c r="A413" s="822" t="s">
        <v>586</v>
      </c>
      <c r="B413" s="823" t="s">
        <v>587</v>
      </c>
      <c r="C413" s="826" t="s">
        <v>607</v>
      </c>
      <c r="D413" s="840" t="s">
        <v>608</v>
      </c>
      <c r="E413" s="826" t="s">
        <v>2160</v>
      </c>
      <c r="F413" s="840" t="s">
        <v>2161</v>
      </c>
      <c r="G413" s="826" t="s">
        <v>2495</v>
      </c>
      <c r="H413" s="826" t="s">
        <v>2496</v>
      </c>
      <c r="I413" s="832">
        <v>2.5299999713897705</v>
      </c>
      <c r="J413" s="832">
        <v>2</v>
      </c>
      <c r="K413" s="833">
        <v>5.059999942779541</v>
      </c>
    </row>
    <row r="414" spans="1:11" ht="14.45" customHeight="1" x14ac:dyDescent="0.2">
      <c r="A414" s="822" t="s">
        <v>586</v>
      </c>
      <c r="B414" s="823" t="s">
        <v>587</v>
      </c>
      <c r="C414" s="826" t="s">
        <v>607</v>
      </c>
      <c r="D414" s="840" t="s">
        <v>608</v>
      </c>
      <c r="E414" s="826" t="s">
        <v>2332</v>
      </c>
      <c r="F414" s="840" t="s">
        <v>2333</v>
      </c>
      <c r="G414" s="826" t="s">
        <v>2336</v>
      </c>
      <c r="H414" s="826" t="s">
        <v>2337</v>
      </c>
      <c r="I414" s="832">
        <v>0.30000001192092896</v>
      </c>
      <c r="J414" s="832">
        <v>200</v>
      </c>
      <c r="K414" s="833">
        <v>60</v>
      </c>
    </row>
    <row r="415" spans="1:11" ht="14.45" customHeight="1" x14ac:dyDescent="0.2">
      <c r="A415" s="822" t="s">
        <v>586</v>
      </c>
      <c r="B415" s="823" t="s">
        <v>587</v>
      </c>
      <c r="C415" s="826" t="s">
        <v>607</v>
      </c>
      <c r="D415" s="840" t="s">
        <v>608</v>
      </c>
      <c r="E415" s="826" t="s">
        <v>2332</v>
      </c>
      <c r="F415" s="840" t="s">
        <v>2333</v>
      </c>
      <c r="G415" s="826" t="s">
        <v>2342</v>
      </c>
      <c r="H415" s="826" t="s">
        <v>2343</v>
      </c>
      <c r="I415" s="832">
        <v>0.54500001668930054</v>
      </c>
      <c r="J415" s="832">
        <v>300</v>
      </c>
      <c r="K415" s="833">
        <v>164</v>
      </c>
    </row>
    <row r="416" spans="1:11" ht="14.45" customHeight="1" x14ac:dyDescent="0.2">
      <c r="A416" s="822" t="s">
        <v>586</v>
      </c>
      <c r="B416" s="823" t="s">
        <v>587</v>
      </c>
      <c r="C416" s="826" t="s">
        <v>607</v>
      </c>
      <c r="D416" s="840" t="s">
        <v>608</v>
      </c>
      <c r="E416" s="826" t="s">
        <v>2332</v>
      </c>
      <c r="F416" s="840" t="s">
        <v>2333</v>
      </c>
      <c r="G416" s="826" t="s">
        <v>2348</v>
      </c>
      <c r="H416" s="826" t="s">
        <v>2349</v>
      </c>
      <c r="I416" s="832">
        <v>48.830001831054688</v>
      </c>
      <c r="J416" s="832">
        <v>10</v>
      </c>
      <c r="K416" s="833">
        <v>488.29998779296875</v>
      </c>
    </row>
    <row r="417" spans="1:11" ht="14.45" customHeight="1" x14ac:dyDescent="0.2">
      <c r="A417" s="822" t="s">
        <v>586</v>
      </c>
      <c r="B417" s="823" t="s">
        <v>587</v>
      </c>
      <c r="C417" s="826" t="s">
        <v>607</v>
      </c>
      <c r="D417" s="840" t="s">
        <v>608</v>
      </c>
      <c r="E417" s="826" t="s">
        <v>2332</v>
      </c>
      <c r="F417" s="840" t="s">
        <v>2333</v>
      </c>
      <c r="G417" s="826" t="s">
        <v>2350</v>
      </c>
      <c r="H417" s="826" t="s">
        <v>2351</v>
      </c>
      <c r="I417" s="832">
        <v>1.809999942779541</v>
      </c>
      <c r="J417" s="832">
        <v>100</v>
      </c>
      <c r="K417" s="833">
        <v>181</v>
      </c>
    </row>
    <row r="418" spans="1:11" ht="14.45" customHeight="1" x14ac:dyDescent="0.2">
      <c r="A418" s="822" t="s">
        <v>586</v>
      </c>
      <c r="B418" s="823" t="s">
        <v>587</v>
      </c>
      <c r="C418" s="826" t="s">
        <v>607</v>
      </c>
      <c r="D418" s="840" t="s">
        <v>608</v>
      </c>
      <c r="E418" s="826" t="s">
        <v>2332</v>
      </c>
      <c r="F418" s="840" t="s">
        <v>2333</v>
      </c>
      <c r="G418" s="826" t="s">
        <v>2350</v>
      </c>
      <c r="H418" s="826" t="s">
        <v>2352</v>
      </c>
      <c r="I418" s="832">
        <v>1.8049999475479126</v>
      </c>
      <c r="J418" s="832">
        <v>200</v>
      </c>
      <c r="K418" s="833">
        <v>361</v>
      </c>
    </row>
    <row r="419" spans="1:11" ht="14.45" customHeight="1" x14ac:dyDescent="0.2">
      <c r="A419" s="822" t="s">
        <v>586</v>
      </c>
      <c r="B419" s="823" t="s">
        <v>587</v>
      </c>
      <c r="C419" s="826" t="s">
        <v>607</v>
      </c>
      <c r="D419" s="840" t="s">
        <v>608</v>
      </c>
      <c r="E419" s="826" t="s">
        <v>2355</v>
      </c>
      <c r="F419" s="840" t="s">
        <v>2356</v>
      </c>
      <c r="G419" s="826" t="s">
        <v>2497</v>
      </c>
      <c r="H419" s="826" t="s">
        <v>2498</v>
      </c>
      <c r="I419" s="832">
        <v>19.600000381469727</v>
      </c>
      <c r="J419" s="832">
        <v>50</v>
      </c>
      <c r="K419" s="833">
        <v>980</v>
      </c>
    </row>
    <row r="420" spans="1:11" ht="14.45" customHeight="1" x14ac:dyDescent="0.2">
      <c r="A420" s="822" t="s">
        <v>586</v>
      </c>
      <c r="B420" s="823" t="s">
        <v>587</v>
      </c>
      <c r="C420" s="826" t="s">
        <v>607</v>
      </c>
      <c r="D420" s="840" t="s">
        <v>608</v>
      </c>
      <c r="E420" s="826" t="s">
        <v>2355</v>
      </c>
      <c r="F420" s="840" t="s">
        <v>2356</v>
      </c>
      <c r="G420" s="826" t="s">
        <v>2366</v>
      </c>
      <c r="H420" s="826" t="s">
        <v>2367</v>
      </c>
      <c r="I420" s="832">
        <v>0.67999998728434241</v>
      </c>
      <c r="J420" s="832">
        <v>600</v>
      </c>
      <c r="K420" s="833">
        <v>408</v>
      </c>
    </row>
    <row r="421" spans="1:11" ht="14.45" customHeight="1" x14ac:dyDescent="0.2">
      <c r="A421" s="822" t="s">
        <v>586</v>
      </c>
      <c r="B421" s="823" t="s">
        <v>587</v>
      </c>
      <c r="C421" s="826" t="s">
        <v>607</v>
      </c>
      <c r="D421" s="840" t="s">
        <v>608</v>
      </c>
      <c r="E421" s="826" t="s">
        <v>2355</v>
      </c>
      <c r="F421" s="840" t="s">
        <v>2356</v>
      </c>
      <c r="G421" s="826" t="s">
        <v>2368</v>
      </c>
      <c r="H421" s="826" t="s">
        <v>2369</v>
      </c>
      <c r="I421" s="832">
        <v>0.66399999856948855</v>
      </c>
      <c r="J421" s="832">
        <v>2600</v>
      </c>
      <c r="K421" s="833">
        <v>1706</v>
      </c>
    </row>
    <row r="422" spans="1:11" ht="14.45" customHeight="1" x14ac:dyDescent="0.2">
      <c r="A422" s="822" t="s">
        <v>586</v>
      </c>
      <c r="B422" s="823" t="s">
        <v>587</v>
      </c>
      <c r="C422" s="826" t="s">
        <v>607</v>
      </c>
      <c r="D422" s="840" t="s">
        <v>608</v>
      </c>
      <c r="E422" s="826" t="s">
        <v>2355</v>
      </c>
      <c r="F422" s="840" t="s">
        <v>2356</v>
      </c>
      <c r="G422" s="826" t="s">
        <v>2368</v>
      </c>
      <c r="H422" s="826" t="s">
        <v>2371</v>
      </c>
      <c r="I422" s="832">
        <v>0.62333333492279053</v>
      </c>
      <c r="J422" s="832">
        <v>1600</v>
      </c>
      <c r="K422" s="833">
        <v>998</v>
      </c>
    </row>
    <row r="423" spans="1:11" ht="14.45" customHeight="1" x14ac:dyDescent="0.2">
      <c r="A423" s="822" t="s">
        <v>586</v>
      </c>
      <c r="B423" s="823" t="s">
        <v>587</v>
      </c>
      <c r="C423" s="826" t="s">
        <v>610</v>
      </c>
      <c r="D423" s="840" t="s">
        <v>611</v>
      </c>
      <c r="E423" s="826" t="s">
        <v>2499</v>
      </c>
      <c r="F423" s="840" t="s">
        <v>2500</v>
      </c>
      <c r="G423" s="826" t="s">
        <v>2501</v>
      </c>
      <c r="H423" s="826" t="s">
        <v>2502</v>
      </c>
      <c r="I423" s="832">
        <v>147.17999267578125</v>
      </c>
      <c r="J423" s="832">
        <v>50</v>
      </c>
      <c r="K423" s="833">
        <v>7359.0599975585938</v>
      </c>
    </row>
    <row r="424" spans="1:11" ht="14.45" customHeight="1" x14ac:dyDescent="0.2">
      <c r="A424" s="822" t="s">
        <v>586</v>
      </c>
      <c r="B424" s="823" t="s">
        <v>587</v>
      </c>
      <c r="C424" s="826" t="s">
        <v>610</v>
      </c>
      <c r="D424" s="840" t="s">
        <v>611</v>
      </c>
      <c r="E424" s="826" t="s">
        <v>2499</v>
      </c>
      <c r="F424" s="840" t="s">
        <v>2500</v>
      </c>
      <c r="G424" s="826" t="s">
        <v>2503</v>
      </c>
      <c r="H424" s="826" t="s">
        <v>2504</v>
      </c>
      <c r="I424" s="832">
        <v>147.17999267578125</v>
      </c>
      <c r="J424" s="832">
        <v>50</v>
      </c>
      <c r="K424" s="833">
        <v>7359.0899047851563</v>
      </c>
    </row>
    <row r="425" spans="1:11" ht="14.45" customHeight="1" x14ac:dyDescent="0.2">
      <c r="A425" s="822" t="s">
        <v>586</v>
      </c>
      <c r="B425" s="823" t="s">
        <v>587</v>
      </c>
      <c r="C425" s="826" t="s">
        <v>610</v>
      </c>
      <c r="D425" s="840" t="s">
        <v>611</v>
      </c>
      <c r="E425" s="826" t="s">
        <v>2499</v>
      </c>
      <c r="F425" s="840" t="s">
        <v>2500</v>
      </c>
      <c r="G425" s="826" t="s">
        <v>2505</v>
      </c>
      <c r="H425" s="826" t="s">
        <v>2506</v>
      </c>
      <c r="I425" s="832">
        <v>35150.6015625</v>
      </c>
      <c r="J425" s="832">
        <v>5.000000074505806E-2</v>
      </c>
      <c r="K425" s="833">
        <v>1757.530029296875</v>
      </c>
    </row>
    <row r="426" spans="1:11" ht="14.45" customHeight="1" x14ac:dyDescent="0.2">
      <c r="A426" s="822" t="s">
        <v>586</v>
      </c>
      <c r="B426" s="823" t="s">
        <v>587</v>
      </c>
      <c r="C426" s="826" t="s">
        <v>610</v>
      </c>
      <c r="D426" s="840" t="s">
        <v>611</v>
      </c>
      <c r="E426" s="826" t="s">
        <v>2499</v>
      </c>
      <c r="F426" s="840" t="s">
        <v>2500</v>
      </c>
      <c r="G426" s="826" t="s">
        <v>2507</v>
      </c>
      <c r="H426" s="826" t="s">
        <v>2508</v>
      </c>
      <c r="I426" s="832">
        <v>164.55999755859375</v>
      </c>
      <c r="J426" s="832">
        <v>4</v>
      </c>
      <c r="K426" s="833">
        <v>658.239990234375</v>
      </c>
    </row>
    <row r="427" spans="1:11" ht="14.45" customHeight="1" x14ac:dyDescent="0.2">
      <c r="A427" s="822" t="s">
        <v>586</v>
      </c>
      <c r="B427" s="823" t="s">
        <v>587</v>
      </c>
      <c r="C427" s="826" t="s">
        <v>610</v>
      </c>
      <c r="D427" s="840" t="s">
        <v>611</v>
      </c>
      <c r="E427" s="826" t="s">
        <v>2377</v>
      </c>
      <c r="F427" s="840" t="s">
        <v>2378</v>
      </c>
      <c r="G427" s="826" t="s">
        <v>2379</v>
      </c>
      <c r="H427" s="826" t="s">
        <v>2380</v>
      </c>
      <c r="I427" s="832">
        <v>21.239999771118164</v>
      </c>
      <c r="J427" s="832">
        <v>120</v>
      </c>
      <c r="K427" s="833">
        <v>2548.800048828125</v>
      </c>
    </row>
    <row r="428" spans="1:11" ht="14.45" customHeight="1" x14ac:dyDescent="0.2">
      <c r="A428" s="822" t="s">
        <v>586</v>
      </c>
      <c r="B428" s="823" t="s">
        <v>587</v>
      </c>
      <c r="C428" s="826" t="s">
        <v>610</v>
      </c>
      <c r="D428" s="840" t="s">
        <v>611</v>
      </c>
      <c r="E428" s="826" t="s">
        <v>2381</v>
      </c>
      <c r="F428" s="840" t="s">
        <v>2382</v>
      </c>
      <c r="G428" s="826" t="s">
        <v>2383</v>
      </c>
      <c r="H428" s="826" t="s">
        <v>2509</v>
      </c>
      <c r="I428" s="832">
        <v>156.39999389648438</v>
      </c>
      <c r="J428" s="832">
        <v>1</v>
      </c>
      <c r="K428" s="833">
        <v>156.39999389648438</v>
      </c>
    </row>
    <row r="429" spans="1:11" ht="14.45" customHeight="1" x14ac:dyDescent="0.2">
      <c r="A429" s="822" t="s">
        <v>586</v>
      </c>
      <c r="B429" s="823" t="s">
        <v>587</v>
      </c>
      <c r="C429" s="826" t="s">
        <v>610</v>
      </c>
      <c r="D429" s="840" t="s">
        <v>611</v>
      </c>
      <c r="E429" s="826" t="s">
        <v>2381</v>
      </c>
      <c r="F429" s="840" t="s">
        <v>2382</v>
      </c>
      <c r="G429" s="826" t="s">
        <v>2510</v>
      </c>
      <c r="H429" s="826" t="s">
        <v>2511</v>
      </c>
      <c r="I429" s="832">
        <v>91.699996948242188</v>
      </c>
      <c r="J429" s="832">
        <v>2</v>
      </c>
      <c r="K429" s="833">
        <v>183.39999389648438</v>
      </c>
    </row>
    <row r="430" spans="1:11" ht="14.45" customHeight="1" x14ac:dyDescent="0.2">
      <c r="A430" s="822" t="s">
        <v>586</v>
      </c>
      <c r="B430" s="823" t="s">
        <v>587</v>
      </c>
      <c r="C430" s="826" t="s">
        <v>610</v>
      </c>
      <c r="D430" s="840" t="s">
        <v>611</v>
      </c>
      <c r="E430" s="826" t="s">
        <v>2076</v>
      </c>
      <c r="F430" s="840" t="s">
        <v>2077</v>
      </c>
      <c r="G430" s="826" t="s">
        <v>2512</v>
      </c>
      <c r="H430" s="826" t="s">
        <v>2513</v>
      </c>
      <c r="I430" s="832">
        <v>713.55999755859375</v>
      </c>
      <c r="J430" s="832">
        <v>3</v>
      </c>
      <c r="K430" s="833">
        <v>2140.679931640625</v>
      </c>
    </row>
    <row r="431" spans="1:11" ht="14.45" customHeight="1" x14ac:dyDescent="0.2">
      <c r="A431" s="822" t="s">
        <v>586</v>
      </c>
      <c r="B431" s="823" t="s">
        <v>587</v>
      </c>
      <c r="C431" s="826" t="s">
        <v>610</v>
      </c>
      <c r="D431" s="840" t="s">
        <v>611</v>
      </c>
      <c r="E431" s="826" t="s">
        <v>2076</v>
      </c>
      <c r="F431" s="840" t="s">
        <v>2077</v>
      </c>
      <c r="G431" s="826" t="s">
        <v>2514</v>
      </c>
      <c r="H431" s="826" t="s">
        <v>2515</v>
      </c>
      <c r="I431" s="832">
        <v>749.27001953125</v>
      </c>
      <c r="J431" s="832">
        <v>1</v>
      </c>
      <c r="K431" s="833">
        <v>749.27001953125</v>
      </c>
    </row>
    <row r="432" spans="1:11" ht="14.45" customHeight="1" x14ac:dyDescent="0.2">
      <c r="A432" s="822" t="s">
        <v>586</v>
      </c>
      <c r="B432" s="823" t="s">
        <v>587</v>
      </c>
      <c r="C432" s="826" t="s">
        <v>610</v>
      </c>
      <c r="D432" s="840" t="s">
        <v>611</v>
      </c>
      <c r="E432" s="826" t="s">
        <v>2076</v>
      </c>
      <c r="F432" s="840" t="s">
        <v>2077</v>
      </c>
      <c r="G432" s="826" t="s">
        <v>2078</v>
      </c>
      <c r="H432" s="826" t="s">
        <v>2079</v>
      </c>
      <c r="I432" s="832">
        <v>6.2466665903727217</v>
      </c>
      <c r="J432" s="832">
        <v>1500</v>
      </c>
      <c r="K432" s="833">
        <v>9367.699951171875</v>
      </c>
    </row>
    <row r="433" spans="1:11" ht="14.45" customHeight="1" x14ac:dyDescent="0.2">
      <c r="A433" s="822" t="s">
        <v>586</v>
      </c>
      <c r="B433" s="823" t="s">
        <v>587</v>
      </c>
      <c r="C433" s="826" t="s">
        <v>610</v>
      </c>
      <c r="D433" s="840" t="s">
        <v>611</v>
      </c>
      <c r="E433" s="826" t="s">
        <v>2076</v>
      </c>
      <c r="F433" s="840" t="s">
        <v>2077</v>
      </c>
      <c r="G433" s="826" t="s">
        <v>2078</v>
      </c>
      <c r="H433" s="826" t="s">
        <v>2080</v>
      </c>
      <c r="I433" s="832">
        <v>6.2466665903727217</v>
      </c>
      <c r="J433" s="832">
        <v>900</v>
      </c>
      <c r="K433" s="833">
        <v>5622</v>
      </c>
    </row>
    <row r="434" spans="1:11" ht="14.45" customHeight="1" x14ac:dyDescent="0.2">
      <c r="A434" s="822" t="s">
        <v>586</v>
      </c>
      <c r="B434" s="823" t="s">
        <v>587</v>
      </c>
      <c r="C434" s="826" t="s">
        <v>610</v>
      </c>
      <c r="D434" s="840" t="s">
        <v>611</v>
      </c>
      <c r="E434" s="826" t="s">
        <v>2076</v>
      </c>
      <c r="F434" s="840" t="s">
        <v>2077</v>
      </c>
      <c r="G434" s="826" t="s">
        <v>2081</v>
      </c>
      <c r="H434" s="826" t="s">
        <v>2082</v>
      </c>
      <c r="I434" s="832">
        <v>1.2924999594688416</v>
      </c>
      <c r="J434" s="832">
        <v>4000</v>
      </c>
      <c r="K434" s="833">
        <v>5170</v>
      </c>
    </row>
    <row r="435" spans="1:11" ht="14.45" customHeight="1" x14ac:dyDescent="0.2">
      <c r="A435" s="822" t="s">
        <v>586</v>
      </c>
      <c r="B435" s="823" t="s">
        <v>587</v>
      </c>
      <c r="C435" s="826" t="s">
        <v>610</v>
      </c>
      <c r="D435" s="840" t="s">
        <v>611</v>
      </c>
      <c r="E435" s="826" t="s">
        <v>2076</v>
      </c>
      <c r="F435" s="840" t="s">
        <v>2077</v>
      </c>
      <c r="G435" s="826" t="s">
        <v>2081</v>
      </c>
      <c r="H435" s="826" t="s">
        <v>2083</v>
      </c>
      <c r="I435" s="832">
        <v>1.2933332920074463</v>
      </c>
      <c r="J435" s="832">
        <v>7500</v>
      </c>
      <c r="K435" s="833">
        <v>9700</v>
      </c>
    </row>
    <row r="436" spans="1:11" ht="14.45" customHeight="1" x14ac:dyDescent="0.2">
      <c r="A436" s="822" t="s">
        <v>586</v>
      </c>
      <c r="B436" s="823" t="s">
        <v>587</v>
      </c>
      <c r="C436" s="826" t="s">
        <v>610</v>
      </c>
      <c r="D436" s="840" t="s">
        <v>611</v>
      </c>
      <c r="E436" s="826" t="s">
        <v>2076</v>
      </c>
      <c r="F436" s="840" t="s">
        <v>2077</v>
      </c>
      <c r="G436" s="826" t="s">
        <v>2084</v>
      </c>
      <c r="H436" s="826" t="s">
        <v>2085</v>
      </c>
      <c r="I436" s="832">
        <v>0.43999999761581421</v>
      </c>
      <c r="J436" s="832">
        <v>50800</v>
      </c>
      <c r="K436" s="833">
        <v>22351.319946289063</v>
      </c>
    </row>
    <row r="437" spans="1:11" ht="14.45" customHeight="1" x14ac:dyDescent="0.2">
      <c r="A437" s="822" t="s">
        <v>586</v>
      </c>
      <c r="B437" s="823" t="s">
        <v>587</v>
      </c>
      <c r="C437" s="826" t="s">
        <v>610</v>
      </c>
      <c r="D437" s="840" t="s">
        <v>611</v>
      </c>
      <c r="E437" s="826" t="s">
        <v>2076</v>
      </c>
      <c r="F437" s="840" t="s">
        <v>2077</v>
      </c>
      <c r="G437" s="826" t="s">
        <v>2084</v>
      </c>
      <c r="H437" s="826" t="s">
        <v>2086</v>
      </c>
      <c r="I437" s="832">
        <v>0.43999999761581421</v>
      </c>
      <c r="J437" s="832">
        <v>27400</v>
      </c>
      <c r="K437" s="833">
        <v>12055.249908447266</v>
      </c>
    </row>
    <row r="438" spans="1:11" ht="14.45" customHeight="1" x14ac:dyDescent="0.2">
      <c r="A438" s="822" t="s">
        <v>586</v>
      </c>
      <c r="B438" s="823" t="s">
        <v>587</v>
      </c>
      <c r="C438" s="826" t="s">
        <v>610</v>
      </c>
      <c r="D438" s="840" t="s">
        <v>611</v>
      </c>
      <c r="E438" s="826" t="s">
        <v>2076</v>
      </c>
      <c r="F438" s="840" t="s">
        <v>2077</v>
      </c>
      <c r="G438" s="826" t="s">
        <v>2388</v>
      </c>
      <c r="H438" s="826" t="s">
        <v>2516</v>
      </c>
      <c r="I438" s="832">
        <v>157.31500244140625</v>
      </c>
      <c r="J438" s="832">
        <v>28</v>
      </c>
      <c r="K438" s="833">
        <v>4404.8299560546875</v>
      </c>
    </row>
    <row r="439" spans="1:11" ht="14.45" customHeight="1" x14ac:dyDescent="0.2">
      <c r="A439" s="822" t="s">
        <v>586</v>
      </c>
      <c r="B439" s="823" t="s">
        <v>587</v>
      </c>
      <c r="C439" s="826" t="s">
        <v>610</v>
      </c>
      <c r="D439" s="840" t="s">
        <v>611</v>
      </c>
      <c r="E439" s="826" t="s">
        <v>2076</v>
      </c>
      <c r="F439" s="840" t="s">
        <v>2077</v>
      </c>
      <c r="G439" s="826" t="s">
        <v>2087</v>
      </c>
      <c r="H439" s="826" t="s">
        <v>2088</v>
      </c>
      <c r="I439" s="832">
        <v>109.78499984741211</v>
      </c>
      <c r="J439" s="832">
        <v>11</v>
      </c>
      <c r="K439" s="833">
        <v>1208.2099914550781</v>
      </c>
    </row>
    <row r="440" spans="1:11" ht="14.45" customHeight="1" x14ac:dyDescent="0.2">
      <c r="A440" s="822" t="s">
        <v>586</v>
      </c>
      <c r="B440" s="823" t="s">
        <v>587</v>
      </c>
      <c r="C440" s="826" t="s">
        <v>610</v>
      </c>
      <c r="D440" s="840" t="s">
        <v>611</v>
      </c>
      <c r="E440" s="826" t="s">
        <v>2076</v>
      </c>
      <c r="F440" s="840" t="s">
        <v>2077</v>
      </c>
      <c r="G440" s="826" t="s">
        <v>2089</v>
      </c>
      <c r="H440" s="826" t="s">
        <v>2090</v>
      </c>
      <c r="I440" s="832">
        <v>355.35000610351563</v>
      </c>
      <c r="J440" s="832">
        <v>27</v>
      </c>
      <c r="K440" s="833">
        <v>9594.4503173828125</v>
      </c>
    </row>
    <row r="441" spans="1:11" ht="14.45" customHeight="1" x14ac:dyDescent="0.2">
      <c r="A441" s="822" t="s">
        <v>586</v>
      </c>
      <c r="B441" s="823" t="s">
        <v>587</v>
      </c>
      <c r="C441" s="826" t="s">
        <v>610</v>
      </c>
      <c r="D441" s="840" t="s">
        <v>611</v>
      </c>
      <c r="E441" s="826" t="s">
        <v>2076</v>
      </c>
      <c r="F441" s="840" t="s">
        <v>2077</v>
      </c>
      <c r="G441" s="826" t="s">
        <v>2094</v>
      </c>
      <c r="H441" s="826" t="s">
        <v>2483</v>
      </c>
      <c r="I441" s="832">
        <v>22.14599952697754</v>
      </c>
      <c r="J441" s="832">
        <v>210</v>
      </c>
      <c r="K441" s="833">
        <v>4650.7000122070313</v>
      </c>
    </row>
    <row r="442" spans="1:11" ht="14.45" customHeight="1" x14ac:dyDescent="0.2">
      <c r="A442" s="822" t="s">
        <v>586</v>
      </c>
      <c r="B442" s="823" t="s">
        <v>587</v>
      </c>
      <c r="C442" s="826" t="s">
        <v>610</v>
      </c>
      <c r="D442" s="840" t="s">
        <v>611</v>
      </c>
      <c r="E442" s="826" t="s">
        <v>2076</v>
      </c>
      <c r="F442" s="840" t="s">
        <v>2077</v>
      </c>
      <c r="G442" s="826" t="s">
        <v>2091</v>
      </c>
      <c r="H442" s="826" t="s">
        <v>2092</v>
      </c>
      <c r="I442" s="832">
        <v>30.175000190734863</v>
      </c>
      <c r="J442" s="832">
        <v>55</v>
      </c>
      <c r="K442" s="833">
        <v>1659.3999938964844</v>
      </c>
    </row>
    <row r="443" spans="1:11" ht="14.45" customHeight="1" x14ac:dyDescent="0.2">
      <c r="A443" s="822" t="s">
        <v>586</v>
      </c>
      <c r="B443" s="823" t="s">
        <v>587</v>
      </c>
      <c r="C443" s="826" t="s">
        <v>610</v>
      </c>
      <c r="D443" s="840" t="s">
        <v>611</v>
      </c>
      <c r="E443" s="826" t="s">
        <v>2076</v>
      </c>
      <c r="F443" s="840" t="s">
        <v>2077</v>
      </c>
      <c r="G443" s="826" t="s">
        <v>2096</v>
      </c>
      <c r="H443" s="826" t="s">
        <v>2517</v>
      </c>
      <c r="I443" s="832">
        <v>13.039999961853027</v>
      </c>
      <c r="J443" s="832">
        <v>200</v>
      </c>
      <c r="K443" s="833">
        <v>2608.199951171875</v>
      </c>
    </row>
    <row r="444" spans="1:11" ht="14.45" customHeight="1" x14ac:dyDescent="0.2">
      <c r="A444" s="822" t="s">
        <v>586</v>
      </c>
      <c r="B444" s="823" t="s">
        <v>587</v>
      </c>
      <c r="C444" s="826" t="s">
        <v>610</v>
      </c>
      <c r="D444" s="840" t="s">
        <v>611</v>
      </c>
      <c r="E444" s="826" t="s">
        <v>2076</v>
      </c>
      <c r="F444" s="840" t="s">
        <v>2077</v>
      </c>
      <c r="G444" s="826" t="s">
        <v>2392</v>
      </c>
      <c r="H444" s="826" t="s">
        <v>2393</v>
      </c>
      <c r="I444" s="832">
        <v>207.22999572753906</v>
      </c>
      <c r="J444" s="832">
        <v>1</v>
      </c>
      <c r="K444" s="833">
        <v>207.22999572753906</v>
      </c>
    </row>
    <row r="445" spans="1:11" ht="14.45" customHeight="1" x14ac:dyDescent="0.2">
      <c r="A445" s="822" t="s">
        <v>586</v>
      </c>
      <c r="B445" s="823" t="s">
        <v>587</v>
      </c>
      <c r="C445" s="826" t="s">
        <v>610</v>
      </c>
      <c r="D445" s="840" t="s">
        <v>611</v>
      </c>
      <c r="E445" s="826" t="s">
        <v>2076</v>
      </c>
      <c r="F445" s="840" t="s">
        <v>2077</v>
      </c>
      <c r="G445" s="826" t="s">
        <v>2518</v>
      </c>
      <c r="H445" s="826" t="s">
        <v>2519</v>
      </c>
      <c r="I445" s="832">
        <v>794.3699951171875</v>
      </c>
      <c r="J445" s="832">
        <v>2</v>
      </c>
      <c r="K445" s="833">
        <v>1588.72998046875</v>
      </c>
    </row>
    <row r="446" spans="1:11" ht="14.45" customHeight="1" x14ac:dyDescent="0.2">
      <c r="A446" s="822" t="s">
        <v>586</v>
      </c>
      <c r="B446" s="823" t="s">
        <v>587</v>
      </c>
      <c r="C446" s="826" t="s">
        <v>610</v>
      </c>
      <c r="D446" s="840" t="s">
        <v>611</v>
      </c>
      <c r="E446" s="826" t="s">
        <v>2076</v>
      </c>
      <c r="F446" s="840" t="s">
        <v>2077</v>
      </c>
      <c r="G446" s="826" t="s">
        <v>2394</v>
      </c>
      <c r="H446" s="826" t="s">
        <v>2395</v>
      </c>
      <c r="I446" s="832">
        <v>573.8499755859375</v>
      </c>
      <c r="J446" s="832">
        <v>13</v>
      </c>
      <c r="K446" s="833">
        <v>7460.0498046875</v>
      </c>
    </row>
    <row r="447" spans="1:11" ht="14.45" customHeight="1" x14ac:dyDescent="0.2">
      <c r="A447" s="822" t="s">
        <v>586</v>
      </c>
      <c r="B447" s="823" t="s">
        <v>587</v>
      </c>
      <c r="C447" s="826" t="s">
        <v>610</v>
      </c>
      <c r="D447" s="840" t="s">
        <v>611</v>
      </c>
      <c r="E447" s="826" t="s">
        <v>2076</v>
      </c>
      <c r="F447" s="840" t="s">
        <v>2077</v>
      </c>
      <c r="G447" s="826" t="s">
        <v>2520</v>
      </c>
      <c r="H447" s="826" t="s">
        <v>2521</v>
      </c>
      <c r="I447" s="832">
        <v>129.25999450683594</v>
      </c>
      <c r="J447" s="832">
        <v>30</v>
      </c>
      <c r="K447" s="833">
        <v>3877.7999267578125</v>
      </c>
    </row>
    <row r="448" spans="1:11" ht="14.45" customHeight="1" x14ac:dyDescent="0.2">
      <c r="A448" s="822" t="s">
        <v>586</v>
      </c>
      <c r="B448" s="823" t="s">
        <v>587</v>
      </c>
      <c r="C448" s="826" t="s">
        <v>610</v>
      </c>
      <c r="D448" s="840" t="s">
        <v>611</v>
      </c>
      <c r="E448" s="826" t="s">
        <v>2076</v>
      </c>
      <c r="F448" s="840" t="s">
        <v>2077</v>
      </c>
      <c r="G448" s="826" t="s">
        <v>2522</v>
      </c>
      <c r="H448" s="826" t="s">
        <v>2523</v>
      </c>
      <c r="I448" s="832">
        <v>265.33750152587891</v>
      </c>
      <c r="J448" s="832">
        <v>40</v>
      </c>
      <c r="K448" s="833">
        <v>10613.40966796875</v>
      </c>
    </row>
    <row r="449" spans="1:11" ht="14.45" customHeight="1" x14ac:dyDescent="0.2">
      <c r="A449" s="822" t="s">
        <v>586</v>
      </c>
      <c r="B449" s="823" t="s">
        <v>587</v>
      </c>
      <c r="C449" s="826" t="s">
        <v>610</v>
      </c>
      <c r="D449" s="840" t="s">
        <v>611</v>
      </c>
      <c r="E449" s="826" t="s">
        <v>2076</v>
      </c>
      <c r="F449" s="840" t="s">
        <v>2077</v>
      </c>
      <c r="G449" s="826" t="s">
        <v>2524</v>
      </c>
      <c r="H449" s="826" t="s">
        <v>2525</v>
      </c>
      <c r="I449" s="832">
        <v>380.8800048828125</v>
      </c>
      <c r="J449" s="832">
        <v>25</v>
      </c>
      <c r="K449" s="833">
        <v>9522.0001220703125</v>
      </c>
    </row>
    <row r="450" spans="1:11" ht="14.45" customHeight="1" x14ac:dyDescent="0.2">
      <c r="A450" s="822" t="s">
        <v>586</v>
      </c>
      <c r="B450" s="823" t="s">
        <v>587</v>
      </c>
      <c r="C450" s="826" t="s">
        <v>610</v>
      </c>
      <c r="D450" s="840" t="s">
        <v>611</v>
      </c>
      <c r="E450" s="826" t="s">
        <v>2076</v>
      </c>
      <c r="F450" s="840" t="s">
        <v>2077</v>
      </c>
      <c r="G450" s="826" t="s">
        <v>2526</v>
      </c>
      <c r="H450" s="826" t="s">
        <v>2527</v>
      </c>
      <c r="I450" s="832">
        <v>199.5262508392334</v>
      </c>
      <c r="J450" s="832">
        <v>175</v>
      </c>
      <c r="K450" s="833">
        <v>39905.189746093005</v>
      </c>
    </row>
    <row r="451" spans="1:11" ht="14.45" customHeight="1" x14ac:dyDescent="0.2">
      <c r="A451" s="822" t="s">
        <v>586</v>
      </c>
      <c r="B451" s="823" t="s">
        <v>587</v>
      </c>
      <c r="C451" s="826" t="s">
        <v>610</v>
      </c>
      <c r="D451" s="840" t="s">
        <v>611</v>
      </c>
      <c r="E451" s="826" t="s">
        <v>2076</v>
      </c>
      <c r="F451" s="840" t="s">
        <v>2077</v>
      </c>
      <c r="G451" s="826" t="s">
        <v>2089</v>
      </c>
      <c r="H451" s="826" t="s">
        <v>2396</v>
      </c>
      <c r="I451" s="832">
        <v>355.35000610351563</v>
      </c>
      <c r="J451" s="832">
        <v>2</v>
      </c>
      <c r="K451" s="833">
        <v>710.70001220703125</v>
      </c>
    </row>
    <row r="452" spans="1:11" ht="14.45" customHeight="1" x14ac:dyDescent="0.2">
      <c r="A452" s="822" t="s">
        <v>586</v>
      </c>
      <c r="B452" s="823" t="s">
        <v>587</v>
      </c>
      <c r="C452" s="826" t="s">
        <v>610</v>
      </c>
      <c r="D452" s="840" t="s">
        <v>611</v>
      </c>
      <c r="E452" s="826" t="s">
        <v>2076</v>
      </c>
      <c r="F452" s="840" t="s">
        <v>2077</v>
      </c>
      <c r="G452" s="826" t="s">
        <v>2528</v>
      </c>
      <c r="H452" s="826" t="s">
        <v>2529</v>
      </c>
      <c r="I452" s="832">
        <v>98.379997253417969</v>
      </c>
      <c r="J452" s="832">
        <v>10</v>
      </c>
      <c r="K452" s="833">
        <v>983.79998779296875</v>
      </c>
    </row>
    <row r="453" spans="1:11" ht="14.45" customHeight="1" x14ac:dyDescent="0.2">
      <c r="A453" s="822" t="s">
        <v>586</v>
      </c>
      <c r="B453" s="823" t="s">
        <v>587</v>
      </c>
      <c r="C453" s="826" t="s">
        <v>610</v>
      </c>
      <c r="D453" s="840" t="s">
        <v>611</v>
      </c>
      <c r="E453" s="826" t="s">
        <v>2076</v>
      </c>
      <c r="F453" s="840" t="s">
        <v>2077</v>
      </c>
      <c r="G453" s="826" t="s">
        <v>2094</v>
      </c>
      <c r="H453" s="826" t="s">
        <v>2095</v>
      </c>
      <c r="I453" s="832">
        <v>22.149999618530273</v>
      </c>
      <c r="J453" s="832">
        <v>300</v>
      </c>
      <c r="K453" s="833">
        <v>6645</v>
      </c>
    </row>
    <row r="454" spans="1:11" ht="14.45" customHeight="1" x14ac:dyDescent="0.2">
      <c r="A454" s="822" t="s">
        <v>586</v>
      </c>
      <c r="B454" s="823" t="s">
        <v>587</v>
      </c>
      <c r="C454" s="826" t="s">
        <v>610</v>
      </c>
      <c r="D454" s="840" t="s">
        <v>611</v>
      </c>
      <c r="E454" s="826" t="s">
        <v>2076</v>
      </c>
      <c r="F454" s="840" t="s">
        <v>2077</v>
      </c>
      <c r="G454" s="826" t="s">
        <v>2096</v>
      </c>
      <c r="H454" s="826" t="s">
        <v>2097</v>
      </c>
      <c r="I454" s="832">
        <v>13.039999961853027</v>
      </c>
      <c r="J454" s="832">
        <v>150</v>
      </c>
      <c r="K454" s="833">
        <v>1956.1499633789063</v>
      </c>
    </row>
    <row r="455" spans="1:11" ht="14.45" customHeight="1" x14ac:dyDescent="0.2">
      <c r="A455" s="822" t="s">
        <v>586</v>
      </c>
      <c r="B455" s="823" t="s">
        <v>587</v>
      </c>
      <c r="C455" s="826" t="s">
        <v>610</v>
      </c>
      <c r="D455" s="840" t="s">
        <v>611</v>
      </c>
      <c r="E455" s="826" t="s">
        <v>2076</v>
      </c>
      <c r="F455" s="840" t="s">
        <v>2077</v>
      </c>
      <c r="G455" s="826" t="s">
        <v>2530</v>
      </c>
      <c r="H455" s="826" t="s">
        <v>2531</v>
      </c>
      <c r="I455" s="832">
        <v>293.25</v>
      </c>
      <c r="J455" s="832">
        <v>30</v>
      </c>
      <c r="K455" s="833">
        <v>8797.5</v>
      </c>
    </row>
    <row r="456" spans="1:11" ht="14.45" customHeight="1" x14ac:dyDescent="0.2">
      <c r="A456" s="822" t="s">
        <v>586</v>
      </c>
      <c r="B456" s="823" t="s">
        <v>587</v>
      </c>
      <c r="C456" s="826" t="s">
        <v>610</v>
      </c>
      <c r="D456" s="840" t="s">
        <v>611</v>
      </c>
      <c r="E456" s="826" t="s">
        <v>2076</v>
      </c>
      <c r="F456" s="840" t="s">
        <v>2077</v>
      </c>
      <c r="G456" s="826" t="s">
        <v>2520</v>
      </c>
      <c r="H456" s="826" t="s">
        <v>2532</v>
      </c>
      <c r="I456" s="832">
        <v>129.25999450683594</v>
      </c>
      <c r="J456" s="832">
        <v>15</v>
      </c>
      <c r="K456" s="833">
        <v>1938.9000244140625</v>
      </c>
    </row>
    <row r="457" spans="1:11" ht="14.45" customHeight="1" x14ac:dyDescent="0.2">
      <c r="A457" s="822" t="s">
        <v>586</v>
      </c>
      <c r="B457" s="823" t="s">
        <v>587</v>
      </c>
      <c r="C457" s="826" t="s">
        <v>610</v>
      </c>
      <c r="D457" s="840" t="s">
        <v>611</v>
      </c>
      <c r="E457" s="826" t="s">
        <v>2076</v>
      </c>
      <c r="F457" s="840" t="s">
        <v>2077</v>
      </c>
      <c r="G457" s="826" t="s">
        <v>2522</v>
      </c>
      <c r="H457" s="826" t="s">
        <v>2533</v>
      </c>
      <c r="I457" s="832">
        <v>283.01333618164063</v>
      </c>
      <c r="J457" s="832">
        <v>30</v>
      </c>
      <c r="K457" s="833">
        <v>8490.35009765625</v>
      </c>
    </row>
    <row r="458" spans="1:11" ht="14.45" customHeight="1" x14ac:dyDescent="0.2">
      <c r="A458" s="822" t="s">
        <v>586</v>
      </c>
      <c r="B458" s="823" t="s">
        <v>587</v>
      </c>
      <c r="C458" s="826" t="s">
        <v>610</v>
      </c>
      <c r="D458" s="840" t="s">
        <v>611</v>
      </c>
      <c r="E458" s="826" t="s">
        <v>2076</v>
      </c>
      <c r="F458" s="840" t="s">
        <v>2077</v>
      </c>
      <c r="G458" s="826" t="s">
        <v>2524</v>
      </c>
      <c r="H458" s="826" t="s">
        <v>2534</v>
      </c>
      <c r="I458" s="832">
        <v>380.8800048828125</v>
      </c>
      <c r="J458" s="832">
        <v>30</v>
      </c>
      <c r="K458" s="833">
        <v>11426.400146484375</v>
      </c>
    </row>
    <row r="459" spans="1:11" ht="14.45" customHeight="1" x14ac:dyDescent="0.2">
      <c r="A459" s="822" t="s">
        <v>586</v>
      </c>
      <c r="B459" s="823" t="s">
        <v>587</v>
      </c>
      <c r="C459" s="826" t="s">
        <v>610</v>
      </c>
      <c r="D459" s="840" t="s">
        <v>611</v>
      </c>
      <c r="E459" s="826" t="s">
        <v>2076</v>
      </c>
      <c r="F459" s="840" t="s">
        <v>2077</v>
      </c>
      <c r="G459" s="826" t="s">
        <v>2535</v>
      </c>
      <c r="H459" s="826" t="s">
        <v>2536</v>
      </c>
      <c r="I459" s="832">
        <v>153</v>
      </c>
      <c r="J459" s="832">
        <v>40</v>
      </c>
      <c r="K459" s="833">
        <v>6119.83984375</v>
      </c>
    </row>
    <row r="460" spans="1:11" ht="14.45" customHeight="1" x14ac:dyDescent="0.2">
      <c r="A460" s="822" t="s">
        <v>586</v>
      </c>
      <c r="B460" s="823" t="s">
        <v>587</v>
      </c>
      <c r="C460" s="826" t="s">
        <v>610</v>
      </c>
      <c r="D460" s="840" t="s">
        <v>611</v>
      </c>
      <c r="E460" s="826" t="s">
        <v>2076</v>
      </c>
      <c r="F460" s="840" t="s">
        <v>2077</v>
      </c>
      <c r="G460" s="826" t="s">
        <v>2394</v>
      </c>
      <c r="H460" s="826" t="s">
        <v>2398</v>
      </c>
      <c r="I460" s="832">
        <v>573.8499755859375</v>
      </c>
      <c r="J460" s="832">
        <v>12</v>
      </c>
      <c r="K460" s="833">
        <v>6886.199951171875</v>
      </c>
    </row>
    <row r="461" spans="1:11" ht="14.45" customHeight="1" x14ac:dyDescent="0.2">
      <c r="A461" s="822" t="s">
        <v>586</v>
      </c>
      <c r="B461" s="823" t="s">
        <v>587</v>
      </c>
      <c r="C461" s="826" t="s">
        <v>610</v>
      </c>
      <c r="D461" s="840" t="s">
        <v>611</v>
      </c>
      <c r="E461" s="826" t="s">
        <v>2076</v>
      </c>
      <c r="F461" s="840" t="s">
        <v>2077</v>
      </c>
      <c r="G461" s="826" t="s">
        <v>2526</v>
      </c>
      <c r="H461" s="826" t="s">
        <v>2537</v>
      </c>
      <c r="I461" s="832">
        <v>227.39500427246094</v>
      </c>
      <c r="J461" s="832">
        <v>175</v>
      </c>
      <c r="K461" s="833">
        <v>39790.45947265625</v>
      </c>
    </row>
    <row r="462" spans="1:11" ht="14.45" customHeight="1" x14ac:dyDescent="0.2">
      <c r="A462" s="822" t="s">
        <v>586</v>
      </c>
      <c r="B462" s="823" t="s">
        <v>587</v>
      </c>
      <c r="C462" s="826" t="s">
        <v>610</v>
      </c>
      <c r="D462" s="840" t="s">
        <v>611</v>
      </c>
      <c r="E462" s="826" t="s">
        <v>2076</v>
      </c>
      <c r="F462" s="840" t="s">
        <v>2077</v>
      </c>
      <c r="G462" s="826" t="s">
        <v>2100</v>
      </c>
      <c r="H462" s="826" t="s">
        <v>2101</v>
      </c>
      <c r="I462" s="832">
        <v>1.3799999952316284</v>
      </c>
      <c r="J462" s="832">
        <v>1850</v>
      </c>
      <c r="K462" s="833">
        <v>2553</v>
      </c>
    </row>
    <row r="463" spans="1:11" ht="14.45" customHeight="1" x14ac:dyDescent="0.2">
      <c r="A463" s="822" t="s">
        <v>586</v>
      </c>
      <c r="B463" s="823" t="s">
        <v>587</v>
      </c>
      <c r="C463" s="826" t="s">
        <v>610</v>
      </c>
      <c r="D463" s="840" t="s">
        <v>611</v>
      </c>
      <c r="E463" s="826" t="s">
        <v>2076</v>
      </c>
      <c r="F463" s="840" t="s">
        <v>2077</v>
      </c>
      <c r="G463" s="826" t="s">
        <v>2538</v>
      </c>
      <c r="H463" s="826" t="s">
        <v>2539</v>
      </c>
      <c r="I463" s="832">
        <v>13.020000457763672</v>
      </c>
      <c r="J463" s="832">
        <v>2</v>
      </c>
      <c r="K463" s="833">
        <v>26.040000915527344</v>
      </c>
    </row>
    <row r="464" spans="1:11" ht="14.45" customHeight="1" x14ac:dyDescent="0.2">
      <c r="A464" s="822" t="s">
        <v>586</v>
      </c>
      <c r="B464" s="823" t="s">
        <v>587</v>
      </c>
      <c r="C464" s="826" t="s">
        <v>610</v>
      </c>
      <c r="D464" s="840" t="s">
        <v>611</v>
      </c>
      <c r="E464" s="826" t="s">
        <v>2076</v>
      </c>
      <c r="F464" s="840" t="s">
        <v>2077</v>
      </c>
      <c r="G464" s="826" t="s">
        <v>2104</v>
      </c>
      <c r="H464" s="826" t="s">
        <v>2105</v>
      </c>
      <c r="I464" s="832">
        <v>0.8520000219345093</v>
      </c>
      <c r="J464" s="832">
        <v>1500</v>
      </c>
      <c r="K464" s="833">
        <v>1278</v>
      </c>
    </row>
    <row r="465" spans="1:11" ht="14.45" customHeight="1" x14ac:dyDescent="0.2">
      <c r="A465" s="822" t="s">
        <v>586</v>
      </c>
      <c r="B465" s="823" t="s">
        <v>587</v>
      </c>
      <c r="C465" s="826" t="s">
        <v>610</v>
      </c>
      <c r="D465" s="840" t="s">
        <v>611</v>
      </c>
      <c r="E465" s="826" t="s">
        <v>2076</v>
      </c>
      <c r="F465" s="840" t="s">
        <v>2077</v>
      </c>
      <c r="G465" s="826" t="s">
        <v>2106</v>
      </c>
      <c r="H465" s="826" t="s">
        <v>2107</v>
      </c>
      <c r="I465" s="832">
        <v>1.5174999833106995</v>
      </c>
      <c r="J465" s="832">
        <v>450</v>
      </c>
      <c r="K465" s="833">
        <v>683</v>
      </c>
    </row>
    <row r="466" spans="1:11" ht="14.45" customHeight="1" x14ac:dyDescent="0.2">
      <c r="A466" s="822" t="s">
        <v>586</v>
      </c>
      <c r="B466" s="823" t="s">
        <v>587</v>
      </c>
      <c r="C466" s="826" t="s">
        <v>610</v>
      </c>
      <c r="D466" s="840" t="s">
        <v>611</v>
      </c>
      <c r="E466" s="826" t="s">
        <v>2076</v>
      </c>
      <c r="F466" s="840" t="s">
        <v>2077</v>
      </c>
      <c r="G466" s="826" t="s">
        <v>2108</v>
      </c>
      <c r="H466" s="826" t="s">
        <v>2109</v>
      </c>
      <c r="I466" s="832">
        <v>2.0666666030883789</v>
      </c>
      <c r="J466" s="832">
        <v>250</v>
      </c>
      <c r="K466" s="833">
        <v>516.5</v>
      </c>
    </row>
    <row r="467" spans="1:11" ht="14.45" customHeight="1" x14ac:dyDescent="0.2">
      <c r="A467" s="822" t="s">
        <v>586</v>
      </c>
      <c r="B467" s="823" t="s">
        <v>587</v>
      </c>
      <c r="C467" s="826" t="s">
        <v>610</v>
      </c>
      <c r="D467" s="840" t="s">
        <v>611</v>
      </c>
      <c r="E467" s="826" t="s">
        <v>2076</v>
      </c>
      <c r="F467" s="840" t="s">
        <v>2077</v>
      </c>
      <c r="G467" s="826" t="s">
        <v>2110</v>
      </c>
      <c r="H467" s="826" t="s">
        <v>2111</v>
      </c>
      <c r="I467" s="832">
        <v>3.3666665554046631</v>
      </c>
      <c r="J467" s="832">
        <v>250</v>
      </c>
      <c r="K467" s="833">
        <v>841.5</v>
      </c>
    </row>
    <row r="468" spans="1:11" ht="14.45" customHeight="1" x14ac:dyDescent="0.2">
      <c r="A468" s="822" t="s">
        <v>586</v>
      </c>
      <c r="B468" s="823" t="s">
        <v>587</v>
      </c>
      <c r="C468" s="826" t="s">
        <v>610</v>
      </c>
      <c r="D468" s="840" t="s">
        <v>611</v>
      </c>
      <c r="E468" s="826" t="s">
        <v>2076</v>
      </c>
      <c r="F468" s="840" t="s">
        <v>2077</v>
      </c>
      <c r="G468" s="826" t="s">
        <v>2540</v>
      </c>
      <c r="H468" s="826" t="s">
        <v>2541</v>
      </c>
      <c r="I468" s="832">
        <v>5.880000114440918</v>
      </c>
      <c r="J468" s="832">
        <v>100</v>
      </c>
      <c r="K468" s="833">
        <v>588</v>
      </c>
    </row>
    <row r="469" spans="1:11" ht="14.45" customHeight="1" x14ac:dyDescent="0.2">
      <c r="A469" s="822" t="s">
        <v>586</v>
      </c>
      <c r="B469" s="823" t="s">
        <v>587</v>
      </c>
      <c r="C469" s="826" t="s">
        <v>610</v>
      </c>
      <c r="D469" s="840" t="s">
        <v>611</v>
      </c>
      <c r="E469" s="826" t="s">
        <v>2076</v>
      </c>
      <c r="F469" s="840" t="s">
        <v>2077</v>
      </c>
      <c r="G469" s="826" t="s">
        <v>2542</v>
      </c>
      <c r="H469" s="826" t="s">
        <v>2543</v>
      </c>
      <c r="I469" s="832">
        <v>9.2975001335144043</v>
      </c>
      <c r="J469" s="832">
        <v>400</v>
      </c>
      <c r="K469" s="833">
        <v>3719</v>
      </c>
    </row>
    <row r="470" spans="1:11" ht="14.45" customHeight="1" x14ac:dyDescent="0.2">
      <c r="A470" s="822" t="s">
        <v>586</v>
      </c>
      <c r="B470" s="823" t="s">
        <v>587</v>
      </c>
      <c r="C470" s="826" t="s">
        <v>610</v>
      </c>
      <c r="D470" s="840" t="s">
        <v>611</v>
      </c>
      <c r="E470" s="826" t="s">
        <v>2076</v>
      </c>
      <c r="F470" s="840" t="s">
        <v>2077</v>
      </c>
      <c r="G470" s="826" t="s">
        <v>2112</v>
      </c>
      <c r="H470" s="826" t="s">
        <v>2113</v>
      </c>
      <c r="I470" s="832">
        <v>8.6724998950958252</v>
      </c>
      <c r="J470" s="832">
        <v>400</v>
      </c>
      <c r="K470" s="833">
        <v>3469</v>
      </c>
    </row>
    <row r="471" spans="1:11" ht="14.45" customHeight="1" x14ac:dyDescent="0.2">
      <c r="A471" s="822" t="s">
        <v>586</v>
      </c>
      <c r="B471" s="823" t="s">
        <v>587</v>
      </c>
      <c r="C471" s="826" t="s">
        <v>610</v>
      </c>
      <c r="D471" s="840" t="s">
        <v>611</v>
      </c>
      <c r="E471" s="826" t="s">
        <v>2076</v>
      </c>
      <c r="F471" s="840" t="s">
        <v>2077</v>
      </c>
      <c r="G471" s="826" t="s">
        <v>2544</v>
      </c>
      <c r="H471" s="826" t="s">
        <v>2545</v>
      </c>
      <c r="I471" s="832">
        <v>98.375</v>
      </c>
      <c r="J471" s="832">
        <v>20</v>
      </c>
      <c r="K471" s="833">
        <v>1967.5</v>
      </c>
    </row>
    <row r="472" spans="1:11" ht="14.45" customHeight="1" x14ac:dyDescent="0.2">
      <c r="A472" s="822" t="s">
        <v>586</v>
      </c>
      <c r="B472" s="823" t="s">
        <v>587</v>
      </c>
      <c r="C472" s="826" t="s">
        <v>610</v>
      </c>
      <c r="D472" s="840" t="s">
        <v>611</v>
      </c>
      <c r="E472" s="826" t="s">
        <v>2076</v>
      </c>
      <c r="F472" s="840" t="s">
        <v>2077</v>
      </c>
      <c r="G472" s="826" t="s">
        <v>2120</v>
      </c>
      <c r="H472" s="826" t="s">
        <v>2121</v>
      </c>
      <c r="I472" s="832">
        <v>17.301817460493609</v>
      </c>
      <c r="J472" s="832">
        <v>504</v>
      </c>
      <c r="K472" s="833">
        <v>9590.519907226786</v>
      </c>
    </row>
    <row r="473" spans="1:11" ht="14.45" customHeight="1" x14ac:dyDescent="0.2">
      <c r="A473" s="822" t="s">
        <v>586</v>
      </c>
      <c r="B473" s="823" t="s">
        <v>587</v>
      </c>
      <c r="C473" s="826" t="s">
        <v>610</v>
      </c>
      <c r="D473" s="840" t="s">
        <v>611</v>
      </c>
      <c r="E473" s="826" t="s">
        <v>2076</v>
      </c>
      <c r="F473" s="840" t="s">
        <v>2077</v>
      </c>
      <c r="G473" s="826" t="s">
        <v>2546</v>
      </c>
      <c r="H473" s="826" t="s">
        <v>2547</v>
      </c>
      <c r="I473" s="832">
        <v>25.556666056315105</v>
      </c>
      <c r="J473" s="832">
        <v>192</v>
      </c>
      <c r="K473" s="833">
        <v>4906.7701416015625</v>
      </c>
    </row>
    <row r="474" spans="1:11" ht="14.45" customHeight="1" x14ac:dyDescent="0.2">
      <c r="A474" s="822" t="s">
        <v>586</v>
      </c>
      <c r="B474" s="823" t="s">
        <v>587</v>
      </c>
      <c r="C474" s="826" t="s">
        <v>610</v>
      </c>
      <c r="D474" s="840" t="s">
        <v>611</v>
      </c>
      <c r="E474" s="826" t="s">
        <v>2076</v>
      </c>
      <c r="F474" s="840" t="s">
        <v>2077</v>
      </c>
      <c r="G474" s="826" t="s">
        <v>2100</v>
      </c>
      <c r="H474" s="826" t="s">
        <v>2122</v>
      </c>
      <c r="I474" s="832">
        <v>1.3799999952316284</v>
      </c>
      <c r="J474" s="832">
        <v>1000</v>
      </c>
      <c r="K474" s="833">
        <v>1380</v>
      </c>
    </row>
    <row r="475" spans="1:11" ht="14.45" customHeight="1" x14ac:dyDescent="0.2">
      <c r="A475" s="822" t="s">
        <v>586</v>
      </c>
      <c r="B475" s="823" t="s">
        <v>587</v>
      </c>
      <c r="C475" s="826" t="s">
        <v>610</v>
      </c>
      <c r="D475" s="840" t="s">
        <v>611</v>
      </c>
      <c r="E475" s="826" t="s">
        <v>2076</v>
      </c>
      <c r="F475" s="840" t="s">
        <v>2077</v>
      </c>
      <c r="G475" s="826" t="s">
        <v>2104</v>
      </c>
      <c r="H475" s="826" t="s">
        <v>2402</v>
      </c>
      <c r="I475" s="832">
        <v>0.8566666841506958</v>
      </c>
      <c r="J475" s="832">
        <v>300</v>
      </c>
      <c r="K475" s="833">
        <v>257</v>
      </c>
    </row>
    <row r="476" spans="1:11" ht="14.45" customHeight="1" x14ac:dyDescent="0.2">
      <c r="A476" s="822" t="s">
        <v>586</v>
      </c>
      <c r="B476" s="823" t="s">
        <v>587</v>
      </c>
      <c r="C476" s="826" t="s">
        <v>610</v>
      </c>
      <c r="D476" s="840" t="s">
        <v>611</v>
      </c>
      <c r="E476" s="826" t="s">
        <v>2076</v>
      </c>
      <c r="F476" s="840" t="s">
        <v>2077</v>
      </c>
      <c r="G476" s="826" t="s">
        <v>2106</v>
      </c>
      <c r="H476" s="826" t="s">
        <v>2123</v>
      </c>
      <c r="I476" s="832">
        <v>1.5149999856948853</v>
      </c>
      <c r="J476" s="832">
        <v>400</v>
      </c>
      <c r="K476" s="833">
        <v>606</v>
      </c>
    </row>
    <row r="477" spans="1:11" ht="14.45" customHeight="1" x14ac:dyDescent="0.2">
      <c r="A477" s="822" t="s">
        <v>586</v>
      </c>
      <c r="B477" s="823" t="s">
        <v>587</v>
      </c>
      <c r="C477" s="826" t="s">
        <v>610</v>
      </c>
      <c r="D477" s="840" t="s">
        <v>611</v>
      </c>
      <c r="E477" s="826" t="s">
        <v>2076</v>
      </c>
      <c r="F477" s="840" t="s">
        <v>2077</v>
      </c>
      <c r="G477" s="826" t="s">
        <v>2108</v>
      </c>
      <c r="H477" s="826" t="s">
        <v>2124</v>
      </c>
      <c r="I477" s="832">
        <v>2.06333327293396</v>
      </c>
      <c r="J477" s="832">
        <v>300</v>
      </c>
      <c r="K477" s="833">
        <v>619</v>
      </c>
    </row>
    <row r="478" spans="1:11" ht="14.45" customHeight="1" x14ac:dyDescent="0.2">
      <c r="A478" s="822" t="s">
        <v>586</v>
      </c>
      <c r="B478" s="823" t="s">
        <v>587</v>
      </c>
      <c r="C478" s="826" t="s">
        <v>610</v>
      </c>
      <c r="D478" s="840" t="s">
        <v>611</v>
      </c>
      <c r="E478" s="826" t="s">
        <v>2076</v>
      </c>
      <c r="F478" s="840" t="s">
        <v>2077</v>
      </c>
      <c r="G478" s="826" t="s">
        <v>2110</v>
      </c>
      <c r="H478" s="826" t="s">
        <v>2125</v>
      </c>
      <c r="I478" s="832">
        <v>3.3649998903274536</v>
      </c>
      <c r="J478" s="832">
        <v>400</v>
      </c>
      <c r="K478" s="833">
        <v>1346</v>
      </c>
    </row>
    <row r="479" spans="1:11" ht="14.45" customHeight="1" x14ac:dyDescent="0.2">
      <c r="A479" s="822" t="s">
        <v>586</v>
      </c>
      <c r="B479" s="823" t="s">
        <v>587</v>
      </c>
      <c r="C479" s="826" t="s">
        <v>610</v>
      </c>
      <c r="D479" s="840" t="s">
        <v>611</v>
      </c>
      <c r="E479" s="826" t="s">
        <v>2076</v>
      </c>
      <c r="F479" s="840" t="s">
        <v>2077</v>
      </c>
      <c r="G479" s="826" t="s">
        <v>2540</v>
      </c>
      <c r="H479" s="826" t="s">
        <v>2548</v>
      </c>
      <c r="I479" s="832">
        <v>5.8766667048136396</v>
      </c>
      <c r="J479" s="832">
        <v>300</v>
      </c>
      <c r="K479" s="833">
        <v>1763</v>
      </c>
    </row>
    <row r="480" spans="1:11" ht="14.45" customHeight="1" x14ac:dyDescent="0.2">
      <c r="A480" s="822" t="s">
        <v>586</v>
      </c>
      <c r="B480" s="823" t="s">
        <v>587</v>
      </c>
      <c r="C480" s="826" t="s">
        <v>610</v>
      </c>
      <c r="D480" s="840" t="s">
        <v>611</v>
      </c>
      <c r="E480" s="826" t="s">
        <v>2076</v>
      </c>
      <c r="F480" s="840" t="s">
        <v>2077</v>
      </c>
      <c r="G480" s="826" t="s">
        <v>2542</v>
      </c>
      <c r="H480" s="826" t="s">
        <v>2549</v>
      </c>
      <c r="I480" s="832">
        <v>9.2950000762939453</v>
      </c>
      <c r="J480" s="832">
        <v>100</v>
      </c>
      <c r="K480" s="833">
        <v>929.510009765625</v>
      </c>
    </row>
    <row r="481" spans="1:11" ht="14.45" customHeight="1" x14ac:dyDescent="0.2">
      <c r="A481" s="822" t="s">
        <v>586</v>
      </c>
      <c r="B481" s="823" t="s">
        <v>587</v>
      </c>
      <c r="C481" s="826" t="s">
        <v>610</v>
      </c>
      <c r="D481" s="840" t="s">
        <v>611</v>
      </c>
      <c r="E481" s="826" t="s">
        <v>2076</v>
      </c>
      <c r="F481" s="840" t="s">
        <v>2077</v>
      </c>
      <c r="G481" s="826" t="s">
        <v>2112</v>
      </c>
      <c r="H481" s="826" t="s">
        <v>2126</v>
      </c>
      <c r="I481" s="832">
        <v>8.119999885559082</v>
      </c>
      <c r="J481" s="832">
        <v>400</v>
      </c>
      <c r="K481" s="833">
        <v>3248</v>
      </c>
    </row>
    <row r="482" spans="1:11" ht="14.45" customHeight="1" x14ac:dyDescent="0.2">
      <c r="A482" s="822" t="s">
        <v>586</v>
      </c>
      <c r="B482" s="823" t="s">
        <v>587</v>
      </c>
      <c r="C482" s="826" t="s">
        <v>610</v>
      </c>
      <c r="D482" s="840" t="s">
        <v>611</v>
      </c>
      <c r="E482" s="826" t="s">
        <v>2076</v>
      </c>
      <c r="F482" s="840" t="s">
        <v>2077</v>
      </c>
      <c r="G482" s="826" t="s">
        <v>2116</v>
      </c>
      <c r="H482" s="826" t="s">
        <v>2484</v>
      </c>
      <c r="I482" s="832">
        <v>0.37999999523162842</v>
      </c>
      <c r="J482" s="832">
        <v>5</v>
      </c>
      <c r="K482" s="833">
        <v>1.8999999761581421</v>
      </c>
    </row>
    <row r="483" spans="1:11" ht="14.45" customHeight="1" x14ac:dyDescent="0.2">
      <c r="A483" s="822" t="s">
        <v>586</v>
      </c>
      <c r="B483" s="823" t="s">
        <v>587</v>
      </c>
      <c r="C483" s="826" t="s">
        <v>610</v>
      </c>
      <c r="D483" s="840" t="s">
        <v>611</v>
      </c>
      <c r="E483" s="826" t="s">
        <v>2076</v>
      </c>
      <c r="F483" s="840" t="s">
        <v>2077</v>
      </c>
      <c r="G483" s="826" t="s">
        <v>2118</v>
      </c>
      <c r="H483" s="826" t="s">
        <v>2127</v>
      </c>
      <c r="I483" s="832">
        <v>8.3949999809265137</v>
      </c>
      <c r="J483" s="832">
        <v>500</v>
      </c>
      <c r="K483" s="833">
        <v>4198.679931640625</v>
      </c>
    </row>
    <row r="484" spans="1:11" ht="14.45" customHeight="1" x14ac:dyDescent="0.2">
      <c r="A484" s="822" t="s">
        <v>586</v>
      </c>
      <c r="B484" s="823" t="s">
        <v>587</v>
      </c>
      <c r="C484" s="826" t="s">
        <v>610</v>
      </c>
      <c r="D484" s="840" t="s">
        <v>611</v>
      </c>
      <c r="E484" s="826" t="s">
        <v>2076</v>
      </c>
      <c r="F484" s="840" t="s">
        <v>2077</v>
      </c>
      <c r="G484" s="826" t="s">
        <v>2120</v>
      </c>
      <c r="H484" s="826" t="s">
        <v>2485</v>
      </c>
      <c r="I484" s="832">
        <v>18.959999084472656</v>
      </c>
      <c r="J484" s="832">
        <v>240</v>
      </c>
      <c r="K484" s="833">
        <v>4550.4300079345703</v>
      </c>
    </row>
    <row r="485" spans="1:11" ht="14.45" customHeight="1" x14ac:dyDescent="0.2">
      <c r="A485" s="822" t="s">
        <v>586</v>
      </c>
      <c r="B485" s="823" t="s">
        <v>587</v>
      </c>
      <c r="C485" s="826" t="s">
        <v>610</v>
      </c>
      <c r="D485" s="840" t="s">
        <v>611</v>
      </c>
      <c r="E485" s="826" t="s">
        <v>2076</v>
      </c>
      <c r="F485" s="840" t="s">
        <v>2077</v>
      </c>
      <c r="G485" s="826" t="s">
        <v>2128</v>
      </c>
      <c r="H485" s="826" t="s">
        <v>2129</v>
      </c>
      <c r="I485" s="832">
        <v>10.599091269753195</v>
      </c>
      <c r="J485" s="832">
        <v>490</v>
      </c>
      <c r="K485" s="833">
        <v>5198.3000183105469</v>
      </c>
    </row>
    <row r="486" spans="1:11" ht="14.45" customHeight="1" x14ac:dyDescent="0.2">
      <c r="A486" s="822" t="s">
        <v>586</v>
      </c>
      <c r="B486" s="823" t="s">
        <v>587</v>
      </c>
      <c r="C486" s="826" t="s">
        <v>610</v>
      </c>
      <c r="D486" s="840" t="s">
        <v>611</v>
      </c>
      <c r="E486" s="826" t="s">
        <v>2076</v>
      </c>
      <c r="F486" s="840" t="s">
        <v>2077</v>
      </c>
      <c r="G486" s="826" t="s">
        <v>2403</v>
      </c>
      <c r="H486" s="826" t="s">
        <v>2404</v>
      </c>
      <c r="I486" s="832">
        <v>13.315833250681559</v>
      </c>
      <c r="J486" s="832">
        <v>500</v>
      </c>
      <c r="K486" s="833">
        <v>6666.9000091552734</v>
      </c>
    </row>
    <row r="487" spans="1:11" ht="14.45" customHeight="1" x14ac:dyDescent="0.2">
      <c r="A487" s="822" t="s">
        <v>586</v>
      </c>
      <c r="B487" s="823" t="s">
        <v>587</v>
      </c>
      <c r="C487" s="826" t="s">
        <v>610</v>
      </c>
      <c r="D487" s="840" t="s">
        <v>611</v>
      </c>
      <c r="E487" s="826" t="s">
        <v>2076</v>
      </c>
      <c r="F487" s="840" t="s">
        <v>2077</v>
      </c>
      <c r="G487" s="826" t="s">
        <v>2550</v>
      </c>
      <c r="H487" s="826" t="s">
        <v>2551</v>
      </c>
      <c r="I487" s="832">
        <v>7.5900001525878906</v>
      </c>
      <c r="J487" s="832">
        <v>1</v>
      </c>
      <c r="K487" s="833">
        <v>7.5900001525878906</v>
      </c>
    </row>
    <row r="488" spans="1:11" ht="14.45" customHeight="1" x14ac:dyDescent="0.2">
      <c r="A488" s="822" t="s">
        <v>586</v>
      </c>
      <c r="B488" s="823" t="s">
        <v>587</v>
      </c>
      <c r="C488" s="826" t="s">
        <v>610</v>
      </c>
      <c r="D488" s="840" t="s">
        <v>611</v>
      </c>
      <c r="E488" s="826" t="s">
        <v>2076</v>
      </c>
      <c r="F488" s="840" t="s">
        <v>2077</v>
      </c>
      <c r="G488" s="826" t="s">
        <v>2128</v>
      </c>
      <c r="H488" s="826" t="s">
        <v>2130</v>
      </c>
      <c r="I488" s="832">
        <v>10.521667003631592</v>
      </c>
      <c r="J488" s="832">
        <v>180</v>
      </c>
      <c r="K488" s="833">
        <v>1893.9000244140625</v>
      </c>
    </row>
    <row r="489" spans="1:11" ht="14.45" customHeight="1" x14ac:dyDescent="0.2">
      <c r="A489" s="822" t="s">
        <v>586</v>
      </c>
      <c r="B489" s="823" t="s">
        <v>587</v>
      </c>
      <c r="C489" s="826" t="s">
        <v>610</v>
      </c>
      <c r="D489" s="840" t="s">
        <v>611</v>
      </c>
      <c r="E489" s="826" t="s">
        <v>2076</v>
      </c>
      <c r="F489" s="840" t="s">
        <v>2077</v>
      </c>
      <c r="G489" s="826" t="s">
        <v>2403</v>
      </c>
      <c r="H489" s="826" t="s">
        <v>2405</v>
      </c>
      <c r="I489" s="832">
        <v>13.219999994550433</v>
      </c>
      <c r="J489" s="832">
        <v>180</v>
      </c>
      <c r="K489" s="833">
        <v>2380</v>
      </c>
    </row>
    <row r="490" spans="1:11" ht="14.45" customHeight="1" x14ac:dyDescent="0.2">
      <c r="A490" s="822" t="s">
        <v>586</v>
      </c>
      <c r="B490" s="823" t="s">
        <v>587</v>
      </c>
      <c r="C490" s="826" t="s">
        <v>610</v>
      </c>
      <c r="D490" s="840" t="s">
        <v>611</v>
      </c>
      <c r="E490" s="826" t="s">
        <v>2076</v>
      </c>
      <c r="F490" s="840" t="s">
        <v>2077</v>
      </c>
      <c r="G490" s="826" t="s">
        <v>2131</v>
      </c>
      <c r="H490" s="826" t="s">
        <v>2133</v>
      </c>
      <c r="I490" s="832">
        <v>96.200000762939453</v>
      </c>
      <c r="J490" s="832">
        <v>15</v>
      </c>
      <c r="K490" s="833">
        <v>1442.9200134277344</v>
      </c>
    </row>
    <row r="491" spans="1:11" ht="14.45" customHeight="1" x14ac:dyDescent="0.2">
      <c r="A491" s="822" t="s">
        <v>586</v>
      </c>
      <c r="B491" s="823" t="s">
        <v>587</v>
      </c>
      <c r="C491" s="826" t="s">
        <v>610</v>
      </c>
      <c r="D491" s="840" t="s">
        <v>611</v>
      </c>
      <c r="E491" s="826" t="s">
        <v>2076</v>
      </c>
      <c r="F491" s="840" t="s">
        <v>2077</v>
      </c>
      <c r="G491" s="826" t="s">
        <v>2408</v>
      </c>
      <c r="H491" s="826" t="s">
        <v>2409</v>
      </c>
      <c r="I491" s="832">
        <v>3.5679999351501466</v>
      </c>
      <c r="J491" s="832">
        <v>800</v>
      </c>
      <c r="K491" s="833">
        <v>2854.5</v>
      </c>
    </row>
    <row r="492" spans="1:11" ht="14.45" customHeight="1" x14ac:dyDescent="0.2">
      <c r="A492" s="822" t="s">
        <v>586</v>
      </c>
      <c r="B492" s="823" t="s">
        <v>587</v>
      </c>
      <c r="C492" s="826" t="s">
        <v>610</v>
      </c>
      <c r="D492" s="840" t="s">
        <v>611</v>
      </c>
      <c r="E492" s="826" t="s">
        <v>2076</v>
      </c>
      <c r="F492" s="840" t="s">
        <v>2077</v>
      </c>
      <c r="G492" s="826" t="s">
        <v>2408</v>
      </c>
      <c r="H492" s="826" t="s">
        <v>2552</v>
      </c>
      <c r="I492" s="832">
        <v>3.5649999380111694</v>
      </c>
      <c r="J492" s="832">
        <v>100</v>
      </c>
      <c r="K492" s="833">
        <v>356.5</v>
      </c>
    </row>
    <row r="493" spans="1:11" ht="14.45" customHeight="1" x14ac:dyDescent="0.2">
      <c r="A493" s="822" t="s">
        <v>586</v>
      </c>
      <c r="B493" s="823" t="s">
        <v>587</v>
      </c>
      <c r="C493" s="826" t="s">
        <v>610</v>
      </c>
      <c r="D493" s="840" t="s">
        <v>611</v>
      </c>
      <c r="E493" s="826" t="s">
        <v>2076</v>
      </c>
      <c r="F493" s="840" t="s">
        <v>2077</v>
      </c>
      <c r="G493" s="826" t="s">
        <v>2553</v>
      </c>
      <c r="H493" s="826" t="s">
        <v>2554</v>
      </c>
      <c r="I493" s="832">
        <v>6.940000057220459</v>
      </c>
      <c r="J493" s="832">
        <v>2</v>
      </c>
      <c r="K493" s="833">
        <v>13.869999885559082</v>
      </c>
    </row>
    <row r="494" spans="1:11" ht="14.45" customHeight="1" x14ac:dyDescent="0.2">
      <c r="A494" s="822" t="s">
        <v>586</v>
      </c>
      <c r="B494" s="823" t="s">
        <v>587</v>
      </c>
      <c r="C494" s="826" t="s">
        <v>610</v>
      </c>
      <c r="D494" s="840" t="s">
        <v>611</v>
      </c>
      <c r="E494" s="826" t="s">
        <v>2076</v>
      </c>
      <c r="F494" s="840" t="s">
        <v>2077</v>
      </c>
      <c r="G494" s="826" t="s">
        <v>2555</v>
      </c>
      <c r="H494" s="826" t="s">
        <v>2556</v>
      </c>
      <c r="I494" s="832">
        <v>8.1700000762939453</v>
      </c>
      <c r="J494" s="832">
        <v>2</v>
      </c>
      <c r="K494" s="833">
        <v>16.329999923706055</v>
      </c>
    </row>
    <row r="495" spans="1:11" ht="14.45" customHeight="1" x14ac:dyDescent="0.2">
      <c r="A495" s="822" t="s">
        <v>586</v>
      </c>
      <c r="B495" s="823" t="s">
        <v>587</v>
      </c>
      <c r="C495" s="826" t="s">
        <v>610</v>
      </c>
      <c r="D495" s="840" t="s">
        <v>611</v>
      </c>
      <c r="E495" s="826" t="s">
        <v>2076</v>
      </c>
      <c r="F495" s="840" t="s">
        <v>2077</v>
      </c>
      <c r="G495" s="826" t="s">
        <v>2557</v>
      </c>
      <c r="H495" s="826" t="s">
        <v>2558</v>
      </c>
      <c r="I495" s="832">
        <v>9.380000114440918</v>
      </c>
      <c r="J495" s="832">
        <v>1</v>
      </c>
      <c r="K495" s="833">
        <v>9.380000114440918</v>
      </c>
    </row>
    <row r="496" spans="1:11" ht="14.45" customHeight="1" x14ac:dyDescent="0.2">
      <c r="A496" s="822" t="s">
        <v>586</v>
      </c>
      <c r="B496" s="823" t="s">
        <v>587</v>
      </c>
      <c r="C496" s="826" t="s">
        <v>610</v>
      </c>
      <c r="D496" s="840" t="s">
        <v>611</v>
      </c>
      <c r="E496" s="826" t="s">
        <v>2076</v>
      </c>
      <c r="F496" s="840" t="s">
        <v>2077</v>
      </c>
      <c r="G496" s="826" t="s">
        <v>2134</v>
      </c>
      <c r="H496" s="826" t="s">
        <v>2135</v>
      </c>
      <c r="I496" s="832">
        <v>15.640000343322754</v>
      </c>
      <c r="J496" s="832">
        <v>400</v>
      </c>
      <c r="K496" s="833">
        <v>6256</v>
      </c>
    </row>
    <row r="497" spans="1:11" ht="14.45" customHeight="1" x14ac:dyDescent="0.2">
      <c r="A497" s="822" t="s">
        <v>586</v>
      </c>
      <c r="B497" s="823" t="s">
        <v>587</v>
      </c>
      <c r="C497" s="826" t="s">
        <v>610</v>
      </c>
      <c r="D497" s="840" t="s">
        <v>611</v>
      </c>
      <c r="E497" s="826" t="s">
        <v>2076</v>
      </c>
      <c r="F497" s="840" t="s">
        <v>2077</v>
      </c>
      <c r="G497" s="826" t="s">
        <v>2559</v>
      </c>
      <c r="H497" s="826" t="s">
        <v>2560</v>
      </c>
      <c r="I497" s="832">
        <v>17.139999389648438</v>
      </c>
      <c r="J497" s="832">
        <v>380</v>
      </c>
      <c r="K497" s="833">
        <v>6511.4999694824219</v>
      </c>
    </row>
    <row r="498" spans="1:11" ht="14.45" customHeight="1" x14ac:dyDescent="0.2">
      <c r="A498" s="822" t="s">
        <v>586</v>
      </c>
      <c r="B498" s="823" t="s">
        <v>587</v>
      </c>
      <c r="C498" s="826" t="s">
        <v>610</v>
      </c>
      <c r="D498" s="840" t="s">
        <v>611</v>
      </c>
      <c r="E498" s="826" t="s">
        <v>2076</v>
      </c>
      <c r="F498" s="840" t="s">
        <v>2077</v>
      </c>
      <c r="G498" s="826" t="s">
        <v>2141</v>
      </c>
      <c r="H498" s="826" t="s">
        <v>2410</v>
      </c>
      <c r="I498" s="832">
        <v>105.45333099365234</v>
      </c>
      <c r="J498" s="832">
        <v>3</v>
      </c>
      <c r="K498" s="833">
        <v>316.35999298095703</v>
      </c>
    </row>
    <row r="499" spans="1:11" ht="14.45" customHeight="1" x14ac:dyDescent="0.2">
      <c r="A499" s="822" t="s">
        <v>586</v>
      </c>
      <c r="B499" s="823" t="s">
        <v>587</v>
      </c>
      <c r="C499" s="826" t="s">
        <v>610</v>
      </c>
      <c r="D499" s="840" t="s">
        <v>611</v>
      </c>
      <c r="E499" s="826" t="s">
        <v>2076</v>
      </c>
      <c r="F499" s="840" t="s">
        <v>2077</v>
      </c>
      <c r="G499" s="826" t="s">
        <v>2134</v>
      </c>
      <c r="H499" s="826" t="s">
        <v>2411</v>
      </c>
      <c r="I499" s="832">
        <v>15.640000343322754</v>
      </c>
      <c r="J499" s="832">
        <v>100</v>
      </c>
      <c r="K499" s="833">
        <v>1564</v>
      </c>
    </row>
    <row r="500" spans="1:11" ht="14.45" customHeight="1" x14ac:dyDescent="0.2">
      <c r="A500" s="822" t="s">
        <v>586</v>
      </c>
      <c r="B500" s="823" t="s">
        <v>587</v>
      </c>
      <c r="C500" s="826" t="s">
        <v>610</v>
      </c>
      <c r="D500" s="840" t="s">
        <v>611</v>
      </c>
      <c r="E500" s="826" t="s">
        <v>2076</v>
      </c>
      <c r="F500" s="840" t="s">
        <v>2077</v>
      </c>
      <c r="G500" s="826" t="s">
        <v>2559</v>
      </c>
      <c r="H500" s="826" t="s">
        <v>2561</v>
      </c>
      <c r="I500" s="832">
        <v>17.139999389648438</v>
      </c>
      <c r="J500" s="832">
        <v>150</v>
      </c>
      <c r="K500" s="833">
        <v>2570.25</v>
      </c>
    </row>
    <row r="501" spans="1:11" ht="14.45" customHeight="1" x14ac:dyDescent="0.2">
      <c r="A501" s="822" t="s">
        <v>586</v>
      </c>
      <c r="B501" s="823" t="s">
        <v>587</v>
      </c>
      <c r="C501" s="826" t="s">
        <v>610</v>
      </c>
      <c r="D501" s="840" t="s">
        <v>611</v>
      </c>
      <c r="E501" s="826" t="s">
        <v>2076</v>
      </c>
      <c r="F501" s="840" t="s">
        <v>2077</v>
      </c>
      <c r="G501" s="826" t="s">
        <v>2562</v>
      </c>
      <c r="H501" s="826" t="s">
        <v>2563</v>
      </c>
      <c r="I501" s="832">
        <v>855.21002197265625</v>
      </c>
      <c r="J501" s="832">
        <v>3</v>
      </c>
      <c r="K501" s="833">
        <v>2565.6298828125</v>
      </c>
    </row>
    <row r="502" spans="1:11" ht="14.45" customHeight="1" x14ac:dyDescent="0.2">
      <c r="A502" s="822" t="s">
        <v>586</v>
      </c>
      <c r="B502" s="823" t="s">
        <v>587</v>
      </c>
      <c r="C502" s="826" t="s">
        <v>610</v>
      </c>
      <c r="D502" s="840" t="s">
        <v>611</v>
      </c>
      <c r="E502" s="826" t="s">
        <v>2076</v>
      </c>
      <c r="F502" s="840" t="s">
        <v>2077</v>
      </c>
      <c r="G502" s="826" t="s">
        <v>2564</v>
      </c>
      <c r="H502" s="826" t="s">
        <v>2565</v>
      </c>
      <c r="I502" s="832">
        <v>1203.27001953125</v>
      </c>
      <c r="J502" s="832">
        <v>1</v>
      </c>
      <c r="K502" s="833">
        <v>1203.27001953125</v>
      </c>
    </row>
    <row r="503" spans="1:11" ht="14.45" customHeight="1" x14ac:dyDescent="0.2">
      <c r="A503" s="822" t="s">
        <v>586</v>
      </c>
      <c r="B503" s="823" t="s">
        <v>587</v>
      </c>
      <c r="C503" s="826" t="s">
        <v>610</v>
      </c>
      <c r="D503" s="840" t="s">
        <v>611</v>
      </c>
      <c r="E503" s="826" t="s">
        <v>2076</v>
      </c>
      <c r="F503" s="840" t="s">
        <v>2077</v>
      </c>
      <c r="G503" s="826" t="s">
        <v>2146</v>
      </c>
      <c r="H503" s="826" t="s">
        <v>2147</v>
      </c>
      <c r="I503" s="832">
        <v>2.7400000095367432</v>
      </c>
      <c r="J503" s="832">
        <v>6</v>
      </c>
      <c r="K503" s="833">
        <v>16.440000534057617</v>
      </c>
    </row>
    <row r="504" spans="1:11" ht="14.45" customHeight="1" x14ac:dyDescent="0.2">
      <c r="A504" s="822" t="s">
        <v>586</v>
      </c>
      <c r="B504" s="823" t="s">
        <v>587</v>
      </c>
      <c r="C504" s="826" t="s">
        <v>610</v>
      </c>
      <c r="D504" s="840" t="s">
        <v>611</v>
      </c>
      <c r="E504" s="826" t="s">
        <v>2076</v>
      </c>
      <c r="F504" s="840" t="s">
        <v>2077</v>
      </c>
      <c r="G504" s="826" t="s">
        <v>2566</v>
      </c>
      <c r="H504" s="826" t="s">
        <v>2567</v>
      </c>
      <c r="I504" s="832">
        <v>161.00999450683594</v>
      </c>
      <c r="J504" s="832">
        <v>75</v>
      </c>
      <c r="K504" s="833">
        <v>12075.98974609375</v>
      </c>
    </row>
    <row r="505" spans="1:11" ht="14.45" customHeight="1" x14ac:dyDescent="0.2">
      <c r="A505" s="822" t="s">
        <v>586</v>
      </c>
      <c r="B505" s="823" t="s">
        <v>587</v>
      </c>
      <c r="C505" s="826" t="s">
        <v>610</v>
      </c>
      <c r="D505" s="840" t="s">
        <v>611</v>
      </c>
      <c r="E505" s="826" t="s">
        <v>2076</v>
      </c>
      <c r="F505" s="840" t="s">
        <v>2077</v>
      </c>
      <c r="G505" s="826" t="s">
        <v>2566</v>
      </c>
      <c r="H505" s="826" t="s">
        <v>2568</v>
      </c>
      <c r="I505" s="832">
        <v>161.02000427246094</v>
      </c>
      <c r="J505" s="832">
        <v>30</v>
      </c>
      <c r="K505" s="833">
        <v>4830.47998046875</v>
      </c>
    </row>
    <row r="506" spans="1:11" ht="14.45" customHeight="1" x14ac:dyDescent="0.2">
      <c r="A506" s="822" t="s">
        <v>586</v>
      </c>
      <c r="B506" s="823" t="s">
        <v>587</v>
      </c>
      <c r="C506" s="826" t="s">
        <v>610</v>
      </c>
      <c r="D506" s="840" t="s">
        <v>611</v>
      </c>
      <c r="E506" s="826" t="s">
        <v>2076</v>
      </c>
      <c r="F506" s="840" t="s">
        <v>2077</v>
      </c>
      <c r="G506" s="826" t="s">
        <v>2569</v>
      </c>
      <c r="H506" s="826" t="s">
        <v>2570</v>
      </c>
      <c r="I506" s="832">
        <v>408.6400146484375</v>
      </c>
      <c r="J506" s="832">
        <v>30</v>
      </c>
      <c r="K506" s="833">
        <v>12259.229736328125</v>
      </c>
    </row>
    <row r="507" spans="1:11" ht="14.45" customHeight="1" x14ac:dyDescent="0.2">
      <c r="A507" s="822" t="s">
        <v>586</v>
      </c>
      <c r="B507" s="823" t="s">
        <v>587</v>
      </c>
      <c r="C507" s="826" t="s">
        <v>610</v>
      </c>
      <c r="D507" s="840" t="s">
        <v>611</v>
      </c>
      <c r="E507" s="826" t="s">
        <v>2076</v>
      </c>
      <c r="F507" s="840" t="s">
        <v>2077</v>
      </c>
      <c r="G507" s="826" t="s">
        <v>2566</v>
      </c>
      <c r="H507" s="826" t="s">
        <v>2571</v>
      </c>
      <c r="I507" s="832">
        <v>161.00999450683594</v>
      </c>
      <c r="J507" s="832">
        <v>75</v>
      </c>
      <c r="K507" s="833">
        <v>12075.8896484375</v>
      </c>
    </row>
    <row r="508" spans="1:11" ht="14.45" customHeight="1" x14ac:dyDescent="0.2">
      <c r="A508" s="822" t="s">
        <v>586</v>
      </c>
      <c r="B508" s="823" t="s">
        <v>587</v>
      </c>
      <c r="C508" s="826" t="s">
        <v>610</v>
      </c>
      <c r="D508" s="840" t="s">
        <v>611</v>
      </c>
      <c r="E508" s="826" t="s">
        <v>2076</v>
      </c>
      <c r="F508" s="840" t="s">
        <v>2077</v>
      </c>
      <c r="G508" s="826" t="s">
        <v>2148</v>
      </c>
      <c r="H508" s="826" t="s">
        <v>2572</v>
      </c>
      <c r="I508" s="832">
        <v>12.023333549499512</v>
      </c>
      <c r="J508" s="832">
        <v>225</v>
      </c>
      <c r="K508" s="833">
        <v>2705.4099731445313</v>
      </c>
    </row>
    <row r="509" spans="1:11" ht="14.45" customHeight="1" x14ac:dyDescent="0.2">
      <c r="A509" s="822" t="s">
        <v>586</v>
      </c>
      <c r="B509" s="823" t="s">
        <v>587</v>
      </c>
      <c r="C509" s="826" t="s">
        <v>610</v>
      </c>
      <c r="D509" s="840" t="s">
        <v>611</v>
      </c>
      <c r="E509" s="826" t="s">
        <v>2076</v>
      </c>
      <c r="F509" s="840" t="s">
        <v>2077</v>
      </c>
      <c r="G509" s="826" t="s">
        <v>2148</v>
      </c>
      <c r="H509" s="826" t="s">
        <v>2149</v>
      </c>
      <c r="I509" s="832">
        <v>12.022857393537249</v>
      </c>
      <c r="J509" s="832">
        <v>480</v>
      </c>
      <c r="K509" s="833">
        <v>5772.0300750732422</v>
      </c>
    </row>
    <row r="510" spans="1:11" ht="14.45" customHeight="1" x14ac:dyDescent="0.2">
      <c r="A510" s="822" t="s">
        <v>586</v>
      </c>
      <c r="B510" s="823" t="s">
        <v>587</v>
      </c>
      <c r="C510" s="826" t="s">
        <v>610</v>
      </c>
      <c r="D510" s="840" t="s">
        <v>611</v>
      </c>
      <c r="E510" s="826" t="s">
        <v>2076</v>
      </c>
      <c r="F510" s="840" t="s">
        <v>2077</v>
      </c>
      <c r="G510" s="826" t="s">
        <v>2573</v>
      </c>
      <c r="H510" s="826" t="s">
        <v>2574</v>
      </c>
      <c r="I510" s="832">
        <v>280.33832804361981</v>
      </c>
      <c r="J510" s="832">
        <v>28</v>
      </c>
      <c r="K510" s="833">
        <v>7849.369873046875</v>
      </c>
    </row>
    <row r="511" spans="1:11" ht="14.45" customHeight="1" x14ac:dyDescent="0.2">
      <c r="A511" s="822" t="s">
        <v>586</v>
      </c>
      <c r="B511" s="823" t="s">
        <v>587</v>
      </c>
      <c r="C511" s="826" t="s">
        <v>610</v>
      </c>
      <c r="D511" s="840" t="s">
        <v>611</v>
      </c>
      <c r="E511" s="826" t="s">
        <v>2076</v>
      </c>
      <c r="F511" s="840" t="s">
        <v>2077</v>
      </c>
      <c r="G511" s="826" t="s">
        <v>2573</v>
      </c>
      <c r="H511" s="826" t="s">
        <v>2575</v>
      </c>
      <c r="I511" s="832">
        <v>248.25666300455728</v>
      </c>
      <c r="J511" s="832">
        <v>35</v>
      </c>
      <c r="K511" s="833">
        <v>8714.639892578125</v>
      </c>
    </row>
    <row r="512" spans="1:11" ht="14.45" customHeight="1" x14ac:dyDescent="0.2">
      <c r="A512" s="822" t="s">
        <v>586</v>
      </c>
      <c r="B512" s="823" t="s">
        <v>587</v>
      </c>
      <c r="C512" s="826" t="s">
        <v>610</v>
      </c>
      <c r="D512" s="840" t="s">
        <v>611</v>
      </c>
      <c r="E512" s="826" t="s">
        <v>2076</v>
      </c>
      <c r="F512" s="840" t="s">
        <v>2077</v>
      </c>
      <c r="G512" s="826" t="s">
        <v>2576</v>
      </c>
      <c r="H512" s="826" t="s">
        <v>2577</v>
      </c>
      <c r="I512" s="832">
        <v>22.520000457763672</v>
      </c>
      <c r="J512" s="832">
        <v>50</v>
      </c>
      <c r="K512" s="833">
        <v>1126.0799560546875</v>
      </c>
    </row>
    <row r="513" spans="1:11" ht="14.45" customHeight="1" x14ac:dyDescent="0.2">
      <c r="A513" s="822" t="s">
        <v>586</v>
      </c>
      <c r="B513" s="823" t="s">
        <v>587</v>
      </c>
      <c r="C513" s="826" t="s">
        <v>610</v>
      </c>
      <c r="D513" s="840" t="s">
        <v>611</v>
      </c>
      <c r="E513" s="826" t="s">
        <v>2076</v>
      </c>
      <c r="F513" s="840" t="s">
        <v>2077</v>
      </c>
      <c r="G513" s="826" t="s">
        <v>2578</v>
      </c>
      <c r="H513" s="826" t="s">
        <v>2579</v>
      </c>
      <c r="I513" s="832">
        <v>30.308889600965713</v>
      </c>
      <c r="J513" s="832">
        <v>375</v>
      </c>
      <c r="K513" s="833">
        <v>12787.899926751852</v>
      </c>
    </row>
    <row r="514" spans="1:11" ht="14.45" customHeight="1" x14ac:dyDescent="0.2">
      <c r="A514" s="822" t="s">
        <v>586</v>
      </c>
      <c r="B514" s="823" t="s">
        <v>587</v>
      </c>
      <c r="C514" s="826" t="s">
        <v>610</v>
      </c>
      <c r="D514" s="840" t="s">
        <v>611</v>
      </c>
      <c r="E514" s="826" t="s">
        <v>2076</v>
      </c>
      <c r="F514" s="840" t="s">
        <v>2077</v>
      </c>
      <c r="G514" s="826" t="s">
        <v>2578</v>
      </c>
      <c r="H514" s="826" t="s">
        <v>2580</v>
      </c>
      <c r="I514" s="832">
        <v>34.132000732421872</v>
      </c>
      <c r="J514" s="832">
        <v>300</v>
      </c>
      <c r="K514" s="833">
        <v>10239.849975585938</v>
      </c>
    </row>
    <row r="515" spans="1:11" ht="14.45" customHeight="1" x14ac:dyDescent="0.2">
      <c r="A515" s="822" t="s">
        <v>586</v>
      </c>
      <c r="B515" s="823" t="s">
        <v>587</v>
      </c>
      <c r="C515" s="826" t="s">
        <v>610</v>
      </c>
      <c r="D515" s="840" t="s">
        <v>611</v>
      </c>
      <c r="E515" s="826" t="s">
        <v>2076</v>
      </c>
      <c r="F515" s="840" t="s">
        <v>2077</v>
      </c>
      <c r="G515" s="826" t="s">
        <v>2581</v>
      </c>
      <c r="H515" s="826" t="s">
        <v>2582</v>
      </c>
      <c r="I515" s="832">
        <v>0.50142857006617958</v>
      </c>
      <c r="J515" s="832">
        <v>22000</v>
      </c>
      <c r="K515" s="833">
        <v>10970</v>
      </c>
    </row>
    <row r="516" spans="1:11" ht="14.45" customHeight="1" x14ac:dyDescent="0.2">
      <c r="A516" s="822" t="s">
        <v>586</v>
      </c>
      <c r="B516" s="823" t="s">
        <v>587</v>
      </c>
      <c r="C516" s="826" t="s">
        <v>610</v>
      </c>
      <c r="D516" s="840" t="s">
        <v>611</v>
      </c>
      <c r="E516" s="826" t="s">
        <v>2076</v>
      </c>
      <c r="F516" s="840" t="s">
        <v>2077</v>
      </c>
      <c r="G516" s="826" t="s">
        <v>2581</v>
      </c>
      <c r="H516" s="826" t="s">
        <v>2583</v>
      </c>
      <c r="I516" s="832">
        <v>0.49333333969116211</v>
      </c>
      <c r="J516" s="832">
        <v>6000</v>
      </c>
      <c r="K516" s="833">
        <v>2960</v>
      </c>
    </row>
    <row r="517" spans="1:11" ht="14.45" customHeight="1" x14ac:dyDescent="0.2">
      <c r="A517" s="822" t="s">
        <v>586</v>
      </c>
      <c r="B517" s="823" t="s">
        <v>587</v>
      </c>
      <c r="C517" s="826" t="s">
        <v>610</v>
      </c>
      <c r="D517" s="840" t="s">
        <v>611</v>
      </c>
      <c r="E517" s="826" t="s">
        <v>2076</v>
      </c>
      <c r="F517" s="840" t="s">
        <v>2077</v>
      </c>
      <c r="G517" s="826" t="s">
        <v>2584</v>
      </c>
      <c r="H517" s="826" t="s">
        <v>2585</v>
      </c>
      <c r="I517" s="832">
        <v>0.98000001907348633</v>
      </c>
      <c r="J517" s="832">
        <v>1000</v>
      </c>
      <c r="K517" s="833">
        <v>977.5</v>
      </c>
    </row>
    <row r="518" spans="1:11" ht="14.45" customHeight="1" x14ac:dyDescent="0.2">
      <c r="A518" s="822" t="s">
        <v>586</v>
      </c>
      <c r="B518" s="823" t="s">
        <v>587</v>
      </c>
      <c r="C518" s="826" t="s">
        <v>610</v>
      </c>
      <c r="D518" s="840" t="s">
        <v>611</v>
      </c>
      <c r="E518" s="826" t="s">
        <v>2076</v>
      </c>
      <c r="F518" s="840" t="s">
        <v>2077</v>
      </c>
      <c r="G518" s="826" t="s">
        <v>2586</v>
      </c>
      <c r="H518" s="826" t="s">
        <v>2587</v>
      </c>
      <c r="I518" s="832">
        <v>1.3528571639742171</v>
      </c>
      <c r="J518" s="832">
        <v>7200</v>
      </c>
      <c r="K518" s="833">
        <v>9754.3001098632813</v>
      </c>
    </row>
    <row r="519" spans="1:11" ht="14.45" customHeight="1" x14ac:dyDescent="0.2">
      <c r="A519" s="822" t="s">
        <v>586</v>
      </c>
      <c r="B519" s="823" t="s">
        <v>587</v>
      </c>
      <c r="C519" s="826" t="s">
        <v>610</v>
      </c>
      <c r="D519" s="840" t="s">
        <v>611</v>
      </c>
      <c r="E519" s="826" t="s">
        <v>2076</v>
      </c>
      <c r="F519" s="840" t="s">
        <v>2077</v>
      </c>
      <c r="G519" s="826" t="s">
        <v>2588</v>
      </c>
      <c r="H519" s="826" t="s">
        <v>2589</v>
      </c>
      <c r="I519" s="832">
        <v>3.9433333873748779</v>
      </c>
      <c r="J519" s="832">
        <v>5250</v>
      </c>
      <c r="K519" s="833">
        <v>20718.350280761719</v>
      </c>
    </row>
    <row r="520" spans="1:11" ht="14.45" customHeight="1" x14ac:dyDescent="0.2">
      <c r="A520" s="822" t="s">
        <v>586</v>
      </c>
      <c r="B520" s="823" t="s">
        <v>587</v>
      </c>
      <c r="C520" s="826" t="s">
        <v>610</v>
      </c>
      <c r="D520" s="840" t="s">
        <v>611</v>
      </c>
      <c r="E520" s="826" t="s">
        <v>2076</v>
      </c>
      <c r="F520" s="840" t="s">
        <v>2077</v>
      </c>
      <c r="G520" s="826" t="s">
        <v>2588</v>
      </c>
      <c r="H520" s="826" t="s">
        <v>2590</v>
      </c>
      <c r="I520" s="832">
        <v>3.9414286272866383</v>
      </c>
      <c r="J520" s="832">
        <v>3500</v>
      </c>
      <c r="K520" s="833">
        <v>13802.650024414063</v>
      </c>
    </row>
    <row r="521" spans="1:11" ht="14.45" customHeight="1" x14ac:dyDescent="0.2">
      <c r="A521" s="822" t="s">
        <v>586</v>
      </c>
      <c r="B521" s="823" t="s">
        <v>587</v>
      </c>
      <c r="C521" s="826" t="s">
        <v>610</v>
      </c>
      <c r="D521" s="840" t="s">
        <v>611</v>
      </c>
      <c r="E521" s="826" t="s">
        <v>2076</v>
      </c>
      <c r="F521" s="840" t="s">
        <v>2077</v>
      </c>
      <c r="G521" s="826" t="s">
        <v>2591</v>
      </c>
      <c r="H521" s="826" t="s">
        <v>2592</v>
      </c>
      <c r="I521" s="832">
        <v>0.14250000193715096</v>
      </c>
      <c r="J521" s="832">
        <v>500</v>
      </c>
      <c r="K521" s="833">
        <v>71</v>
      </c>
    </row>
    <row r="522" spans="1:11" ht="14.45" customHeight="1" x14ac:dyDescent="0.2">
      <c r="A522" s="822" t="s">
        <v>586</v>
      </c>
      <c r="B522" s="823" t="s">
        <v>587</v>
      </c>
      <c r="C522" s="826" t="s">
        <v>610</v>
      </c>
      <c r="D522" s="840" t="s">
        <v>611</v>
      </c>
      <c r="E522" s="826" t="s">
        <v>2076</v>
      </c>
      <c r="F522" s="840" t="s">
        <v>2077</v>
      </c>
      <c r="G522" s="826" t="s">
        <v>2154</v>
      </c>
      <c r="H522" s="826" t="s">
        <v>2155</v>
      </c>
      <c r="I522" s="832">
        <v>30.63857160295759</v>
      </c>
      <c r="J522" s="832">
        <v>10</v>
      </c>
      <c r="K522" s="833">
        <v>306.91000175476074</v>
      </c>
    </row>
    <row r="523" spans="1:11" ht="14.45" customHeight="1" x14ac:dyDescent="0.2">
      <c r="A523" s="822" t="s">
        <v>586</v>
      </c>
      <c r="B523" s="823" t="s">
        <v>587</v>
      </c>
      <c r="C523" s="826" t="s">
        <v>610</v>
      </c>
      <c r="D523" s="840" t="s">
        <v>611</v>
      </c>
      <c r="E523" s="826" t="s">
        <v>2076</v>
      </c>
      <c r="F523" s="840" t="s">
        <v>2077</v>
      </c>
      <c r="G523" s="826" t="s">
        <v>2156</v>
      </c>
      <c r="H523" s="826" t="s">
        <v>2157</v>
      </c>
      <c r="I523" s="832">
        <v>30.241999816894531</v>
      </c>
      <c r="J523" s="832">
        <v>436</v>
      </c>
      <c r="K523" s="833">
        <v>13161.83984375</v>
      </c>
    </row>
    <row r="524" spans="1:11" ht="14.45" customHeight="1" x14ac:dyDescent="0.2">
      <c r="A524" s="822" t="s">
        <v>586</v>
      </c>
      <c r="B524" s="823" t="s">
        <v>587</v>
      </c>
      <c r="C524" s="826" t="s">
        <v>610</v>
      </c>
      <c r="D524" s="840" t="s">
        <v>611</v>
      </c>
      <c r="E524" s="826" t="s">
        <v>2076</v>
      </c>
      <c r="F524" s="840" t="s">
        <v>2077</v>
      </c>
      <c r="G524" s="826" t="s">
        <v>2154</v>
      </c>
      <c r="H524" s="826" t="s">
        <v>2158</v>
      </c>
      <c r="I524" s="832">
        <v>30.068333307902019</v>
      </c>
      <c r="J524" s="832">
        <v>12</v>
      </c>
      <c r="K524" s="833">
        <v>360.81999969482422</v>
      </c>
    </row>
    <row r="525" spans="1:11" ht="14.45" customHeight="1" x14ac:dyDescent="0.2">
      <c r="A525" s="822" t="s">
        <v>586</v>
      </c>
      <c r="B525" s="823" t="s">
        <v>587</v>
      </c>
      <c r="C525" s="826" t="s">
        <v>610</v>
      </c>
      <c r="D525" s="840" t="s">
        <v>611</v>
      </c>
      <c r="E525" s="826" t="s">
        <v>2160</v>
      </c>
      <c r="F525" s="840" t="s">
        <v>2161</v>
      </c>
      <c r="G525" s="826" t="s">
        <v>2593</v>
      </c>
      <c r="H525" s="826" t="s">
        <v>2594</v>
      </c>
      <c r="I525" s="832">
        <v>532.26430838448664</v>
      </c>
      <c r="J525" s="832">
        <v>160</v>
      </c>
      <c r="K525" s="833">
        <v>85012.1806640625</v>
      </c>
    </row>
    <row r="526" spans="1:11" ht="14.45" customHeight="1" x14ac:dyDescent="0.2">
      <c r="A526" s="822" t="s">
        <v>586</v>
      </c>
      <c r="B526" s="823" t="s">
        <v>587</v>
      </c>
      <c r="C526" s="826" t="s">
        <v>610</v>
      </c>
      <c r="D526" s="840" t="s">
        <v>611</v>
      </c>
      <c r="E526" s="826" t="s">
        <v>2160</v>
      </c>
      <c r="F526" s="840" t="s">
        <v>2161</v>
      </c>
      <c r="G526" s="826" t="s">
        <v>2415</v>
      </c>
      <c r="H526" s="826" t="s">
        <v>2416</v>
      </c>
      <c r="I526" s="832">
        <v>2.0439999580383299</v>
      </c>
      <c r="J526" s="832">
        <v>2100</v>
      </c>
      <c r="K526" s="833">
        <v>4292</v>
      </c>
    </row>
    <row r="527" spans="1:11" ht="14.45" customHeight="1" x14ac:dyDescent="0.2">
      <c r="A527" s="822" t="s">
        <v>586</v>
      </c>
      <c r="B527" s="823" t="s">
        <v>587</v>
      </c>
      <c r="C527" s="826" t="s">
        <v>610</v>
      </c>
      <c r="D527" s="840" t="s">
        <v>611</v>
      </c>
      <c r="E527" s="826" t="s">
        <v>2160</v>
      </c>
      <c r="F527" s="840" t="s">
        <v>2161</v>
      </c>
      <c r="G527" s="826" t="s">
        <v>2593</v>
      </c>
      <c r="H527" s="826" t="s">
        <v>2595</v>
      </c>
      <c r="I527" s="832">
        <v>524.780029296875</v>
      </c>
      <c r="J527" s="832">
        <v>120</v>
      </c>
      <c r="K527" s="833">
        <v>62973.240234375</v>
      </c>
    </row>
    <row r="528" spans="1:11" ht="14.45" customHeight="1" x14ac:dyDescent="0.2">
      <c r="A528" s="822" t="s">
        <v>586</v>
      </c>
      <c r="B528" s="823" t="s">
        <v>587</v>
      </c>
      <c r="C528" s="826" t="s">
        <v>610</v>
      </c>
      <c r="D528" s="840" t="s">
        <v>611</v>
      </c>
      <c r="E528" s="826" t="s">
        <v>2160</v>
      </c>
      <c r="F528" s="840" t="s">
        <v>2161</v>
      </c>
      <c r="G528" s="826" t="s">
        <v>2596</v>
      </c>
      <c r="H528" s="826" t="s">
        <v>2597</v>
      </c>
      <c r="I528" s="832">
        <v>638.3128662109375</v>
      </c>
      <c r="J528" s="832">
        <v>260</v>
      </c>
      <c r="K528" s="833">
        <v>165890.572265625</v>
      </c>
    </row>
    <row r="529" spans="1:11" ht="14.45" customHeight="1" x14ac:dyDescent="0.2">
      <c r="A529" s="822" t="s">
        <v>586</v>
      </c>
      <c r="B529" s="823" t="s">
        <v>587</v>
      </c>
      <c r="C529" s="826" t="s">
        <v>610</v>
      </c>
      <c r="D529" s="840" t="s">
        <v>611</v>
      </c>
      <c r="E529" s="826" t="s">
        <v>2160</v>
      </c>
      <c r="F529" s="840" t="s">
        <v>2161</v>
      </c>
      <c r="G529" s="826" t="s">
        <v>2598</v>
      </c>
      <c r="H529" s="826" t="s">
        <v>2599</v>
      </c>
      <c r="I529" s="832">
        <v>907.5</v>
      </c>
      <c r="J529" s="832">
        <v>264</v>
      </c>
      <c r="K529" s="833">
        <v>239580</v>
      </c>
    </row>
    <row r="530" spans="1:11" ht="14.45" customHeight="1" x14ac:dyDescent="0.2">
      <c r="A530" s="822" t="s">
        <v>586</v>
      </c>
      <c r="B530" s="823" t="s">
        <v>587</v>
      </c>
      <c r="C530" s="826" t="s">
        <v>610</v>
      </c>
      <c r="D530" s="840" t="s">
        <v>611</v>
      </c>
      <c r="E530" s="826" t="s">
        <v>2160</v>
      </c>
      <c r="F530" s="840" t="s">
        <v>2161</v>
      </c>
      <c r="G530" s="826" t="s">
        <v>2600</v>
      </c>
      <c r="H530" s="826" t="s">
        <v>2601</v>
      </c>
      <c r="I530" s="832">
        <v>25.709999084472656</v>
      </c>
      <c r="J530" s="832">
        <v>350</v>
      </c>
      <c r="K530" s="833">
        <v>8999.3699951171875</v>
      </c>
    </row>
    <row r="531" spans="1:11" ht="14.45" customHeight="1" x14ac:dyDescent="0.2">
      <c r="A531" s="822" t="s">
        <v>586</v>
      </c>
      <c r="B531" s="823" t="s">
        <v>587</v>
      </c>
      <c r="C531" s="826" t="s">
        <v>610</v>
      </c>
      <c r="D531" s="840" t="s">
        <v>611</v>
      </c>
      <c r="E531" s="826" t="s">
        <v>2160</v>
      </c>
      <c r="F531" s="840" t="s">
        <v>2161</v>
      </c>
      <c r="G531" s="826" t="s">
        <v>2602</v>
      </c>
      <c r="H531" s="826" t="s">
        <v>2603</v>
      </c>
      <c r="I531" s="832">
        <v>2.3599998950958252</v>
      </c>
      <c r="J531" s="832">
        <v>500</v>
      </c>
      <c r="K531" s="833">
        <v>1180</v>
      </c>
    </row>
    <row r="532" spans="1:11" ht="14.45" customHeight="1" x14ac:dyDescent="0.2">
      <c r="A532" s="822" t="s">
        <v>586</v>
      </c>
      <c r="B532" s="823" t="s">
        <v>587</v>
      </c>
      <c r="C532" s="826" t="s">
        <v>610</v>
      </c>
      <c r="D532" s="840" t="s">
        <v>611</v>
      </c>
      <c r="E532" s="826" t="s">
        <v>2160</v>
      </c>
      <c r="F532" s="840" t="s">
        <v>2161</v>
      </c>
      <c r="G532" s="826" t="s">
        <v>2604</v>
      </c>
      <c r="H532" s="826" t="s">
        <v>2605</v>
      </c>
      <c r="I532" s="832">
        <v>2.357499897480011</v>
      </c>
      <c r="J532" s="832">
        <v>3000</v>
      </c>
      <c r="K532" s="833">
        <v>7075</v>
      </c>
    </row>
    <row r="533" spans="1:11" ht="14.45" customHeight="1" x14ac:dyDescent="0.2">
      <c r="A533" s="822" t="s">
        <v>586</v>
      </c>
      <c r="B533" s="823" t="s">
        <v>587</v>
      </c>
      <c r="C533" s="826" t="s">
        <v>610</v>
      </c>
      <c r="D533" s="840" t="s">
        <v>611</v>
      </c>
      <c r="E533" s="826" t="s">
        <v>2160</v>
      </c>
      <c r="F533" s="840" t="s">
        <v>2161</v>
      </c>
      <c r="G533" s="826" t="s">
        <v>2606</v>
      </c>
      <c r="H533" s="826" t="s">
        <v>2607</v>
      </c>
      <c r="I533" s="832">
        <v>2.3599998950958252</v>
      </c>
      <c r="J533" s="832">
        <v>3500</v>
      </c>
      <c r="K533" s="833">
        <v>8260</v>
      </c>
    </row>
    <row r="534" spans="1:11" ht="14.45" customHeight="1" x14ac:dyDescent="0.2">
      <c r="A534" s="822" t="s">
        <v>586</v>
      </c>
      <c r="B534" s="823" t="s">
        <v>587</v>
      </c>
      <c r="C534" s="826" t="s">
        <v>610</v>
      </c>
      <c r="D534" s="840" t="s">
        <v>611</v>
      </c>
      <c r="E534" s="826" t="s">
        <v>2160</v>
      </c>
      <c r="F534" s="840" t="s">
        <v>2161</v>
      </c>
      <c r="G534" s="826" t="s">
        <v>2598</v>
      </c>
      <c r="H534" s="826" t="s">
        <v>2608</v>
      </c>
      <c r="I534" s="832">
        <v>907.5</v>
      </c>
      <c r="J534" s="832">
        <v>168</v>
      </c>
      <c r="K534" s="833">
        <v>152460</v>
      </c>
    </row>
    <row r="535" spans="1:11" ht="14.45" customHeight="1" x14ac:dyDescent="0.2">
      <c r="A535" s="822" t="s">
        <v>586</v>
      </c>
      <c r="B535" s="823" t="s">
        <v>587</v>
      </c>
      <c r="C535" s="826" t="s">
        <v>610</v>
      </c>
      <c r="D535" s="840" t="s">
        <v>611</v>
      </c>
      <c r="E535" s="826" t="s">
        <v>2160</v>
      </c>
      <c r="F535" s="840" t="s">
        <v>2161</v>
      </c>
      <c r="G535" s="826" t="s">
        <v>2164</v>
      </c>
      <c r="H535" s="826" t="s">
        <v>2165</v>
      </c>
      <c r="I535" s="832">
        <v>1.285714256976332E-2</v>
      </c>
      <c r="J535" s="832">
        <v>3500</v>
      </c>
      <c r="K535" s="833">
        <v>45</v>
      </c>
    </row>
    <row r="536" spans="1:11" ht="14.45" customHeight="1" x14ac:dyDescent="0.2">
      <c r="A536" s="822" t="s">
        <v>586</v>
      </c>
      <c r="B536" s="823" t="s">
        <v>587</v>
      </c>
      <c r="C536" s="826" t="s">
        <v>610</v>
      </c>
      <c r="D536" s="840" t="s">
        <v>611</v>
      </c>
      <c r="E536" s="826" t="s">
        <v>2160</v>
      </c>
      <c r="F536" s="840" t="s">
        <v>2161</v>
      </c>
      <c r="G536" s="826" t="s">
        <v>2166</v>
      </c>
      <c r="H536" s="826" t="s">
        <v>2167</v>
      </c>
      <c r="I536" s="832">
        <v>6.0500001907348633</v>
      </c>
      <c r="J536" s="832">
        <v>30</v>
      </c>
      <c r="K536" s="833">
        <v>181.5</v>
      </c>
    </row>
    <row r="537" spans="1:11" ht="14.45" customHeight="1" x14ac:dyDescent="0.2">
      <c r="A537" s="822" t="s">
        <v>586</v>
      </c>
      <c r="B537" s="823" t="s">
        <v>587</v>
      </c>
      <c r="C537" s="826" t="s">
        <v>610</v>
      </c>
      <c r="D537" s="840" t="s">
        <v>611</v>
      </c>
      <c r="E537" s="826" t="s">
        <v>2160</v>
      </c>
      <c r="F537" s="840" t="s">
        <v>2161</v>
      </c>
      <c r="G537" s="826" t="s">
        <v>2609</v>
      </c>
      <c r="H537" s="826" t="s">
        <v>2610</v>
      </c>
      <c r="I537" s="832">
        <v>1815</v>
      </c>
      <c r="J537" s="832">
        <v>10</v>
      </c>
      <c r="K537" s="833">
        <v>18150</v>
      </c>
    </row>
    <row r="538" spans="1:11" ht="14.45" customHeight="1" x14ac:dyDescent="0.2">
      <c r="A538" s="822" t="s">
        <v>586</v>
      </c>
      <c r="B538" s="823" t="s">
        <v>587</v>
      </c>
      <c r="C538" s="826" t="s">
        <v>610</v>
      </c>
      <c r="D538" s="840" t="s">
        <v>611</v>
      </c>
      <c r="E538" s="826" t="s">
        <v>2160</v>
      </c>
      <c r="F538" s="840" t="s">
        <v>2161</v>
      </c>
      <c r="G538" s="826" t="s">
        <v>2164</v>
      </c>
      <c r="H538" s="826" t="s">
        <v>2168</v>
      </c>
      <c r="I538" s="832">
        <v>1.3999999687075614E-2</v>
      </c>
      <c r="J538" s="832">
        <v>2500</v>
      </c>
      <c r="K538" s="833">
        <v>35</v>
      </c>
    </row>
    <row r="539" spans="1:11" ht="14.45" customHeight="1" x14ac:dyDescent="0.2">
      <c r="A539" s="822" t="s">
        <v>586</v>
      </c>
      <c r="B539" s="823" t="s">
        <v>587</v>
      </c>
      <c r="C539" s="826" t="s">
        <v>610</v>
      </c>
      <c r="D539" s="840" t="s">
        <v>611</v>
      </c>
      <c r="E539" s="826" t="s">
        <v>2160</v>
      </c>
      <c r="F539" s="840" t="s">
        <v>2161</v>
      </c>
      <c r="G539" s="826" t="s">
        <v>2166</v>
      </c>
      <c r="H539" s="826" t="s">
        <v>2169</v>
      </c>
      <c r="I539" s="832">
        <v>6.0500001907348633</v>
      </c>
      <c r="J539" s="832">
        <v>120</v>
      </c>
      <c r="K539" s="833">
        <v>726</v>
      </c>
    </row>
    <row r="540" spans="1:11" ht="14.45" customHeight="1" x14ac:dyDescent="0.2">
      <c r="A540" s="822" t="s">
        <v>586</v>
      </c>
      <c r="B540" s="823" t="s">
        <v>587</v>
      </c>
      <c r="C540" s="826" t="s">
        <v>610</v>
      </c>
      <c r="D540" s="840" t="s">
        <v>611</v>
      </c>
      <c r="E540" s="826" t="s">
        <v>2160</v>
      </c>
      <c r="F540" s="840" t="s">
        <v>2161</v>
      </c>
      <c r="G540" s="826" t="s">
        <v>2611</v>
      </c>
      <c r="H540" s="826" t="s">
        <v>2612</v>
      </c>
      <c r="I540" s="832">
        <v>2.6978947363401713</v>
      </c>
      <c r="J540" s="832">
        <v>6120</v>
      </c>
      <c r="K540" s="833">
        <v>16427.699996948242</v>
      </c>
    </row>
    <row r="541" spans="1:11" ht="14.45" customHeight="1" x14ac:dyDescent="0.2">
      <c r="A541" s="822" t="s">
        <v>586</v>
      </c>
      <c r="B541" s="823" t="s">
        <v>587</v>
      </c>
      <c r="C541" s="826" t="s">
        <v>610</v>
      </c>
      <c r="D541" s="840" t="s">
        <v>611</v>
      </c>
      <c r="E541" s="826" t="s">
        <v>2160</v>
      </c>
      <c r="F541" s="840" t="s">
        <v>2161</v>
      </c>
      <c r="G541" s="826" t="s">
        <v>2419</v>
      </c>
      <c r="H541" s="826" t="s">
        <v>2420</v>
      </c>
      <c r="I541" s="832">
        <v>33.880001068115234</v>
      </c>
      <c r="J541" s="832">
        <v>10</v>
      </c>
      <c r="K541" s="833">
        <v>338.79998779296875</v>
      </c>
    </row>
    <row r="542" spans="1:11" ht="14.45" customHeight="1" x14ac:dyDescent="0.2">
      <c r="A542" s="822" t="s">
        <v>586</v>
      </c>
      <c r="B542" s="823" t="s">
        <v>587</v>
      </c>
      <c r="C542" s="826" t="s">
        <v>610</v>
      </c>
      <c r="D542" s="840" t="s">
        <v>611</v>
      </c>
      <c r="E542" s="826" t="s">
        <v>2160</v>
      </c>
      <c r="F542" s="840" t="s">
        <v>2161</v>
      </c>
      <c r="G542" s="826" t="s">
        <v>2613</v>
      </c>
      <c r="H542" s="826" t="s">
        <v>2614</v>
      </c>
      <c r="I542" s="832">
        <v>45.5</v>
      </c>
      <c r="J542" s="832">
        <v>500</v>
      </c>
      <c r="K542" s="833">
        <v>22748.159790039063</v>
      </c>
    </row>
    <row r="543" spans="1:11" ht="14.45" customHeight="1" x14ac:dyDescent="0.2">
      <c r="A543" s="822" t="s">
        <v>586</v>
      </c>
      <c r="B543" s="823" t="s">
        <v>587</v>
      </c>
      <c r="C543" s="826" t="s">
        <v>610</v>
      </c>
      <c r="D543" s="840" t="s">
        <v>611</v>
      </c>
      <c r="E543" s="826" t="s">
        <v>2160</v>
      </c>
      <c r="F543" s="840" t="s">
        <v>2161</v>
      </c>
      <c r="G543" s="826" t="s">
        <v>2613</v>
      </c>
      <c r="H543" s="826" t="s">
        <v>2615</v>
      </c>
      <c r="I543" s="832">
        <v>45.5</v>
      </c>
      <c r="J543" s="832">
        <v>320</v>
      </c>
      <c r="K543" s="833">
        <v>14558.880004882813</v>
      </c>
    </row>
    <row r="544" spans="1:11" ht="14.45" customHeight="1" x14ac:dyDescent="0.2">
      <c r="A544" s="822" t="s">
        <v>586</v>
      </c>
      <c r="B544" s="823" t="s">
        <v>587</v>
      </c>
      <c r="C544" s="826" t="s">
        <v>610</v>
      </c>
      <c r="D544" s="840" t="s">
        <v>611</v>
      </c>
      <c r="E544" s="826" t="s">
        <v>2160</v>
      </c>
      <c r="F544" s="840" t="s">
        <v>2161</v>
      </c>
      <c r="G544" s="826" t="s">
        <v>2616</v>
      </c>
      <c r="H544" s="826" t="s">
        <v>2617</v>
      </c>
      <c r="I544" s="832">
        <v>15.921428680419922</v>
      </c>
      <c r="J544" s="832">
        <v>1100</v>
      </c>
      <c r="K544" s="833">
        <v>17514</v>
      </c>
    </row>
    <row r="545" spans="1:11" ht="14.45" customHeight="1" x14ac:dyDescent="0.2">
      <c r="A545" s="822" t="s">
        <v>586</v>
      </c>
      <c r="B545" s="823" t="s">
        <v>587</v>
      </c>
      <c r="C545" s="826" t="s">
        <v>610</v>
      </c>
      <c r="D545" s="840" t="s">
        <v>611</v>
      </c>
      <c r="E545" s="826" t="s">
        <v>2160</v>
      </c>
      <c r="F545" s="840" t="s">
        <v>2161</v>
      </c>
      <c r="G545" s="826" t="s">
        <v>2616</v>
      </c>
      <c r="H545" s="826" t="s">
        <v>2618</v>
      </c>
      <c r="I545" s="832">
        <v>15.92400016784668</v>
      </c>
      <c r="J545" s="832">
        <v>1000</v>
      </c>
      <c r="K545" s="833">
        <v>15924</v>
      </c>
    </row>
    <row r="546" spans="1:11" ht="14.45" customHeight="1" x14ac:dyDescent="0.2">
      <c r="A546" s="822" t="s">
        <v>586</v>
      </c>
      <c r="B546" s="823" t="s">
        <v>587</v>
      </c>
      <c r="C546" s="826" t="s">
        <v>610</v>
      </c>
      <c r="D546" s="840" t="s">
        <v>611</v>
      </c>
      <c r="E546" s="826" t="s">
        <v>2160</v>
      </c>
      <c r="F546" s="840" t="s">
        <v>2161</v>
      </c>
      <c r="G546" s="826" t="s">
        <v>2619</v>
      </c>
      <c r="H546" s="826" t="s">
        <v>2620</v>
      </c>
      <c r="I546" s="832">
        <v>26.126363407481801</v>
      </c>
      <c r="J546" s="832">
        <v>740</v>
      </c>
      <c r="K546" s="833">
        <v>19339.4697265625</v>
      </c>
    </row>
    <row r="547" spans="1:11" ht="14.45" customHeight="1" x14ac:dyDescent="0.2">
      <c r="A547" s="822" t="s">
        <v>586</v>
      </c>
      <c r="B547" s="823" t="s">
        <v>587</v>
      </c>
      <c r="C547" s="826" t="s">
        <v>610</v>
      </c>
      <c r="D547" s="840" t="s">
        <v>611</v>
      </c>
      <c r="E547" s="826" t="s">
        <v>2160</v>
      </c>
      <c r="F547" s="840" t="s">
        <v>2161</v>
      </c>
      <c r="G547" s="826" t="s">
        <v>2619</v>
      </c>
      <c r="H547" s="826" t="s">
        <v>2621</v>
      </c>
      <c r="I547" s="832">
        <v>25.989999771118164</v>
      </c>
      <c r="J547" s="832">
        <v>440</v>
      </c>
      <c r="K547" s="833">
        <v>11435.910034179688</v>
      </c>
    </row>
    <row r="548" spans="1:11" ht="14.45" customHeight="1" x14ac:dyDescent="0.2">
      <c r="A548" s="822" t="s">
        <v>586</v>
      </c>
      <c r="B548" s="823" t="s">
        <v>587</v>
      </c>
      <c r="C548" s="826" t="s">
        <v>610</v>
      </c>
      <c r="D548" s="840" t="s">
        <v>611</v>
      </c>
      <c r="E548" s="826" t="s">
        <v>2160</v>
      </c>
      <c r="F548" s="840" t="s">
        <v>2161</v>
      </c>
      <c r="G548" s="826" t="s">
        <v>2622</v>
      </c>
      <c r="H548" s="826" t="s">
        <v>2623</v>
      </c>
      <c r="I548" s="832">
        <v>27.840000152587891</v>
      </c>
      <c r="J548" s="832">
        <v>50</v>
      </c>
      <c r="K548" s="833">
        <v>1392.1099853515625</v>
      </c>
    </row>
    <row r="549" spans="1:11" ht="14.45" customHeight="1" x14ac:dyDescent="0.2">
      <c r="A549" s="822" t="s">
        <v>586</v>
      </c>
      <c r="B549" s="823" t="s">
        <v>587</v>
      </c>
      <c r="C549" s="826" t="s">
        <v>610</v>
      </c>
      <c r="D549" s="840" t="s">
        <v>611</v>
      </c>
      <c r="E549" s="826" t="s">
        <v>2160</v>
      </c>
      <c r="F549" s="840" t="s">
        <v>2161</v>
      </c>
      <c r="G549" s="826" t="s">
        <v>2624</v>
      </c>
      <c r="H549" s="826" t="s">
        <v>2625</v>
      </c>
      <c r="I549" s="832">
        <v>5.2625001668930054</v>
      </c>
      <c r="J549" s="832">
        <v>1600</v>
      </c>
      <c r="K549" s="833">
        <v>8421</v>
      </c>
    </row>
    <row r="550" spans="1:11" ht="14.45" customHeight="1" x14ac:dyDescent="0.2">
      <c r="A550" s="822" t="s">
        <v>586</v>
      </c>
      <c r="B550" s="823" t="s">
        <v>587</v>
      </c>
      <c r="C550" s="826" t="s">
        <v>610</v>
      </c>
      <c r="D550" s="840" t="s">
        <v>611</v>
      </c>
      <c r="E550" s="826" t="s">
        <v>2160</v>
      </c>
      <c r="F550" s="840" t="s">
        <v>2161</v>
      </c>
      <c r="G550" s="826" t="s">
        <v>2170</v>
      </c>
      <c r="H550" s="826" t="s">
        <v>2171</v>
      </c>
      <c r="I550" s="832">
        <v>3.4825000166893005</v>
      </c>
      <c r="J550" s="832">
        <v>2000</v>
      </c>
      <c r="K550" s="833">
        <v>6965</v>
      </c>
    </row>
    <row r="551" spans="1:11" ht="14.45" customHeight="1" x14ac:dyDescent="0.2">
      <c r="A551" s="822" t="s">
        <v>586</v>
      </c>
      <c r="B551" s="823" t="s">
        <v>587</v>
      </c>
      <c r="C551" s="826" t="s">
        <v>610</v>
      </c>
      <c r="D551" s="840" t="s">
        <v>611</v>
      </c>
      <c r="E551" s="826" t="s">
        <v>2160</v>
      </c>
      <c r="F551" s="840" t="s">
        <v>2161</v>
      </c>
      <c r="G551" s="826" t="s">
        <v>2626</v>
      </c>
      <c r="H551" s="826" t="s">
        <v>2627</v>
      </c>
      <c r="I551" s="832">
        <v>4</v>
      </c>
      <c r="J551" s="832">
        <v>200</v>
      </c>
      <c r="K551" s="833">
        <v>800</v>
      </c>
    </row>
    <row r="552" spans="1:11" ht="14.45" customHeight="1" x14ac:dyDescent="0.2">
      <c r="A552" s="822" t="s">
        <v>586</v>
      </c>
      <c r="B552" s="823" t="s">
        <v>587</v>
      </c>
      <c r="C552" s="826" t="s">
        <v>610</v>
      </c>
      <c r="D552" s="840" t="s">
        <v>611</v>
      </c>
      <c r="E552" s="826" t="s">
        <v>2160</v>
      </c>
      <c r="F552" s="840" t="s">
        <v>2161</v>
      </c>
      <c r="G552" s="826" t="s">
        <v>2628</v>
      </c>
      <c r="H552" s="826" t="s">
        <v>2629</v>
      </c>
      <c r="I552" s="832">
        <v>61.060001373291016</v>
      </c>
      <c r="J552" s="832">
        <v>200</v>
      </c>
      <c r="K552" s="833">
        <v>12211.3203125</v>
      </c>
    </row>
    <row r="553" spans="1:11" ht="14.45" customHeight="1" x14ac:dyDescent="0.2">
      <c r="A553" s="822" t="s">
        <v>586</v>
      </c>
      <c r="B553" s="823" t="s">
        <v>587</v>
      </c>
      <c r="C553" s="826" t="s">
        <v>610</v>
      </c>
      <c r="D553" s="840" t="s">
        <v>611</v>
      </c>
      <c r="E553" s="826" t="s">
        <v>2160</v>
      </c>
      <c r="F553" s="840" t="s">
        <v>2161</v>
      </c>
      <c r="G553" s="826" t="s">
        <v>2622</v>
      </c>
      <c r="H553" s="826" t="s">
        <v>2630</v>
      </c>
      <c r="I553" s="832">
        <v>27.840000152587891</v>
      </c>
      <c r="J553" s="832">
        <v>300</v>
      </c>
      <c r="K553" s="833">
        <v>8352.659912109375</v>
      </c>
    </row>
    <row r="554" spans="1:11" ht="14.45" customHeight="1" x14ac:dyDescent="0.2">
      <c r="A554" s="822" t="s">
        <v>586</v>
      </c>
      <c r="B554" s="823" t="s">
        <v>587</v>
      </c>
      <c r="C554" s="826" t="s">
        <v>610</v>
      </c>
      <c r="D554" s="840" t="s">
        <v>611</v>
      </c>
      <c r="E554" s="826" t="s">
        <v>2160</v>
      </c>
      <c r="F554" s="840" t="s">
        <v>2161</v>
      </c>
      <c r="G554" s="826" t="s">
        <v>2631</v>
      </c>
      <c r="H554" s="826" t="s">
        <v>2632</v>
      </c>
      <c r="I554" s="832">
        <v>6.0857141358511786</v>
      </c>
      <c r="J554" s="832">
        <v>1300</v>
      </c>
      <c r="K554" s="833">
        <v>7975</v>
      </c>
    </row>
    <row r="555" spans="1:11" ht="14.45" customHeight="1" x14ac:dyDescent="0.2">
      <c r="A555" s="822" t="s">
        <v>586</v>
      </c>
      <c r="B555" s="823" t="s">
        <v>587</v>
      </c>
      <c r="C555" s="826" t="s">
        <v>610</v>
      </c>
      <c r="D555" s="840" t="s">
        <v>611</v>
      </c>
      <c r="E555" s="826" t="s">
        <v>2160</v>
      </c>
      <c r="F555" s="840" t="s">
        <v>2161</v>
      </c>
      <c r="G555" s="826" t="s">
        <v>2626</v>
      </c>
      <c r="H555" s="826" t="s">
        <v>2633</v>
      </c>
      <c r="I555" s="832">
        <v>3.5328572137015208</v>
      </c>
      <c r="J555" s="832">
        <v>1400</v>
      </c>
      <c r="K555" s="833">
        <v>4946</v>
      </c>
    </row>
    <row r="556" spans="1:11" ht="14.45" customHeight="1" x14ac:dyDescent="0.2">
      <c r="A556" s="822" t="s">
        <v>586</v>
      </c>
      <c r="B556" s="823" t="s">
        <v>587</v>
      </c>
      <c r="C556" s="826" t="s">
        <v>610</v>
      </c>
      <c r="D556" s="840" t="s">
        <v>611</v>
      </c>
      <c r="E556" s="826" t="s">
        <v>2160</v>
      </c>
      <c r="F556" s="840" t="s">
        <v>2161</v>
      </c>
      <c r="G556" s="826" t="s">
        <v>2634</v>
      </c>
      <c r="H556" s="826" t="s">
        <v>2635</v>
      </c>
      <c r="I556" s="832">
        <v>24.409999847412109</v>
      </c>
      <c r="J556" s="832">
        <v>50</v>
      </c>
      <c r="K556" s="833">
        <v>1220.2900390625</v>
      </c>
    </row>
    <row r="557" spans="1:11" ht="14.45" customHeight="1" x14ac:dyDescent="0.2">
      <c r="A557" s="822" t="s">
        <v>586</v>
      </c>
      <c r="B557" s="823" t="s">
        <v>587</v>
      </c>
      <c r="C557" s="826" t="s">
        <v>610</v>
      </c>
      <c r="D557" s="840" t="s">
        <v>611</v>
      </c>
      <c r="E557" s="826" t="s">
        <v>2160</v>
      </c>
      <c r="F557" s="840" t="s">
        <v>2161</v>
      </c>
      <c r="G557" s="826" t="s">
        <v>2636</v>
      </c>
      <c r="H557" s="826" t="s">
        <v>2637</v>
      </c>
      <c r="I557" s="832">
        <v>32.900001525878906</v>
      </c>
      <c r="J557" s="832">
        <v>60</v>
      </c>
      <c r="K557" s="833">
        <v>1973.989990234375</v>
      </c>
    </row>
    <row r="558" spans="1:11" ht="14.45" customHeight="1" x14ac:dyDescent="0.2">
      <c r="A558" s="822" t="s">
        <v>586</v>
      </c>
      <c r="B558" s="823" t="s">
        <v>587</v>
      </c>
      <c r="C558" s="826" t="s">
        <v>610</v>
      </c>
      <c r="D558" s="840" t="s">
        <v>611</v>
      </c>
      <c r="E558" s="826" t="s">
        <v>2160</v>
      </c>
      <c r="F558" s="840" t="s">
        <v>2161</v>
      </c>
      <c r="G558" s="826" t="s">
        <v>2638</v>
      </c>
      <c r="H558" s="826" t="s">
        <v>2639</v>
      </c>
      <c r="I558" s="832">
        <v>45.979999542236328</v>
      </c>
      <c r="J558" s="832">
        <v>20</v>
      </c>
      <c r="K558" s="833">
        <v>919.5999755859375</v>
      </c>
    </row>
    <row r="559" spans="1:11" ht="14.45" customHeight="1" x14ac:dyDescent="0.2">
      <c r="A559" s="822" t="s">
        <v>586</v>
      </c>
      <c r="B559" s="823" t="s">
        <v>587</v>
      </c>
      <c r="C559" s="826" t="s">
        <v>610</v>
      </c>
      <c r="D559" s="840" t="s">
        <v>611</v>
      </c>
      <c r="E559" s="826" t="s">
        <v>2160</v>
      </c>
      <c r="F559" s="840" t="s">
        <v>2161</v>
      </c>
      <c r="G559" s="826" t="s">
        <v>2640</v>
      </c>
      <c r="H559" s="826" t="s">
        <v>2641</v>
      </c>
      <c r="I559" s="832">
        <v>171.82000732421875</v>
      </c>
      <c r="J559" s="832">
        <v>10</v>
      </c>
      <c r="K559" s="833">
        <v>1718.199951171875</v>
      </c>
    </row>
    <row r="560" spans="1:11" ht="14.45" customHeight="1" x14ac:dyDescent="0.2">
      <c r="A560" s="822" t="s">
        <v>586</v>
      </c>
      <c r="B560" s="823" t="s">
        <v>587</v>
      </c>
      <c r="C560" s="826" t="s">
        <v>610</v>
      </c>
      <c r="D560" s="840" t="s">
        <v>611</v>
      </c>
      <c r="E560" s="826" t="s">
        <v>2160</v>
      </c>
      <c r="F560" s="840" t="s">
        <v>2161</v>
      </c>
      <c r="G560" s="826" t="s">
        <v>2642</v>
      </c>
      <c r="H560" s="826" t="s">
        <v>2643</v>
      </c>
      <c r="I560" s="832">
        <v>45.979999542236328</v>
      </c>
      <c r="J560" s="832">
        <v>40</v>
      </c>
      <c r="K560" s="833">
        <v>1839.199951171875</v>
      </c>
    </row>
    <row r="561" spans="1:11" ht="14.45" customHeight="1" x14ac:dyDescent="0.2">
      <c r="A561" s="822" t="s">
        <v>586</v>
      </c>
      <c r="B561" s="823" t="s">
        <v>587</v>
      </c>
      <c r="C561" s="826" t="s">
        <v>610</v>
      </c>
      <c r="D561" s="840" t="s">
        <v>611</v>
      </c>
      <c r="E561" s="826" t="s">
        <v>2160</v>
      </c>
      <c r="F561" s="840" t="s">
        <v>2161</v>
      </c>
      <c r="G561" s="826" t="s">
        <v>2644</v>
      </c>
      <c r="H561" s="826" t="s">
        <v>2645</v>
      </c>
      <c r="I561" s="832">
        <v>171.82000732421875</v>
      </c>
      <c r="J561" s="832">
        <v>10</v>
      </c>
      <c r="K561" s="833">
        <v>1718.199951171875</v>
      </c>
    </row>
    <row r="562" spans="1:11" ht="14.45" customHeight="1" x14ac:dyDescent="0.2">
      <c r="A562" s="822" t="s">
        <v>586</v>
      </c>
      <c r="B562" s="823" t="s">
        <v>587</v>
      </c>
      <c r="C562" s="826" t="s">
        <v>610</v>
      </c>
      <c r="D562" s="840" t="s">
        <v>611</v>
      </c>
      <c r="E562" s="826" t="s">
        <v>2160</v>
      </c>
      <c r="F562" s="840" t="s">
        <v>2161</v>
      </c>
      <c r="G562" s="826" t="s">
        <v>2646</v>
      </c>
      <c r="H562" s="826" t="s">
        <v>2647</v>
      </c>
      <c r="I562" s="832">
        <v>45.979999542236328</v>
      </c>
      <c r="J562" s="832">
        <v>40</v>
      </c>
      <c r="K562" s="833">
        <v>1839.199951171875</v>
      </c>
    </row>
    <row r="563" spans="1:11" ht="14.45" customHeight="1" x14ac:dyDescent="0.2">
      <c r="A563" s="822" t="s">
        <v>586</v>
      </c>
      <c r="B563" s="823" t="s">
        <v>587</v>
      </c>
      <c r="C563" s="826" t="s">
        <v>610</v>
      </c>
      <c r="D563" s="840" t="s">
        <v>611</v>
      </c>
      <c r="E563" s="826" t="s">
        <v>2160</v>
      </c>
      <c r="F563" s="840" t="s">
        <v>2161</v>
      </c>
      <c r="G563" s="826" t="s">
        <v>2648</v>
      </c>
      <c r="H563" s="826" t="s">
        <v>2649</v>
      </c>
      <c r="I563" s="832">
        <v>171.82000732421875</v>
      </c>
      <c r="J563" s="832">
        <v>10</v>
      </c>
      <c r="K563" s="833">
        <v>1718.199951171875</v>
      </c>
    </row>
    <row r="564" spans="1:11" ht="14.45" customHeight="1" x14ac:dyDescent="0.2">
      <c r="A564" s="822" t="s">
        <v>586</v>
      </c>
      <c r="B564" s="823" t="s">
        <v>587</v>
      </c>
      <c r="C564" s="826" t="s">
        <v>610</v>
      </c>
      <c r="D564" s="840" t="s">
        <v>611</v>
      </c>
      <c r="E564" s="826" t="s">
        <v>2160</v>
      </c>
      <c r="F564" s="840" t="s">
        <v>2161</v>
      </c>
      <c r="G564" s="826" t="s">
        <v>2650</v>
      </c>
      <c r="H564" s="826" t="s">
        <v>2651</v>
      </c>
      <c r="I564" s="832">
        <v>90.75</v>
      </c>
      <c r="J564" s="832">
        <v>50</v>
      </c>
      <c r="K564" s="833">
        <v>4537.5</v>
      </c>
    </row>
    <row r="565" spans="1:11" ht="14.45" customHeight="1" x14ac:dyDescent="0.2">
      <c r="A565" s="822" t="s">
        <v>586</v>
      </c>
      <c r="B565" s="823" t="s">
        <v>587</v>
      </c>
      <c r="C565" s="826" t="s">
        <v>610</v>
      </c>
      <c r="D565" s="840" t="s">
        <v>611</v>
      </c>
      <c r="E565" s="826" t="s">
        <v>2160</v>
      </c>
      <c r="F565" s="840" t="s">
        <v>2161</v>
      </c>
      <c r="G565" s="826" t="s">
        <v>2173</v>
      </c>
      <c r="H565" s="826" t="s">
        <v>2174</v>
      </c>
      <c r="I565" s="832">
        <v>21.899999618530273</v>
      </c>
      <c r="J565" s="832">
        <v>300</v>
      </c>
      <c r="K565" s="833">
        <v>6570.2001953125</v>
      </c>
    </row>
    <row r="566" spans="1:11" ht="14.45" customHeight="1" x14ac:dyDescent="0.2">
      <c r="A566" s="822" t="s">
        <v>586</v>
      </c>
      <c r="B566" s="823" t="s">
        <v>587</v>
      </c>
      <c r="C566" s="826" t="s">
        <v>610</v>
      </c>
      <c r="D566" s="840" t="s">
        <v>611</v>
      </c>
      <c r="E566" s="826" t="s">
        <v>2160</v>
      </c>
      <c r="F566" s="840" t="s">
        <v>2161</v>
      </c>
      <c r="G566" s="826" t="s">
        <v>2175</v>
      </c>
      <c r="H566" s="826" t="s">
        <v>2176</v>
      </c>
      <c r="I566" s="832">
        <v>21.899999618530273</v>
      </c>
      <c r="J566" s="832">
        <v>500</v>
      </c>
      <c r="K566" s="833">
        <v>10950.30029296875</v>
      </c>
    </row>
    <row r="567" spans="1:11" ht="14.45" customHeight="1" x14ac:dyDescent="0.2">
      <c r="A567" s="822" t="s">
        <v>586</v>
      </c>
      <c r="B567" s="823" t="s">
        <v>587</v>
      </c>
      <c r="C567" s="826" t="s">
        <v>610</v>
      </c>
      <c r="D567" s="840" t="s">
        <v>611</v>
      </c>
      <c r="E567" s="826" t="s">
        <v>2160</v>
      </c>
      <c r="F567" s="840" t="s">
        <v>2161</v>
      </c>
      <c r="G567" s="826" t="s">
        <v>2175</v>
      </c>
      <c r="H567" s="826" t="s">
        <v>2427</v>
      </c>
      <c r="I567" s="832">
        <v>21.899999618530273</v>
      </c>
      <c r="J567" s="832">
        <v>450</v>
      </c>
      <c r="K567" s="833">
        <v>9855.4501953125</v>
      </c>
    </row>
    <row r="568" spans="1:11" ht="14.45" customHeight="1" x14ac:dyDescent="0.2">
      <c r="A568" s="822" t="s">
        <v>586</v>
      </c>
      <c r="B568" s="823" t="s">
        <v>587</v>
      </c>
      <c r="C568" s="826" t="s">
        <v>610</v>
      </c>
      <c r="D568" s="840" t="s">
        <v>611</v>
      </c>
      <c r="E568" s="826" t="s">
        <v>2160</v>
      </c>
      <c r="F568" s="840" t="s">
        <v>2161</v>
      </c>
      <c r="G568" s="826" t="s">
        <v>2652</v>
      </c>
      <c r="H568" s="826" t="s">
        <v>2653</v>
      </c>
      <c r="I568" s="832">
        <v>484.02999877929688</v>
      </c>
      <c r="J568" s="832">
        <v>5</v>
      </c>
      <c r="K568" s="833">
        <v>2420.14990234375</v>
      </c>
    </row>
    <row r="569" spans="1:11" ht="14.45" customHeight="1" x14ac:dyDescent="0.2">
      <c r="A569" s="822" t="s">
        <v>586</v>
      </c>
      <c r="B569" s="823" t="s">
        <v>587</v>
      </c>
      <c r="C569" s="826" t="s">
        <v>610</v>
      </c>
      <c r="D569" s="840" t="s">
        <v>611</v>
      </c>
      <c r="E569" s="826" t="s">
        <v>2160</v>
      </c>
      <c r="F569" s="840" t="s">
        <v>2161</v>
      </c>
      <c r="G569" s="826" t="s">
        <v>2654</v>
      </c>
      <c r="H569" s="826" t="s">
        <v>2655</v>
      </c>
      <c r="I569" s="832">
        <v>484.04000854492188</v>
      </c>
      <c r="J569" s="832">
        <v>10</v>
      </c>
      <c r="K569" s="833">
        <v>4840.39990234375</v>
      </c>
    </row>
    <row r="570" spans="1:11" ht="14.45" customHeight="1" x14ac:dyDescent="0.2">
      <c r="A570" s="822" t="s">
        <v>586</v>
      </c>
      <c r="B570" s="823" t="s">
        <v>587</v>
      </c>
      <c r="C570" s="826" t="s">
        <v>610</v>
      </c>
      <c r="D570" s="840" t="s">
        <v>611</v>
      </c>
      <c r="E570" s="826" t="s">
        <v>2160</v>
      </c>
      <c r="F570" s="840" t="s">
        <v>2161</v>
      </c>
      <c r="G570" s="826" t="s">
        <v>2654</v>
      </c>
      <c r="H570" s="826" t="s">
        <v>2656</v>
      </c>
      <c r="I570" s="832">
        <v>484.02999877929688</v>
      </c>
      <c r="J570" s="832">
        <v>5</v>
      </c>
      <c r="K570" s="833">
        <v>2420.14990234375</v>
      </c>
    </row>
    <row r="571" spans="1:11" ht="14.45" customHeight="1" x14ac:dyDescent="0.2">
      <c r="A571" s="822" t="s">
        <v>586</v>
      </c>
      <c r="B571" s="823" t="s">
        <v>587</v>
      </c>
      <c r="C571" s="826" t="s">
        <v>610</v>
      </c>
      <c r="D571" s="840" t="s">
        <v>611</v>
      </c>
      <c r="E571" s="826" t="s">
        <v>2160</v>
      </c>
      <c r="F571" s="840" t="s">
        <v>2161</v>
      </c>
      <c r="G571" s="826" t="s">
        <v>2657</v>
      </c>
      <c r="H571" s="826" t="s">
        <v>2658</v>
      </c>
      <c r="I571" s="832">
        <v>527.96499633789063</v>
      </c>
      <c r="J571" s="832">
        <v>20</v>
      </c>
      <c r="K571" s="833">
        <v>10559.25</v>
      </c>
    </row>
    <row r="572" spans="1:11" ht="14.45" customHeight="1" x14ac:dyDescent="0.2">
      <c r="A572" s="822" t="s">
        <v>586</v>
      </c>
      <c r="B572" s="823" t="s">
        <v>587</v>
      </c>
      <c r="C572" s="826" t="s">
        <v>610</v>
      </c>
      <c r="D572" s="840" t="s">
        <v>611</v>
      </c>
      <c r="E572" s="826" t="s">
        <v>2160</v>
      </c>
      <c r="F572" s="840" t="s">
        <v>2161</v>
      </c>
      <c r="G572" s="826" t="s">
        <v>2659</v>
      </c>
      <c r="H572" s="826" t="s">
        <v>2660</v>
      </c>
      <c r="I572" s="832">
        <v>527.96002197265625</v>
      </c>
      <c r="J572" s="832">
        <v>10</v>
      </c>
      <c r="K572" s="833">
        <v>5279.60009765625</v>
      </c>
    </row>
    <row r="573" spans="1:11" ht="14.45" customHeight="1" x14ac:dyDescent="0.2">
      <c r="A573" s="822" t="s">
        <v>586</v>
      </c>
      <c r="B573" s="823" t="s">
        <v>587</v>
      </c>
      <c r="C573" s="826" t="s">
        <v>610</v>
      </c>
      <c r="D573" s="840" t="s">
        <v>611</v>
      </c>
      <c r="E573" s="826" t="s">
        <v>2160</v>
      </c>
      <c r="F573" s="840" t="s">
        <v>2161</v>
      </c>
      <c r="G573" s="826" t="s">
        <v>2189</v>
      </c>
      <c r="H573" s="826" t="s">
        <v>2190</v>
      </c>
      <c r="I573" s="832">
        <v>22.989999771118164</v>
      </c>
      <c r="J573" s="832">
        <v>80</v>
      </c>
      <c r="K573" s="833">
        <v>1839.1999816894531</v>
      </c>
    </row>
    <row r="574" spans="1:11" ht="14.45" customHeight="1" x14ac:dyDescent="0.2">
      <c r="A574" s="822" t="s">
        <v>586</v>
      </c>
      <c r="B574" s="823" t="s">
        <v>587</v>
      </c>
      <c r="C574" s="826" t="s">
        <v>610</v>
      </c>
      <c r="D574" s="840" t="s">
        <v>611</v>
      </c>
      <c r="E574" s="826" t="s">
        <v>2160</v>
      </c>
      <c r="F574" s="840" t="s">
        <v>2161</v>
      </c>
      <c r="G574" s="826" t="s">
        <v>2191</v>
      </c>
      <c r="H574" s="826" t="s">
        <v>2192</v>
      </c>
      <c r="I574" s="832">
        <v>22.989999771118164</v>
      </c>
      <c r="J574" s="832">
        <v>130</v>
      </c>
      <c r="K574" s="833">
        <v>2988.6999816894531</v>
      </c>
    </row>
    <row r="575" spans="1:11" ht="14.45" customHeight="1" x14ac:dyDescent="0.2">
      <c r="A575" s="822" t="s">
        <v>586</v>
      </c>
      <c r="B575" s="823" t="s">
        <v>587</v>
      </c>
      <c r="C575" s="826" t="s">
        <v>610</v>
      </c>
      <c r="D575" s="840" t="s">
        <v>611</v>
      </c>
      <c r="E575" s="826" t="s">
        <v>2160</v>
      </c>
      <c r="F575" s="840" t="s">
        <v>2161</v>
      </c>
      <c r="G575" s="826" t="s">
        <v>2430</v>
      </c>
      <c r="H575" s="826" t="s">
        <v>2431</v>
      </c>
      <c r="I575" s="832">
        <v>22.989999771118164</v>
      </c>
      <c r="J575" s="832">
        <v>20</v>
      </c>
      <c r="K575" s="833">
        <v>459.79998779296875</v>
      </c>
    </row>
    <row r="576" spans="1:11" ht="14.45" customHeight="1" x14ac:dyDescent="0.2">
      <c r="A576" s="822" t="s">
        <v>586</v>
      </c>
      <c r="B576" s="823" t="s">
        <v>587</v>
      </c>
      <c r="C576" s="826" t="s">
        <v>610</v>
      </c>
      <c r="D576" s="840" t="s">
        <v>611</v>
      </c>
      <c r="E576" s="826" t="s">
        <v>2160</v>
      </c>
      <c r="F576" s="840" t="s">
        <v>2161</v>
      </c>
      <c r="G576" s="826" t="s">
        <v>2189</v>
      </c>
      <c r="H576" s="826" t="s">
        <v>2195</v>
      </c>
      <c r="I576" s="832">
        <v>22.989999771118164</v>
      </c>
      <c r="J576" s="832">
        <v>30</v>
      </c>
      <c r="K576" s="833">
        <v>689.70001220703125</v>
      </c>
    </row>
    <row r="577" spans="1:11" ht="14.45" customHeight="1" x14ac:dyDescent="0.2">
      <c r="A577" s="822" t="s">
        <v>586</v>
      </c>
      <c r="B577" s="823" t="s">
        <v>587</v>
      </c>
      <c r="C577" s="826" t="s">
        <v>610</v>
      </c>
      <c r="D577" s="840" t="s">
        <v>611</v>
      </c>
      <c r="E577" s="826" t="s">
        <v>2160</v>
      </c>
      <c r="F577" s="840" t="s">
        <v>2161</v>
      </c>
      <c r="G577" s="826" t="s">
        <v>2661</v>
      </c>
      <c r="H577" s="826" t="s">
        <v>2662</v>
      </c>
      <c r="I577" s="832">
        <v>22.840000152587891</v>
      </c>
      <c r="J577" s="832">
        <v>12</v>
      </c>
      <c r="K577" s="833">
        <v>274.04000854492188</v>
      </c>
    </row>
    <row r="578" spans="1:11" ht="14.45" customHeight="1" x14ac:dyDescent="0.2">
      <c r="A578" s="822" t="s">
        <v>586</v>
      </c>
      <c r="B578" s="823" t="s">
        <v>587</v>
      </c>
      <c r="C578" s="826" t="s">
        <v>610</v>
      </c>
      <c r="D578" s="840" t="s">
        <v>611</v>
      </c>
      <c r="E578" s="826" t="s">
        <v>2160</v>
      </c>
      <c r="F578" s="840" t="s">
        <v>2161</v>
      </c>
      <c r="G578" s="826" t="s">
        <v>2663</v>
      </c>
      <c r="H578" s="826" t="s">
        <v>2664</v>
      </c>
      <c r="I578" s="832">
        <v>22.870000839233398</v>
      </c>
      <c r="J578" s="832">
        <v>12</v>
      </c>
      <c r="K578" s="833">
        <v>274.42999267578125</v>
      </c>
    </row>
    <row r="579" spans="1:11" ht="14.45" customHeight="1" x14ac:dyDescent="0.2">
      <c r="A579" s="822" t="s">
        <v>586</v>
      </c>
      <c r="B579" s="823" t="s">
        <v>587</v>
      </c>
      <c r="C579" s="826" t="s">
        <v>610</v>
      </c>
      <c r="D579" s="840" t="s">
        <v>611</v>
      </c>
      <c r="E579" s="826" t="s">
        <v>2160</v>
      </c>
      <c r="F579" s="840" t="s">
        <v>2161</v>
      </c>
      <c r="G579" s="826" t="s">
        <v>2665</v>
      </c>
      <c r="H579" s="826" t="s">
        <v>2666</v>
      </c>
      <c r="I579" s="832">
        <v>22.870000839233398</v>
      </c>
      <c r="J579" s="832">
        <v>12</v>
      </c>
      <c r="K579" s="833">
        <v>274.42999267578125</v>
      </c>
    </row>
    <row r="580" spans="1:11" ht="14.45" customHeight="1" x14ac:dyDescent="0.2">
      <c r="A580" s="822" t="s">
        <v>586</v>
      </c>
      <c r="B580" s="823" t="s">
        <v>587</v>
      </c>
      <c r="C580" s="826" t="s">
        <v>610</v>
      </c>
      <c r="D580" s="840" t="s">
        <v>611</v>
      </c>
      <c r="E580" s="826" t="s">
        <v>2160</v>
      </c>
      <c r="F580" s="840" t="s">
        <v>2161</v>
      </c>
      <c r="G580" s="826" t="s">
        <v>2432</v>
      </c>
      <c r="H580" s="826" t="s">
        <v>2433</v>
      </c>
      <c r="I580" s="832">
        <v>4.0199999809265137</v>
      </c>
      <c r="J580" s="832">
        <v>200</v>
      </c>
      <c r="K580" s="833">
        <v>804</v>
      </c>
    </row>
    <row r="581" spans="1:11" ht="14.45" customHeight="1" x14ac:dyDescent="0.2">
      <c r="A581" s="822" t="s">
        <v>586</v>
      </c>
      <c r="B581" s="823" t="s">
        <v>587</v>
      </c>
      <c r="C581" s="826" t="s">
        <v>610</v>
      </c>
      <c r="D581" s="840" t="s">
        <v>611</v>
      </c>
      <c r="E581" s="826" t="s">
        <v>2160</v>
      </c>
      <c r="F581" s="840" t="s">
        <v>2161</v>
      </c>
      <c r="G581" s="826" t="s">
        <v>2432</v>
      </c>
      <c r="H581" s="826" t="s">
        <v>2667</v>
      </c>
      <c r="I581" s="832">
        <v>4.028571605682373</v>
      </c>
      <c r="J581" s="832">
        <v>2600</v>
      </c>
      <c r="K581" s="833">
        <v>10476</v>
      </c>
    </row>
    <row r="582" spans="1:11" ht="14.45" customHeight="1" x14ac:dyDescent="0.2">
      <c r="A582" s="822" t="s">
        <v>586</v>
      </c>
      <c r="B582" s="823" t="s">
        <v>587</v>
      </c>
      <c r="C582" s="826" t="s">
        <v>610</v>
      </c>
      <c r="D582" s="840" t="s">
        <v>611</v>
      </c>
      <c r="E582" s="826" t="s">
        <v>2160</v>
      </c>
      <c r="F582" s="840" t="s">
        <v>2161</v>
      </c>
      <c r="G582" s="826" t="s">
        <v>2668</v>
      </c>
      <c r="H582" s="826" t="s">
        <v>2669</v>
      </c>
      <c r="I582" s="832">
        <v>18.149999618530273</v>
      </c>
      <c r="J582" s="832">
        <v>200</v>
      </c>
      <c r="K582" s="833">
        <v>3630</v>
      </c>
    </row>
    <row r="583" spans="1:11" ht="14.45" customHeight="1" x14ac:dyDescent="0.2">
      <c r="A583" s="822" t="s">
        <v>586</v>
      </c>
      <c r="B583" s="823" t="s">
        <v>587</v>
      </c>
      <c r="C583" s="826" t="s">
        <v>610</v>
      </c>
      <c r="D583" s="840" t="s">
        <v>611</v>
      </c>
      <c r="E583" s="826" t="s">
        <v>2160</v>
      </c>
      <c r="F583" s="840" t="s">
        <v>2161</v>
      </c>
      <c r="G583" s="826" t="s">
        <v>2670</v>
      </c>
      <c r="H583" s="826" t="s">
        <v>2671</v>
      </c>
      <c r="I583" s="832">
        <v>42.499998728434242</v>
      </c>
      <c r="J583" s="832">
        <v>200</v>
      </c>
      <c r="K583" s="833">
        <v>8502.58984375</v>
      </c>
    </row>
    <row r="584" spans="1:11" ht="14.45" customHeight="1" x14ac:dyDescent="0.2">
      <c r="A584" s="822" t="s">
        <v>586</v>
      </c>
      <c r="B584" s="823" t="s">
        <v>587</v>
      </c>
      <c r="C584" s="826" t="s">
        <v>610</v>
      </c>
      <c r="D584" s="840" t="s">
        <v>611</v>
      </c>
      <c r="E584" s="826" t="s">
        <v>2160</v>
      </c>
      <c r="F584" s="840" t="s">
        <v>2161</v>
      </c>
      <c r="G584" s="826" t="s">
        <v>2196</v>
      </c>
      <c r="H584" s="826" t="s">
        <v>2197</v>
      </c>
      <c r="I584" s="832">
        <v>8.4700002670288086</v>
      </c>
      <c r="J584" s="832">
        <v>60</v>
      </c>
      <c r="K584" s="833">
        <v>508.20001220703125</v>
      </c>
    </row>
    <row r="585" spans="1:11" ht="14.45" customHeight="1" x14ac:dyDescent="0.2">
      <c r="A585" s="822" t="s">
        <v>586</v>
      </c>
      <c r="B585" s="823" t="s">
        <v>587</v>
      </c>
      <c r="C585" s="826" t="s">
        <v>610</v>
      </c>
      <c r="D585" s="840" t="s">
        <v>611</v>
      </c>
      <c r="E585" s="826" t="s">
        <v>2160</v>
      </c>
      <c r="F585" s="840" t="s">
        <v>2161</v>
      </c>
      <c r="G585" s="826" t="s">
        <v>2196</v>
      </c>
      <c r="H585" s="826" t="s">
        <v>2198</v>
      </c>
      <c r="I585" s="832">
        <v>8.4700002670288086</v>
      </c>
      <c r="J585" s="832">
        <v>180</v>
      </c>
      <c r="K585" s="833">
        <v>1524.6000366210938</v>
      </c>
    </row>
    <row r="586" spans="1:11" ht="14.45" customHeight="1" x14ac:dyDescent="0.2">
      <c r="A586" s="822" t="s">
        <v>586</v>
      </c>
      <c r="B586" s="823" t="s">
        <v>587</v>
      </c>
      <c r="C586" s="826" t="s">
        <v>610</v>
      </c>
      <c r="D586" s="840" t="s">
        <v>611</v>
      </c>
      <c r="E586" s="826" t="s">
        <v>2160</v>
      </c>
      <c r="F586" s="840" t="s">
        <v>2161</v>
      </c>
      <c r="G586" s="826" t="s">
        <v>2199</v>
      </c>
      <c r="H586" s="826" t="s">
        <v>2200</v>
      </c>
      <c r="I586" s="832">
        <v>7.8690908171913838</v>
      </c>
      <c r="J586" s="832">
        <v>1400</v>
      </c>
      <c r="K586" s="833">
        <v>11017.000015258789</v>
      </c>
    </row>
    <row r="587" spans="1:11" ht="14.45" customHeight="1" x14ac:dyDescent="0.2">
      <c r="A587" s="822" t="s">
        <v>586</v>
      </c>
      <c r="B587" s="823" t="s">
        <v>587</v>
      </c>
      <c r="C587" s="826" t="s">
        <v>610</v>
      </c>
      <c r="D587" s="840" t="s">
        <v>611</v>
      </c>
      <c r="E587" s="826" t="s">
        <v>2160</v>
      </c>
      <c r="F587" s="840" t="s">
        <v>2161</v>
      </c>
      <c r="G587" s="826" t="s">
        <v>2199</v>
      </c>
      <c r="H587" s="826" t="s">
        <v>2201</v>
      </c>
      <c r="I587" s="832">
        <v>8.6683331330617275</v>
      </c>
      <c r="J587" s="832">
        <v>600</v>
      </c>
      <c r="K587" s="833">
        <v>5201</v>
      </c>
    </row>
    <row r="588" spans="1:11" ht="14.45" customHeight="1" x14ac:dyDescent="0.2">
      <c r="A588" s="822" t="s">
        <v>586</v>
      </c>
      <c r="B588" s="823" t="s">
        <v>587</v>
      </c>
      <c r="C588" s="826" t="s">
        <v>610</v>
      </c>
      <c r="D588" s="840" t="s">
        <v>611</v>
      </c>
      <c r="E588" s="826" t="s">
        <v>2160</v>
      </c>
      <c r="F588" s="840" t="s">
        <v>2161</v>
      </c>
      <c r="G588" s="826" t="s">
        <v>2672</v>
      </c>
      <c r="H588" s="826" t="s">
        <v>2673</v>
      </c>
      <c r="I588" s="832">
        <v>3.1466667652130127</v>
      </c>
      <c r="J588" s="832">
        <v>130</v>
      </c>
      <c r="K588" s="833">
        <v>409.09999847412109</v>
      </c>
    </row>
    <row r="589" spans="1:11" ht="14.45" customHeight="1" x14ac:dyDescent="0.2">
      <c r="A589" s="822" t="s">
        <v>586</v>
      </c>
      <c r="B589" s="823" t="s">
        <v>587</v>
      </c>
      <c r="C589" s="826" t="s">
        <v>610</v>
      </c>
      <c r="D589" s="840" t="s">
        <v>611</v>
      </c>
      <c r="E589" s="826" t="s">
        <v>2160</v>
      </c>
      <c r="F589" s="840" t="s">
        <v>2161</v>
      </c>
      <c r="G589" s="826" t="s">
        <v>2672</v>
      </c>
      <c r="H589" s="826" t="s">
        <v>2674</v>
      </c>
      <c r="I589" s="832">
        <v>3.1450001001358032</v>
      </c>
      <c r="J589" s="832">
        <v>160</v>
      </c>
      <c r="K589" s="833">
        <v>503</v>
      </c>
    </row>
    <row r="590" spans="1:11" ht="14.45" customHeight="1" x14ac:dyDescent="0.2">
      <c r="A590" s="822" t="s">
        <v>586</v>
      </c>
      <c r="B590" s="823" t="s">
        <v>587</v>
      </c>
      <c r="C590" s="826" t="s">
        <v>610</v>
      </c>
      <c r="D590" s="840" t="s">
        <v>611</v>
      </c>
      <c r="E590" s="826" t="s">
        <v>2160</v>
      </c>
      <c r="F590" s="840" t="s">
        <v>2161</v>
      </c>
      <c r="G590" s="826" t="s">
        <v>2675</v>
      </c>
      <c r="H590" s="826" t="s">
        <v>2676</v>
      </c>
      <c r="I590" s="832">
        <v>3502.02001953125</v>
      </c>
      <c r="J590" s="832">
        <v>1</v>
      </c>
      <c r="K590" s="833">
        <v>3502.02001953125</v>
      </c>
    </row>
    <row r="591" spans="1:11" ht="14.45" customHeight="1" x14ac:dyDescent="0.2">
      <c r="A591" s="822" t="s">
        <v>586</v>
      </c>
      <c r="B591" s="823" t="s">
        <v>587</v>
      </c>
      <c r="C591" s="826" t="s">
        <v>610</v>
      </c>
      <c r="D591" s="840" t="s">
        <v>611</v>
      </c>
      <c r="E591" s="826" t="s">
        <v>2160</v>
      </c>
      <c r="F591" s="840" t="s">
        <v>2161</v>
      </c>
      <c r="G591" s="826" t="s">
        <v>2677</v>
      </c>
      <c r="H591" s="826" t="s">
        <v>2678</v>
      </c>
      <c r="I591" s="832">
        <v>80.575000762939453</v>
      </c>
      <c r="J591" s="832">
        <v>320</v>
      </c>
      <c r="K591" s="833">
        <v>25784</v>
      </c>
    </row>
    <row r="592" spans="1:11" ht="14.45" customHeight="1" x14ac:dyDescent="0.2">
      <c r="A592" s="822" t="s">
        <v>586</v>
      </c>
      <c r="B592" s="823" t="s">
        <v>587</v>
      </c>
      <c r="C592" s="826" t="s">
        <v>610</v>
      </c>
      <c r="D592" s="840" t="s">
        <v>611</v>
      </c>
      <c r="E592" s="826" t="s">
        <v>2160</v>
      </c>
      <c r="F592" s="840" t="s">
        <v>2161</v>
      </c>
      <c r="G592" s="826" t="s">
        <v>2677</v>
      </c>
      <c r="H592" s="826" t="s">
        <v>2679</v>
      </c>
      <c r="I592" s="832">
        <v>80.578001403808599</v>
      </c>
      <c r="J592" s="832">
        <v>200</v>
      </c>
      <c r="K592" s="833">
        <v>16115.599853515625</v>
      </c>
    </row>
    <row r="593" spans="1:11" ht="14.45" customHeight="1" x14ac:dyDescent="0.2">
      <c r="A593" s="822" t="s">
        <v>586</v>
      </c>
      <c r="B593" s="823" t="s">
        <v>587</v>
      </c>
      <c r="C593" s="826" t="s">
        <v>610</v>
      </c>
      <c r="D593" s="840" t="s">
        <v>611</v>
      </c>
      <c r="E593" s="826" t="s">
        <v>2160</v>
      </c>
      <c r="F593" s="840" t="s">
        <v>2161</v>
      </c>
      <c r="G593" s="826" t="s">
        <v>2204</v>
      </c>
      <c r="H593" s="826" t="s">
        <v>2205</v>
      </c>
      <c r="I593" s="832">
        <v>1.8200000524520874</v>
      </c>
      <c r="J593" s="832">
        <v>200</v>
      </c>
      <c r="K593" s="833">
        <v>364</v>
      </c>
    </row>
    <row r="594" spans="1:11" ht="14.45" customHeight="1" x14ac:dyDescent="0.2">
      <c r="A594" s="822" t="s">
        <v>586</v>
      </c>
      <c r="B594" s="823" t="s">
        <v>587</v>
      </c>
      <c r="C594" s="826" t="s">
        <v>610</v>
      </c>
      <c r="D594" s="840" t="s">
        <v>611</v>
      </c>
      <c r="E594" s="826" t="s">
        <v>2160</v>
      </c>
      <c r="F594" s="840" t="s">
        <v>2161</v>
      </c>
      <c r="G594" s="826" t="s">
        <v>2206</v>
      </c>
      <c r="H594" s="826" t="s">
        <v>2207</v>
      </c>
      <c r="I594" s="832">
        <v>1.9800000190734863</v>
      </c>
      <c r="J594" s="832">
        <v>100</v>
      </c>
      <c r="K594" s="833">
        <v>198.02000427246094</v>
      </c>
    </row>
    <row r="595" spans="1:11" ht="14.45" customHeight="1" x14ac:dyDescent="0.2">
      <c r="A595" s="822" t="s">
        <v>586</v>
      </c>
      <c r="B595" s="823" t="s">
        <v>587</v>
      </c>
      <c r="C595" s="826" t="s">
        <v>610</v>
      </c>
      <c r="D595" s="840" t="s">
        <v>611</v>
      </c>
      <c r="E595" s="826" t="s">
        <v>2160</v>
      </c>
      <c r="F595" s="840" t="s">
        <v>2161</v>
      </c>
      <c r="G595" s="826" t="s">
        <v>2680</v>
      </c>
      <c r="H595" s="826" t="s">
        <v>2681</v>
      </c>
      <c r="I595" s="832">
        <v>1.8700000047683716</v>
      </c>
      <c r="J595" s="832">
        <v>100</v>
      </c>
      <c r="K595" s="833">
        <v>187.44999694824219</v>
      </c>
    </row>
    <row r="596" spans="1:11" ht="14.45" customHeight="1" x14ac:dyDescent="0.2">
      <c r="A596" s="822" t="s">
        <v>586</v>
      </c>
      <c r="B596" s="823" t="s">
        <v>587</v>
      </c>
      <c r="C596" s="826" t="s">
        <v>610</v>
      </c>
      <c r="D596" s="840" t="s">
        <v>611</v>
      </c>
      <c r="E596" s="826" t="s">
        <v>2160</v>
      </c>
      <c r="F596" s="840" t="s">
        <v>2161</v>
      </c>
      <c r="G596" s="826" t="s">
        <v>2206</v>
      </c>
      <c r="H596" s="826" t="s">
        <v>2208</v>
      </c>
      <c r="I596" s="832">
        <v>1.8700000047683716</v>
      </c>
      <c r="J596" s="832">
        <v>200</v>
      </c>
      <c r="K596" s="833">
        <v>374.89999389648438</v>
      </c>
    </row>
    <row r="597" spans="1:11" ht="14.45" customHeight="1" x14ac:dyDescent="0.2">
      <c r="A597" s="822" t="s">
        <v>586</v>
      </c>
      <c r="B597" s="823" t="s">
        <v>587</v>
      </c>
      <c r="C597" s="826" t="s">
        <v>610</v>
      </c>
      <c r="D597" s="840" t="s">
        <v>611</v>
      </c>
      <c r="E597" s="826" t="s">
        <v>2160</v>
      </c>
      <c r="F597" s="840" t="s">
        <v>2161</v>
      </c>
      <c r="G597" s="826" t="s">
        <v>2206</v>
      </c>
      <c r="H597" s="826" t="s">
        <v>2209</v>
      </c>
      <c r="I597" s="832">
        <v>1.9019999980926514</v>
      </c>
      <c r="J597" s="832">
        <v>600</v>
      </c>
      <c r="K597" s="833">
        <v>1139.0999908447266</v>
      </c>
    </row>
    <row r="598" spans="1:11" ht="14.45" customHeight="1" x14ac:dyDescent="0.2">
      <c r="A598" s="822" t="s">
        <v>586</v>
      </c>
      <c r="B598" s="823" t="s">
        <v>587</v>
      </c>
      <c r="C598" s="826" t="s">
        <v>610</v>
      </c>
      <c r="D598" s="840" t="s">
        <v>611</v>
      </c>
      <c r="E598" s="826" t="s">
        <v>2160</v>
      </c>
      <c r="F598" s="840" t="s">
        <v>2161</v>
      </c>
      <c r="G598" s="826" t="s">
        <v>2682</v>
      </c>
      <c r="H598" s="826" t="s">
        <v>2683</v>
      </c>
      <c r="I598" s="832">
        <v>154</v>
      </c>
      <c r="J598" s="832">
        <v>20</v>
      </c>
      <c r="K598" s="833">
        <v>3079.929931640625</v>
      </c>
    </row>
    <row r="599" spans="1:11" ht="14.45" customHeight="1" x14ac:dyDescent="0.2">
      <c r="A599" s="822" t="s">
        <v>586</v>
      </c>
      <c r="B599" s="823" t="s">
        <v>587</v>
      </c>
      <c r="C599" s="826" t="s">
        <v>610</v>
      </c>
      <c r="D599" s="840" t="s">
        <v>611</v>
      </c>
      <c r="E599" s="826" t="s">
        <v>2160</v>
      </c>
      <c r="F599" s="840" t="s">
        <v>2161</v>
      </c>
      <c r="G599" s="826" t="s">
        <v>2684</v>
      </c>
      <c r="H599" s="826" t="s">
        <v>2685</v>
      </c>
      <c r="I599" s="832">
        <v>133.10000610351563</v>
      </c>
      <c r="J599" s="832">
        <v>10</v>
      </c>
      <c r="K599" s="833">
        <v>1331</v>
      </c>
    </row>
    <row r="600" spans="1:11" ht="14.45" customHeight="1" x14ac:dyDescent="0.2">
      <c r="A600" s="822" t="s">
        <v>586</v>
      </c>
      <c r="B600" s="823" t="s">
        <v>587</v>
      </c>
      <c r="C600" s="826" t="s">
        <v>610</v>
      </c>
      <c r="D600" s="840" t="s">
        <v>611</v>
      </c>
      <c r="E600" s="826" t="s">
        <v>2160</v>
      </c>
      <c r="F600" s="840" t="s">
        <v>2161</v>
      </c>
      <c r="G600" s="826" t="s">
        <v>2686</v>
      </c>
      <c r="H600" s="826" t="s">
        <v>2687</v>
      </c>
      <c r="I600" s="832">
        <v>0.25</v>
      </c>
      <c r="J600" s="832">
        <v>100</v>
      </c>
      <c r="K600" s="833">
        <v>25</v>
      </c>
    </row>
    <row r="601" spans="1:11" ht="14.45" customHeight="1" x14ac:dyDescent="0.2">
      <c r="A601" s="822" t="s">
        <v>586</v>
      </c>
      <c r="B601" s="823" t="s">
        <v>587</v>
      </c>
      <c r="C601" s="826" t="s">
        <v>610</v>
      </c>
      <c r="D601" s="840" t="s">
        <v>611</v>
      </c>
      <c r="E601" s="826" t="s">
        <v>2160</v>
      </c>
      <c r="F601" s="840" t="s">
        <v>2161</v>
      </c>
      <c r="G601" s="826" t="s">
        <v>2688</v>
      </c>
      <c r="H601" s="826" t="s">
        <v>2689</v>
      </c>
      <c r="I601" s="832">
        <v>133.10000610351563</v>
      </c>
      <c r="J601" s="832">
        <v>20</v>
      </c>
      <c r="K601" s="833">
        <v>2662</v>
      </c>
    </row>
    <row r="602" spans="1:11" ht="14.45" customHeight="1" x14ac:dyDescent="0.2">
      <c r="A602" s="822" t="s">
        <v>586</v>
      </c>
      <c r="B602" s="823" t="s">
        <v>587</v>
      </c>
      <c r="C602" s="826" t="s">
        <v>610</v>
      </c>
      <c r="D602" s="840" t="s">
        <v>611</v>
      </c>
      <c r="E602" s="826" t="s">
        <v>2160</v>
      </c>
      <c r="F602" s="840" t="s">
        <v>2161</v>
      </c>
      <c r="G602" s="826" t="s">
        <v>2690</v>
      </c>
      <c r="H602" s="826" t="s">
        <v>2691</v>
      </c>
      <c r="I602" s="832">
        <v>385.989990234375</v>
      </c>
      <c r="J602" s="832">
        <v>5</v>
      </c>
      <c r="K602" s="833">
        <v>1929.949951171875</v>
      </c>
    </row>
    <row r="603" spans="1:11" ht="14.45" customHeight="1" x14ac:dyDescent="0.2">
      <c r="A603" s="822" t="s">
        <v>586</v>
      </c>
      <c r="B603" s="823" t="s">
        <v>587</v>
      </c>
      <c r="C603" s="826" t="s">
        <v>610</v>
      </c>
      <c r="D603" s="840" t="s">
        <v>611</v>
      </c>
      <c r="E603" s="826" t="s">
        <v>2160</v>
      </c>
      <c r="F603" s="840" t="s">
        <v>2161</v>
      </c>
      <c r="G603" s="826" t="s">
        <v>2692</v>
      </c>
      <c r="H603" s="826" t="s">
        <v>2693</v>
      </c>
      <c r="I603" s="832">
        <v>378.125</v>
      </c>
      <c r="J603" s="832">
        <v>10</v>
      </c>
      <c r="K603" s="833">
        <v>3781.25</v>
      </c>
    </row>
    <row r="604" spans="1:11" ht="14.45" customHeight="1" x14ac:dyDescent="0.2">
      <c r="A604" s="822" t="s">
        <v>586</v>
      </c>
      <c r="B604" s="823" t="s">
        <v>587</v>
      </c>
      <c r="C604" s="826" t="s">
        <v>610</v>
      </c>
      <c r="D604" s="840" t="s">
        <v>611</v>
      </c>
      <c r="E604" s="826" t="s">
        <v>2160</v>
      </c>
      <c r="F604" s="840" t="s">
        <v>2161</v>
      </c>
      <c r="G604" s="826" t="s">
        <v>2694</v>
      </c>
      <c r="H604" s="826" t="s">
        <v>2695</v>
      </c>
      <c r="I604" s="832">
        <v>369.04998779296875</v>
      </c>
      <c r="J604" s="832">
        <v>2</v>
      </c>
      <c r="K604" s="833">
        <v>738.0999755859375</v>
      </c>
    </row>
    <row r="605" spans="1:11" ht="14.45" customHeight="1" x14ac:dyDescent="0.2">
      <c r="A605" s="822" t="s">
        <v>586</v>
      </c>
      <c r="B605" s="823" t="s">
        <v>587</v>
      </c>
      <c r="C605" s="826" t="s">
        <v>610</v>
      </c>
      <c r="D605" s="840" t="s">
        <v>611</v>
      </c>
      <c r="E605" s="826" t="s">
        <v>2160</v>
      </c>
      <c r="F605" s="840" t="s">
        <v>2161</v>
      </c>
      <c r="G605" s="826" t="s">
        <v>2696</v>
      </c>
      <c r="H605" s="826" t="s">
        <v>2697</v>
      </c>
      <c r="I605" s="832">
        <v>417.44999186197919</v>
      </c>
      <c r="J605" s="832">
        <v>6</v>
      </c>
      <c r="K605" s="833">
        <v>2504.699951171875</v>
      </c>
    </row>
    <row r="606" spans="1:11" ht="14.45" customHeight="1" x14ac:dyDescent="0.2">
      <c r="A606" s="822" t="s">
        <v>586</v>
      </c>
      <c r="B606" s="823" t="s">
        <v>587</v>
      </c>
      <c r="C606" s="826" t="s">
        <v>610</v>
      </c>
      <c r="D606" s="840" t="s">
        <v>611</v>
      </c>
      <c r="E606" s="826" t="s">
        <v>2160</v>
      </c>
      <c r="F606" s="840" t="s">
        <v>2161</v>
      </c>
      <c r="G606" s="826" t="s">
        <v>2690</v>
      </c>
      <c r="H606" s="826" t="s">
        <v>2698</v>
      </c>
      <c r="I606" s="832">
        <v>385.99748992919922</v>
      </c>
      <c r="J606" s="832">
        <v>15</v>
      </c>
      <c r="K606" s="833">
        <v>5789.9098510742188</v>
      </c>
    </row>
    <row r="607" spans="1:11" ht="14.45" customHeight="1" x14ac:dyDescent="0.2">
      <c r="A607" s="822" t="s">
        <v>586</v>
      </c>
      <c r="B607" s="823" t="s">
        <v>587</v>
      </c>
      <c r="C607" s="826" t="s">
        <v>610</v>
      </c>
      <c r="D607" s="840" t="s">
        <v>611</v>
      </c>
      <c r="E607" s="826" t="s">
        <v>2160</v>
      </c>
      <c r="F607" s="840" t="s">
        <v>2161</v>
      </c>
      <c r="G607" s="826" t="s">
        <v>2699</v>
      </c>
      <c r="H607" s="826" t="s">
        <v>2700</v>
      </c>
      <c r="I607" s="832">
        <v>958.969970703125</v>
      </c>
      <c r="J607" s="832">
        <v>1</v>
      </c>
      <c r="K607" s="833">
        <v>958.969970703125</v>
      </c>
    </row>
    <row r="608" spans="1:11" ht="14.45" customHeight="1" x14ac:dyDescent="0.2">
      <c r="A608" s="822" t="s">
        <v>586</v>
      </c>
      <c r="B608" s="823" t="s">
        <v>587</v>
      </c>
      <c r="C608" s="826" t="s">
        <v>610</v>
      </c>
      <c r="D608" s="840" t="s">
        <v>611</v>
      </c>
      <c r="E608" s="826" t="s">
        <v>2160</v>
      </c>
      <c r="F608" s="840" t="s">
        <v>2161</v>
      </c>
      <c r="G608" s="826" t="s">
        <v>2701</v>
      </c>
      <c r="H608" s="826" t="s">
        <v>2702</v>
      </c>
      <c r="I608" s="832">
        <v>762.739990234375</v>
      </c>
      <c r="J608" s="832">
        <v>2</v>
      </c>
      <c r="K608" s="833">
        <v>1525.469970703125</v>
      </c>
    </row>
    <row r="609" spans="1:11" ht="14.45" customHeight="1" x14ac:dyDescent="0.2">
      <c r="A609" s="822" t="s">
        <v>586</v>
      </c>
      <c r="B609" s="823" t="s">
        <v>587</v>
      </c>
      <c r="C609" s="826" t="s">
        <v>610</v>
      </c>
      <c r="D609" s="840" t="s">
        <v>611</v>
      </c>
      <c r="E609" s="826" t="s">
        <v>2160</v>
      </c>
      <c r="F609" s="840" t="s">
        <v>2161</v>
      </c>
      <c r="G609" s="826" t="s">
        <v>2703</v>
      </c>
      <c r="H609" s="826" t="s">
        <v>2704</v>
      </c>
      <c r="I609" s="832">
        <v>222.16000366210938</v>
      </c>
      <c r="J609" s="832">
        <v>1</v>
      </c>
      <c r="K609" s="833">
        <v>222.16000366210938</v>
      </c>
    </row>
    <row r="610" spans="1:11" ht="14.45" customHeight="1" x14ac:dyDescent="0.2">
      <c r="A610" s="822" t="s">
        <v>586</v>
      </c>
      <c r="B610" s="823" t="s">
        <v>587</v>
      </c>
      <c r="C610" s="826" t="s">
        <v>610</v>
      </c>
      <c r="D610" s="840" t="s">
        <v>611</v>
      </c>
      <c r="E610" s="826" t="s">
        <v>2160</v>
      </c>
      <c r="F610" s="840" t="s">
        <v>2161</v>
      </c>
      <c r="G610" s="826" t="s">
        <v>2705</v>
      </c>
      <c r="H610" s="826" t="s">
        <v>2706</v>
      </c>
      <c r="I610" s="832">
        <v>964.54998779296875</v>
      </c>
      <c r="J610" s="832">
        <v>5</v>
      </c>
      <c r="K610" s="833">
        <v>4822.72998046875</v>
      </c>
    </row>
    <row r="611" spans="1:11" ht="14.45" customHeight="1" x14ac:dyDescent="0.2">
      <c r="A611" s="822" t="s">
        <v>586</v>
      </c>
      <c r="B611" s="823" t="s">
        <v>587</v>
      </c>
      <c r="C611" s="826" t="s">
        <v>610</v>
      </c>
      <c r="D611" s="840" t="s">
        <v>611</v>
      </c>
      <c r="E611" s="826" t="s">
        <v>2160</v>
      </c>
      <c r="F611" s="840" t="s">
        <v>2161</v>
      </c>
      <c r="G611" s="826" t="s">
        <v>2216</v>
      </c>
      <c r="H611" s="826" t="s">
        <v>2217</v>
      </c>
      <c r="I611" s="832">
        <v>11.737499713897705</v>
      </c>
      <c r="J611" s="832">
        <v>80</v>
      </c>
      <c r="K611" s="833">
        <v>939.10002136230469</v>
      </c>
    </row>
    <row r="612" spans="1:11" ht="14.45" customHeight="1" x14ac:dyDescent="0.2">
      <c r="A612" s="822" t="s">
        <v>586</v>
      </c>
      <c r="B612" s="823" t="s">
        <v>587</v>
      </c>
      <c r="C612" s="826" t="s">
        <v>610</v>
      </c>
      <c r="D612" s="840" t="s">
        <v>611</v>
      </c>
      <c r="E612" s="826" t="s">
        <v>2160</v>
      </c>
      <c r="F612" s="840" t="s">
        <v>2161</v>
      </c>
      <c r="G612" s="826" t="s">
        <v>2218</v>
      </c>
      <c r="H612" s="826" t="s">
        <v>2219</v>
      </c>
      <c r="I612" s="832">
        <v>13.310000419616699</v>
      </c>
      <c r="J612" s="832">
        <v>225</v>
      </c>
      <c r="K612" s="833">
        <v>2994.7500305175781</v>
      </c>
    </row>
    <row r="613" spans="1:11" ht="14.45" customHeight="1" x14ac:dyDescent="0.2">
      <c r="A613" s="822" t="s">
        <v>586</v>
      </c>
      <c r="B613" s="823" t="s">
        <v>587</v>
      </c>
      <c r="C613" s="826" t="s">
        <v>610</v>
      </c>
      <c r="D613" s="840" t="s">
        <v>611</v>
      </c>
      <c r="E613" s="826" t="s">
        <v>2160</v>
      </c>
      <c r="F613" s="840" t="s">
        <v>2161</v>
      </c>
      <c r="G613" s="826" t="s">
        <v>2707</v>
      </c>
      <c r="H613" s="826" t="s">
        <v>2708</v>
      </c>
      <c r="I613" s="832">
        <v>25.530000686645508</v>
      </c>
      <c r="J613" s="832">
        <v>200</v>
      </c>
      <c r="K613" s="833">
        <v>5106.0001220703125</v>
      </c>
    </row>
    <row r="614" spans="1:11" ht="14.45" customHeight="1" x14ac:dyDescent="0.2">
      <c r="A614" s="822" t="s">
        <v>586</v>
      </c>
      <c r="B614" s="823" t="s">
        <v>587</v>
      </c>
      <c r="C614" s="826" t="s">
        <v>610</v>
      </c>
      <c r="D614" s="840" t="s">
        <v>611</v>
      </c>
      <c r="E614" s="826" t="s">
        <v>2160</v>
      </c>
      <c r="F614" s="840" t="s">
        <v>2161</v>
      </c>
      <c r="G614" s="826" t="s">
        <v>2216</v>
      </c>
      <c r="H614" s="826" t="s">
        <v>2222</v>
      </c>
      <c r="I614" s="832">
        <v>11.736666361490885</v>
      </c>
      <c r="J614" s="832">
        <v>180</v>
      </c>
      <c r="K614" s="833">
        <v>2112.6000366210938</v>
      </c>
    </row>
    <row r="615" spans="1:11" ht="14.45" customHeight="1" x14ac:dyDescent="0.2">
      <c r="A615" s="822" t="s">
        <v>586</v>
      </c>
      <c r="B615" s="823" t="s">
        <v>587</v>
      </c>
      <c r="C615" s="826" t="s">
        <v>610</v>
      </c>
      <c r="D615" s="840" t="s">
        <v>611</v>
      </c>
      <c r="E615" s="826" t="s">
        <v>2160</v>
      </c>
      <c r="F615" s="840" t="s">
        <v>2161</v>
      </c>
      <c r="G615" s="826" t="s">
        <v>2218</v>
      </c>
      <c r="H615" s="826" t="s">
        <v>2223</v>
      </c>
      <c r="I615" s="832">
        <v>13.310000419616699</v>
      </c>
      <c r="J615" s="832">
        <v>280</v>
      </c>
      <c r="K615" s="833">
        <v>3726.7999877929688</v>
      </c>
    </row>
    <row r="616" spans="1:11" ht="14.45" customHeight="1" x14ac:dyDescent="0.2">
      <c r="A616" s="822" t="s">
        <v>586</v>
      </c>
      <c r="B616" s="823" t="s">
        <v>587</v>
      </c>
      <c r="C616" s="826" t="s">
        <v>610</v>
      </c>
      <c r="D616" s="840" t="s">
        <v>611</v>
      </c>
      <c r="E616" s="826" t="s">
        <v>2160</v>
      </c>
      <c r="F616" s="840" t="s">
        <v>2161</v>
      </c>
      <c r="G616" s="826" t="s">
        <v>2438</v>
      </c>
      <c r="H616" s="826" t="s">
        <v>2439</v>
      </c>
      <c r="I616" s="832">
        <v>7.9899997711181641</v>
      </c>
      <c r="J616" s="832">
        <v>100</v>
      </c>
      <c r="K616" s="833">
        <v>798.5999755859375</v>
      </c>
    </row>
    <row r="617" spans="1:11" ht="14.45" customHeight="1" x14ac:dyDescent="0.2">
      <c r="A617" s="822" t="s">
        <v>586</v>
      </c>
      <c r="B617" s="823" t="s">
        <v>587</v>
      </c>
      <c r="C617" s="826" t="s">
        <v>610</v>
      </c>
      <c r="D617" s="840" t="s">
        <v>611</v>
      </c>
      <c r="E617" s="826" t="s">
        <v>2160</v>
      </c>
      <c r="F617" s="840" t="s">
        <v>2161</v>
      </c>
      <c r="G617" s="826" t="s">
        <v>2709</v>
      </c>
      <c r="H617" s="826" t="s">
        <v>2710</v>
      </c>
      <c r="I617" s="832">
        <v>58.306667327880859</v>
      </c>
      <c r="J617" s="832">
        <v>300</v>
      </c>
      <c r="K617" s="833">
        <v>17491.5</v>
      </c>
    </row>
    <row r="618" spans="1:11" ht="14.45" customHeight="1" x14ac:dyDescent="0.2">
      <c r="A618" s="822" t="s">
        <v>586</v>
      </c>
      <c r="B618" s="823" t="s">
        <v>587</v>
      </c>
      <c r="C618" s="826" t="s">
        <v>610</v>
      </c>
      <c r="D618" s="840" t="s">
        <v>611</v>
      </c>
      <c r="E618" s="826" t="s">
        <v>2160</v>
      </c>
      <c r="F618" s="840" t="s">
        <v>2161</v>
      </c>
      <c r="G618" s="826" t="s">
        <v>2711</v>
      </c>
      <c r="H618" s="826" t="s">
        <v>2712</v>
      </c>
      <c r="I618" s="832">
        <v>618.30999755859375</v>
      </c>
      <c r="J618" s="832">
        <v>6</v>
      </c>
      <c r="K618" s="833">
        <v>3709.860107421875</v>
      </c>
    </row>
    <row r="619" spans="1:11" ht="14.45" customHeight="1" x14ac:dyDescent="0.2">
      <c r="A619" s="822" t="s">
        <v>586</v>
      </c>
      <c r="B619" s="823" t="s">
        <v>587</v>
      </c>
      <c r="C619" s="826" t="s">
        <v>610</v>
      </c>
      <c r="D619" s="840" t="s">
        <v>611</v>
      </c>
      <c r="E619" s="826" t="s">
        <v>2160</v>
      </c>
      <c r="F619" s="840" t="s">
        <v>2161</v>
      </c>
      <c r="G619" s="826" t="s">
        <v>2713</v>
      </c>
      <c r="H619" s="826" t="s">
        <v>2714</v>
      </c>
      <c r="I619" s="832">
        <v>445.27999877929688</v>
      </c>
      <c r="J619" s="832">
        <v>10</v>
      </c>
      <c r="K619" s="833">
        <v>4452.7998046875</v>
      </c>
    </row>
    <row r="620" spans="1:11" ht="14.45" customHeight="1" x14ac:dyDescent="0.2">
      <c r="A620" s="822" t="s">
        <v>586</v>
      </c>
      <c r="B620" s="823" t="s">
        <v>587</v>
      </c>
      <c r="C620" s="826" t="s">
        <v>610</v>
      </c>
      <c r="D620" s="840" t="s">
        <v>611</v>
      </c>
      <c r="E620" s="826" t="s">
        <v>2160</v>
      </c>
      <c r="F620" s="840" t="s">
        <v>2161</v>
      </c>
      <c r="G620" s="826" t="s">
        <v>2715</v>
      </c>
      <c r="H620" s="826" t="s">
        <v>2716</v>
      </c>
      <c r="I620" s="832">
        <v>336.3800048828125</v>
      </c>
      <c r="J620" s="832">
        <v>10</v>
      </c>
      <c r="K620" s="833">
        <v>3363.800048828125</v>
      </c>
    </row>
    <row r="621" spans="1:11" ht="14.45" customHeight="1" x14ac:dyDescent="0.2">
      <c r="A621" s="822" t="s">
        <v>586</v>
      </c>
      <c r="B621" s="823" t="s">
        <v>587</v>
      </c>
      <c r="C621" s="826" t="s">
        <v>610</v>
      </c>
      <c r="D621" s="840" t="s">
        <v>611</v>
      </c>
      <c r="E621" s="826" t="s">
        <v>2160</v>
      </c>
      <c r="F621" s="840" t="s">
        <v>2161</v>
      </c>
      <c r="G621" s="826" t="s">
        <v>2717</v>
      </c>
      <c r="H621" s="826" t="s">
        <v>2718</v>
      </c>
      <c r="I621" s="832">
        <v>872.40997314453125</v>
      </c>
      <c r="J621" s="832">
        <v>1</v>
      </c>
      <c r="K621" s="833">
        <v>872.40997314453125</v>
      </c>
    </row>
    <row r="622" spans="1:11" ht="14.45" customHeight="1" x14ac:dyDescent="0.2">
      <c r="A622" s="822" t="s">
        <v>586</v>
      </c>
      <c r="B622" s="823" t="s">
        <v>587</v>
      </c>
      <c r="C622" s="826" t="s">
        <v>610</v>
      </c>
      <c r="D622" s="840" t="s">
        <v>611</v>
      </c>
      <c r="E622" s="826" t="s">
        <v>2160</v>
      </c>
      <c r="F622" s="840" t="s">
        <v>2161</v>
      </c>
      <c r="G622" s="826" t="s">
        <v>2719</v>
      </c>
      <c r="H622" s="826" t="s">
        <v>2720</v>
      </c>
      <c r="I622" s="832">
        <v>975.260009765625</v>
      </c>
      <c r="J622" s="832">
        <v>10</v>
      </c>
      <c r="K622" s="833">
        <v>9752.599609375</v>
      </c>
    </row>
    <row r="623" spans="1:11" ht="14.45" customHeight="1" x14ac:dyDescent="0.2">
      <c r="A623" s="822" t="s">
        <v>586</v>
      </c>
      <c r="B623" s="823" t="s">
        <v>587</v>
      </c>
      <c r="C623" s="826" t="s">
        <v>610</v>
      </c>
      <c r="D623" s="840" t="s">
        <v>611</v>
      </c>
      <c r="E623" s="826" t="s">
        <v>2160</v>
      </c>
      <c r="F623" s="840" t="s">
        <v>2161</v>
      </c>
      <c r="G623" s="826" t="s">
        <v>2233</v>
      </c>
      <c r="H623" s="826" t="s">
        <v>2234</v>
      </c>
      <c r="I623" s="832">
        <v>1289.8599853515625</v>
      </c>
      <c r="J623" s="832">
        <v>4</v>
      </c>
      <c r="K623" s="833">
        <v>5159.43994140625</v>
      </c>
    </row>
    <row r="624" spans="1:11" ht="14.45" customHeight="1" x14ac:dyDescent="0.2">
      <c r="A624" s="822" t="s">
        <v>586</v>
      </c>
      <c r="B624" s="823" t="s">
        <v>587</v>
      </c>
      <c r="C624" s="826" t="s">
        <v>610</v>
      </c>
      <c r="D624" s="840" t="s">
        <v>611</v>
      </c>
      <c r="E624" s="826" t="s">
        <v>2160</v>
      </c>
      <c r="F624" s="840" t="s">
        <v>2161</v>
      </c>
      <c r="G624" s="826" t="s">
        <v>2721</v>
      </c>
      <c r="H624" s="826" t="s">
        <v>2722</v>
      </c>
      <c r="I624" s="832">
        <v>621.94000244140625</v>
      </c>
      <c r="J624" s="832">
        <v>1</v>
      </c>
      <c r="K624" s="833">
        <v>621.94000244140625</v>
      </c>
    </row>
    <row r="625" spans="1:11" ht="14.45" customHeight="1" x14ac:dyDescent="0.2">
      <c r="A625" s="822" t="s">
        <v>586</v>
      </c>
      <c r="B625" s="823" t="s">
        <v>587</v>
      </c>
      <c r="C625" s="826" t="s">
        <v>610</v>
      </c>
      <c r="D625" s="840" t="s">
        <v>611</v>
      </c>
      <c r="E625" s="826" t="s">
        <v>2160</v>
      </c>
      <c r="F625" s="840" t="s">
        <v>2161</v>
      </c>
      <c r="G625" s="826" t="s">
        <v>2723</v>
      </c>
      <c r="H625" s="826" t="s">
        <v>2724</v>
      </c>
      <c r="I625" s="832">
        <v>1820</v>
      </c>
      <c r="J625" s="832">
        <v>2</v>
      </c>
      <c r="K625" s="833">
        <v>3640</v>
      </c>
    </row>
    <row r="626" spans="1:11" ht="14.45" customHeight="1" x14ac:dyDescent="0.2">
      <c r="A626" s="822" t="s">
        <v>586</v>
      </c>
      <c r="B626" s="823" t="s">
        <v>587</v>
      </c>
      <c r="C626" s="826" t="s">
        <v>610</v>
      </c>
      <c r="D626" s="840" t="s">
        <v>611</v>
      </c>
      <c r="E626" s="826" t="s">
        <v>2160</v>
      </c>
      <c r="F626" s="840" t="s">
        <v>2161</v>
      </c>
      <c r="G626" s="826" t="s">
        <v>2239</v>
      </c>
      <c r="H626" s="826" t="s">
        <v>2240</v>
      </c>
      <c r="I626" s="832">
        <v>9.1999998092651367</v>
      </c>
      <c r="J626" s="832">
        <v>2100</v>
      </c>
      <c r="K626" s="833">
        <v>19320</v>
      </c>
    </row>
    <row r="627" spans="1:11" ht="14.45" customHeight="1" x14ac:dyDescent="0.2">
      <c r="A627" s="822" t="s">
        <v>586</v>
      </c>
      <c r="B627" s="823" t="s">
        <v>587</v>
      </c>
      <c r="C627" s="826" t="s">
        <v>610</v>
      </c>
      <c r="D627" s="840" t="s">
        <v>611</v>
      </c>
      <c r="E627" s="826" t="s">
        <v>2160</v>
      </c>
      <c r="F627" s="840" t="s">
        <v>2161</v>
      </c>
      <c r="G627" s="826" t="s">
        <v>2239</v>
      </c>
      <c r="H627" s="826" t="s">
        <v>2241</v>
      </c>
      <c r="I627" s="832">
        <v>9.1999998092651367</v>
      </c>
      <c r="J627" s="832">
        <v>1100</v>
      </c>
      <c r="K627" s="833">
        <v>10120</v>
      </c>
    </row>
    <row r="628" spans="1:11" ht="14.45" customHeight="1" x14ac:dyDescent="0.2">
      <c r="A628" s="822" t="s">
        <v>586</v>
      </c>
      <c r="B628" s="823" t="s">
        <v>587</v>
      </c>
      <c r="C628" s="826" t="s">
        <v>610</v>
      </c>
      <c r="D628" s="840" t="s">
        <v>611</v>
      </c>
      <c r="E628" s="826" t="s">
        <v>2160</v>
      </c>
      <c r="F628" s="840" t="s">
        <v>2161</v>
      </c>
      <c r="G628" s="826" t="s">
        <v>2239</v>
      </c>
      <c r="H628" s="826" t="s">
        <v>2242</v>
      </c>
      <c r="I628" s="832">
        <v>9.1999998092651367</v>
      </c>
      <c r="J628" s="832">
        <v>250</v>
      </c>
      <c r="K628" s="833">
        <v>2300</v>
      </c>
    </row>
    <row r="629" spans="1:11" ht="14.45" customHeight="1" x14ac:dyDescent="0.2">
      <c r="A629" s="822" t="s">
        <v>586</v>
      </c>
      <c r="B629" s="823" t="s">
        <v>587</v>
      </c>
      <c r="C629" s="826" t="s">
        <v>610</v>
      </c>
      <c r="D629" s="840" t="s">
        <v>611</v>
      </c>
      <c r="E629" s="826" t="s">
        <v>2160</v>
      </c>
      <c r="F629" s="840" t="s">
        <v>2161</v>
      </c>
      <c r="G629" s="826" t="s">
        <v>2248</v>
      </c>
      <c r="H629" s="826" t="s">
        <v>2249</v>
      </c>
      <c r="I629" s="832">
        <v>172.5</v>
      </c>
      <c r="J629" s="832">
        <v>4</v>
      </c>
      <c r="K629" s="833">
        <v>690</v>
      </c>
    </row>
    <row r="630" spans="1:11" ht="14.45" customHeight="1" x14ac:dyDescent="0.2">
      <c r="A630" s="822" t="s">
        <v>586</v>
      </c>
      <c r="B630" s="823" t="s">
        <v>587</v>
      </c>
      <c r="C630" s="826" t="s">
        <v>610</v>
      </c>
      <c r="D630" s="840" t="s">
        <v>611</v>
      </c>
      <c r="E630" s="826" t="s">
        <v>2160</v>
      </c>
      <c r="F630" s="840" t="s">
        <v>2161</v>
      </c>
      <c r="G630" s="826" t="s">
        <v>2248</v>
      </c>
      <c r="H630" s="826" t="s">
        <v>2250</v>
      </c>
      <c r="I630" s="832">
        <v>172.5</v>
      </c>
      <c r="J630" s="832">
        <v>2</v>
      </c>
      <c r="K630" s="833">
        <v>345</v>
      </c>
    </row>
    <row r="631" spans="1:11" ht="14.45" customHeight="1" x14ac:dyDescent="0.2">
      <c r="A631" s="822" t="s">
        <v>586</v>
      </c>
      <c r="B631" s="823" t="s">
        <v>587</v>
      </c>
      <c r="C631" s="826" t="s">
        <v>610</v>
      </c>
      <c r="D631" s="840" t="s">
        <v>611</v>
      </c>
      <c r="E631" s="826" t="s">
        <v>2160</v>
      </c>
      <c r="F631" s="840" t="s">
        <v>2161</v>
      </c>
      <c r="G631" s="826" t="s">
        <v>2725</v>
      </c>
      <c r="H631" s="826" t="s">
        <v>2726</v>
      </c>
      <c r="I631" s="832">
        <v>149.77999877929688</v>
      </c>
      <c r="J631" s="832">
        <v>480</v>
      </c>
      <c r="K631" s="833">
        <v>71896.600341796875</v>
      </c>
    </row>
    <row r="632" spans="1:11" ht="14.45" customHeight="1" x14ac:dyDescent="0.2">
      <c r="A632" s="822" t="s">
        <v>586</v>
      </c>
      <c r="B632" s="823" t="s">
        <v>587</v>
      </c>
      <c r="C632" s="826" t="s">
        <v>610</v>
      </c>
      <c r="D632" s="840" t="s">
        <v>611</v>
      </c>
      <c r="E632" s="826" t="s">
        <v>2160</v>
      </c>
      <c r="F632" s="840" t="s">
        <v>2161</v>
      </c>
      <c r="G632" s="826" t="s">
        <v>2727</v>
      </c>
      <c r="H632" s="826" t="s">
        <v>2728</v>
      </c>
      <c r="I632" s="832">
        <v>6.3033334414164228</v>
      </c>
      <c r="J632" s="832">
        <v>80</v>
      </c>
      <c r="K632" s="833">
        <v>505.60001373291016</v>
      </c>
    </row>
    <row r="633" spans="1:11" ht="14.45" customHeight="1" x14ac:dyDescent="0.2">
      <c r="A633" s="822" t="s">
        <v>586</v>
      </c>
      <c r="B633" s="823" t="s">
        <v>587</v>
      </c>
      <c r="C633" s="826" t="s">
        <v>610</v>
      </c>
      <c r="D633" s="840" t="s">
        <v>611</v>
      </c>
      <c r="E633" s="826" t="s">
        <v>2160</v>
      </c>
      <c r="F633" s="840" t="s">
        <v>2161</v>
      </c>
      <c r="G633" s="826" t="s">
        <v>2443</v>
      </c>
      <c r="H633" s="826" t="s">
        <v>2445</v>
      </c>
      <c r="I633" s="832">
        <v>300.07998657226563</v>
      </c>
      <c r="J633" s="832">
        <v>60</v>
      </c>
      <c r="K633" s="833">
        <v>18004.80029296875</v>
      </c>
    </row>
    <row r="634" spans="1:11" ht="14.45" customHeight="1" x14ac:dyDescent="0.2">
      <c r="A634" s="822" t="s">
        <v>586</v>
      </c>
      <c r="B634" s="823" t="s">
        <v>587</v>
      </c>
      <c r="C634" s="826" t="s">
        <v>610</v>
      </c>
      <c r="D634" s="840" t="s">
        <v>611</v>
      </c>
      <c r="E634" s="826" t="s">
        <v>2160</v>
      </c>
      <c r="F634" s="840" t="s">
        <v>2161</v>
      </c>
      <c r="G634" s="826" t="s">
        <v>2725</v>
      </c>
      <c r="H634" s="826" t="s">
        <v>2729</v>
      </c>
      <c r="I634" s="832">
        <v>149</v>
      </c>
      <c r="J634" s="832">
        <v>240</v>
      </c>
      <c r="K634" s="833">
        <v>35759.83984375</v>
      </c>
    </row>
    <row r="635" spans="1:11" ht="14.45" customHeight="1" x14ac:dyDescent="0.2">
      <c r="A635" s="822" t="s">
        <v>586</v>
      </c>
      <c r="B635" s="823" t="s">
        <v>587</v>
      </c>
      <c r="C635" s="826" t="s">
        <v>610</v>
      </c>
      <c r="D635" s="840" t="s">
        <v>611</v>
      </c>
      <c r="E635" s="826" t="s">
        <v>2160</v>
      </c>
      <c r="F635" s="840" t="s">
        <v>2161</v>
      </c>
      <c r="G635" s="826" t="s">
        <v>2727</v>
      </c>
      <c r="H635" s="826" t="s">
        <v>2730</v>
      </c>
      <c r="I635" s="832">
        <v>6.1700000762939453</v>
      </c>
      <c r="J635" s="832">
        <v>120</v>
      </c>
      <c r="K635" s="833">
        <v>740.4000244140625</v>
      </c>
    </row>
    <row r="636" spans="1:11" ht="14.45" customHeight="1" x14ac:dyDescent="0.2">
      <c r="A636" s="822" t="s">
        <v>586</v>
      </c>
      <c r="B636" s="823" t="s">
        <v>587</v>
      </c>
      <c r="C636" s="826" t="s">
        <v>610</v>
      </c>
      <c r="D636" s="840" t="s">
        <v>611</v>
      </c>
      <c r="E636" s="826" t="s">
        <v>2160</v>
      </c>
      <c r="F636" s="840" t="s">
        <v>2161</v>
      </c>
      <c r="G636" s="826" t="s">
        <v>2731</v>
      </c>
      <c r="H636" s="826" t="s">
        <v>2732</v>
      </c>
      <c r="I636" s="832">
        <v>17.059999465942383</v>
      </c>
      <c r="J636" s="832">
        <v>90</v>
      </c>
      <c r="K636" s="833">
        <v>1535.489990234375</v>
      </c>
    </row>
    <row r="637" spans="1:11" ht="14.45" customHeight="1" x14ac:dyDescent="0.2">
      <c r="A637" s="822" t="s">
        <v>586</v>
      </c>
      <c r="B637" s="823" t="s">
        <v>587</v>
      </c>
      <c r="C637" s="826" t="s">
        <v>610</v>
      </c>
      <c r="D637" s="840" t="s">
        <v>611</v>
      </c>
      <c r="E637" s="826" t="s">
        <v>2160</v>
      </c>
      <c r="F637" s="840" t="s">
        <v>2161</v>
      </c>
      <c r="G637" s="826" t="s">
        <v>2733</v>
      </c>
      <c r="H637" s="826" t="s">
        <v>2734</v>
      </c>
      <c r="I637" s="832">
        <v>13.310000419616699</v>
      </c>
      <c r="J637" s="832">
        <v>50</v>
      </c>
      <c r="K637" s="833">
        <v>665.5</v>
      </c>
    </row>
    <row r="638" spans="1:11" ht="14.45" customHeight="1" x14ac:dyDescent="0.2">
      <c r="A638" s="822" t="s">
        <v>586</v>
      </c>
      <c r="B638" s="823" t="s">
        <v>587</v>
      </c>
      <c r="C638" s="826" t="s">
        <v>610</v>
      </c>
      <c r="D638" s="840" t="s">
        <v>611</v>
      </c>
      <c r="E638" s="826" t="s">
        <v>2160</v>
      </c>
      <c r="F638" s="840" t="s">
        <v>2161</v>
      </c>
      <c r="G638" s="826" t="s">
        <v>2735</v>
      </c>
      <c r="H638" s="826" t="s">
        <v>2736</v>
      </c>
      <c r="I638" s="832">
        <v>13.310000419616699</v>
      </c>
      <c r="J638" s="832">
        <v>150</v>
      </c>
      <c r="K638" s="833">
        <v>1996.5</v>
      </c>
    </row>
    <row r="639" spans="1:11" ht="14.45" customHeight="1" x14ac:dyDescent="0.2">
      <c r="A639" s="822" t="s">
        <v>586</v>
      </c>
      <c r="B639" s="823" t="s">
        <v>587</v>
      </c>
      <c r="C639" s="826" t="s">
        <v>610</v>
      </c>
      <c r="D639" s="840" t="s">
        <v>611</v>
      </c>
      <c r="E639" s="826" t="s">
        <v>2160</v>
      </c>
      <c r="F639" s="840" t="s">
        <v>2161</v>
      </c>
      <c r="G639" s="826" t="s">
        <v>2733</v>
      </c>
      <c r="H639" s="826" t="s">
        <v>2737</v>
      </c>
      <c r="I639" s="832">
        <v>6.6500000953674316</v>
      </c>
      <c r="J639" s="832">
        <v>50</v>
      </c>
      <c r="K639" s="833">
        <v>332.5</v>
      </c>
    </row>
    <row r="640" spans="1:11" ht="14.45" customHeight="1" x14ac:dyDescent="0.2">
      <c r="A640" s="822" t="s">
        <v>586</v>
      </c>
      <c r="B640" s="823" t="s">
        <v>587</v>
      </c>
      <c r="C640" s="826" t="s">
        <v>610</v>
      </c>
      <c r="D640" s="840" t="s">
        <v>611</v>
      </c>
      <c r="E640" s="826" t="s">
        <v>2160</v>
      </c>
      <c r="F640" s="840" t="s">
        <v>2161</v>
      </c>
      <c r="G640" s="826" t="s">
        <v>2735</v>
      </c>
      <c r="H640" s="826" t="s">
        <v>2738</v>
      </c>
      <c r="I640" s="832">
        <v>6.6549999713897705</v>
      </c>
      <c r="J640" s="832">
        <v>50</v>
      </c>
      <c r="K640" s="833">
        <v>332.51999282836914</v>
      </c>
    </row>
    <row r="641" spans="1:11" ht="14.45" customHeight="1" x14ac:dyDescent="0.2">
      <c r="A641" s="822" t="s">
        <v>586</v>
      </c>
      <c r="B641" s="823" t="s">
        <v>587</v>
      </c>
      <c r="C641" s="826" t="s">
        <v>610</v>
      </c>
      <c r="D641" s="840" t="s">
        <v>611</v>
      </c>
      <c r="E641" s="826" t="s">
        <v>2160</v>
      </c>
      <c r="F641" s="840" t="s">
        <v>2161</v>
      </c>
      <c r="G641" s="826" t="s">
        <v>2739</v>
      </c>
      <c r="H641" s="826" t="s">
        <v>2740</v>
      </c>
      <c r="I641" s="832">
        <v>16.454999923706055</v>
      </c>
      <c r="J641" s="832">
        <v>200</v>
      </c>
      <c r="K641" s="833">
        <v>3291</v>
      </c>
    </row>
    <row r="642" spans="1:11" ht="14.45" customHeight="1" x14ac:dyDescent="0.2">
      <c r="A642" s="822" t="s">
        <v>586</v>
      </c>
      <c r="B642" s="823" t="s">
        <v>587</v>
      </c>
      <c r="C642" s="826" t="s">
        <v>610</v>
      </c>
      <c r="D642" s="840" t="s">
        <v>611</v>
      </c>
      <c r="E642" s="826" t="s">
        <v>2160</v>
      </c>
      <c r="F642" s="840" t="s">
        <v>2161</v>
      </c>
      <c r="G642" s="826" t="s">
        <v>2739</v>
      </c>
      <c r="H642" s="826" t="s">
        <v>2741</v>
      </c>
      <c r="I642" s="832">
        <v>16.459999084472656</v>
      </c>
      <c r="J642" s="832">
        <v>150</v>
      </c>
      <c r="K642" s="833">
        <v>2469</v>
      </c>
    </row>
    <row r="643" spans="1:11" ht="14.45" customHeight="1" x14ac:dyDescent="0.2">
      <c r="A643" s="822" t="s">
        <v>586</v>
      </c>
      <c r="B643" s="823" t="s">
        <v>587</v>
      </c>
      <c r="C643" s="826" t="s">
        <v>610</v>
      </c>
      <c r="D643" s="840" t="s">
        <v>611</v>
      </c>
      <c r="E643" s="826" t="s">
        <v>2160</v>
      </c>
      <c r="F643" s="840" t="s">
        <v>2161</v>
      </c>
      <c r="G643" s="826" t="s">
        <v>2742</v>
      </c>
      <c r="H643" s="826" t="s">
        <v>2743</v>
      </c>
      <c r="I643" s="832">
        <v>2649.89990234375</v>
      </c>
      <c r="J643" s="832">
        <v>2</v>
      </c>
      <c r="K643" s="833">
        <v>5299.7998046875</v>
      </c>
    </row>
    <row r="644" spans="1:11" ht="14.45" customHeight="1" x14ac:dyDescent="0.2">
      <c r="A644" s="822" t="s">
        <v>586</v>
      </c>
      <c r="B644" s="823" t="s">
        <v>587</v>
      </c>
      <c r="C644" s="826" t="s">
        <v>610</v>
      </c>
      <c r="D644" s="840" t="s">
        <v>611</v>
      </c>
      <c r="E644" s="826" t="s">
        <v>2160</v>
      </c>
      <c r="F644" s="840" t="s">
        <v>2161</v>
      </c>
      <c r="G644" s="826" t="s">
        <v>2742</v>
      </c>
      <c r="H644" s="826" t="s">
        <v>2744</v>
      </c>
      <c r="I644" s="832">
        <v>3872</v>
      </c>
      <c r="J644" s="832">
        <v>2</v>
      </c>
      <c r="K644" s="833">
        <v>7744</v>
      </c>
    </row>
    <row r="645" spans="1:11" ht="14.45" customHeight="1" x14ac:dyDescent="0.2">
      <c r="A645" s="822" t="s">
        <v>586</v>
      </c>
      <c r="B645" s="823" t="s">
        <v>587</v>
      </c>
      <c r="C645" s="826" t="s">
        <v>610</v>
      </c>
      <c r="D645" s="840" t="s">
        <v>611</v>
      </c>
      <c r="E645" s="826" t="s">
        <v>2160</v>
      </c>
      <c r="F645" s="840" t="s">
        <v>2161</v>
      </c>
      <c r="G645" s="826" t="s">
        <v>2745</v>
      </c>
      <c r="H645" s="826" t="s">
        <v>2746</v>
      </c>
      <c r="I645" s="832">
        <v>23.149999618530273</v>
      </c>
      <c r="J645" s="832">
        <v>100</v>
      </c>
      <c r="K645" s="833">
        <v>2315</v>
      </c>
    </row>
    <row r="646" spans="1:11" ht="14.45" customHeight="1" x14ac:dyDescent="0.2">
      <c r="A646" s="822" t="s">
        <v>586</v>
      </c>
      <c r="B646" s="823" t="s">
        <v>587</v>
      </c>
      <c r="C646" s="826" t="s">
        <v>610</v>
      </c>
      <c r="D646" s="840" t="s">
        <v>611</v>
      </c>
      <c r="E646" s="826" t="s">
        <v>2160</v>
      </c>
      <c r="F646" s="840" t="s">
        <v>2161</v>
      </c>
      <c r="G646" s="826" t="s">
        <v>2745</v>
      </c>
      <c r="H646" s="826" t="s">
        <v>2747</v>
      </c>
      <c r="I646" s="832">
        <v>23.439999898274738</v>
      </c>
      <c r="J646" s="832">
        <v>150</v>
      </c>
      <c r="K646" s="833">
        <v>3515.81005859375</v>
      </c>
    </row>
    <row r="647" spans="1:11" ht="14.45" customHeight="1" x14ac:dyDescent="0.2">
      <c r="A647" s="822" t="s">
        <v>586</v>
      </c>
      <c r="B647" s="823" t="s">
        <v>587</v>
      </c>
      <c r="C647" s="826" t="s">
        <v>610</v>
      </c>
      <c r="D647" s="840" t="s">
        <v>611</v>
      </c>
      <c r="E647" s="826" t="s">
        <v>2160</v>
      </c>
      <c r="F647" s="840" t="s">
        <v>2161</v>
      </c>
      <c r="G647" s="826" t="s">
        <v>2446</v>
      </c>
      <c r="H647" s="826" t="s">
        <v>2447</v>
      </c>
      <c r="I647" s="832">
        <v>198.57399902343749</v>
      </c>
      <c r="J647" s="832">
        <v>80</v>
      </c>
      <c r="K647" s="833">
        <v>15891.599853515625</v>
      </c>
    </row>
    <row r="648" spans="1:11" ht="14.45" customHeight="1" x14ac:dyDescent="0.2">
      <c r="A648" s="822" t="s">
        <v>586</v>
      </c>
      <c r="B648" s="823" t="s">
        <v>587</v>
      </c>
      <c r="C648" s="826" t="s">
        <v>610</v>
      </c>
      <c r="D648" s="840" t="s">
        <v>611</v>
      </c>
      <c r="E648" s="826" t="s">
        <v>2160</v>
      </c>
      <c r="F648" s="840" t="s">
        <v>2161</v>
      </c>
      <c r="G648" s="826" t="s">
        <v>2255</v>
      </c>
      <c r="H648" s="826" t="s">
        <v>2256</v>
      </c>
      <c r="I648" s="832">
        <v>0.82285713297980168</v>
      </c>
      <c r="J648" s="832">
        <v>5300</v>
      </c>
      <c r="K648" s="833">
        <v>4359</v>
      </c>
    </row>
    <row r="649" spans="1:11" ht="14.45" customHeight="1" x14ac:dyDescent="0.2">
      <c r="A649" s="822" t="s">
        <v>586</v>
      </c>
      <c r="B649" s="823" t="s">
        <v>587</v>
      </c>
      <c r="C649" s="826" t="s">
        <v>610</v>
      </c>
      <c r="D649" s="840" t="s">
        <v>611</v>
      </c>
      <c r="E649" s="826" t="s">
        <v>2160</v>
      </c>
      <c r="F649" s="840" t="s">
        <v>2161</v>
      </c>
      <c r="G649" s="826" t="s">
        <v>2257</v>
      </c>
      <c r="H649" s="826" t="s">
        <v>2258</v>
      </c>
      <c r="I649" s="832">
        <v>1.0900000333786011</v>
      </c>
      <c r="J649" s="832">
        <v>1600</v>
      </c>
      <c r="K649" s="833">
        <v>1744</v>
      </c>
    </row>
    <row r="650" spans="1:11" ht="14.45" customHeight="1" x14ac:dyDescent="0.2">
      <c r="A650" s="822" t="s">
        <v>586</v>
      </c>
      <c r="B650" s="823" t="s">
        <v>587</v>
      </c>
      <c r="C650" s="826" t="s">
        <v>610</v>
      </c>
      <c r="D650" s="840" t="s">
        <v>611</v>
      </c>
      <c r="E650" s="826" t="s">
        <v>2160</v>
      </c>
      <c r="F650" s="840" t="s">
        <v>2161</v>
      </c>
      <c r="G650" s="826" t="s">
        <v>2257</v>
      </c>
      <c r="H650" s="826" t="s">
        <v>2259</v>
      </c>
      <c r="I650" s="832">
        <v>1.0900000333786011</v>
      </c>
      <c r="J650" s="832">
        <v>800</v>
      </c>
      <c r="K650" s="833">
        <v>872</v>
      </c>
    </row>
    <row r="651" spans="1:11" ht="14.45" customHeight="1" x14ac:dyDescent="0.2">
      <c r="A651" s="822" t="s">
        <v>586</v>
      </c>
      <c r="B651" s="823" t="s">
        <v>587</v>
      </c>
      <c r="C651" s="826" t="s">
        <v>610</v>
      </c>
      <c r="D651" s="840" t="s">
        <v>611</v>
      </c>
      <c r="E651" s="826" t="s">
        <v>2160</v>
      </c>
      <c r="F651" s="840" t="s">
        <v>2161</v>
      </c>
      <c r="G651" s="826" t="s">
        <v>2260</v>
      </c>
      <c r="H651" s="826" t="s">
        <v>2261</v>
      </c>
      <c r="I651" s="832">
        <v>0.43600000143051149</v>
      </c>
      <c r="J651" s="832">
        <v>2600</v>
      </c>
      <c r="K651" s="833">
        <v>1133</v>
      </c>
    </row>
    <row r="652" spans="1:11" ht="14.45" customHeight="1" x14ac:dyDescent="0.2">
      <c r="A652" s="822" t="s">
        <v>586</v>
      </c>
      <c r="B652" s="823" t="s">
        <v>587</v>
      </c>
      <c r="C652" s="826" t="s">
        <v>610</v>
      </c>
      <c r="D652" s="840" t="s">
        <v>611</v>
      </c>
      <c r="E652" s="826" t="s">
        <v>2160</v>
      </c>
      <c r="F652" s="840" t="s">
        <v>2161</v>
      </c>
      <c r="G652" s="826" t="s">
        <v>2262</v>
      </c>
      <c r="H652" s="826" t="s">
        <v>2263</v>
      </c>
      <c r="I652" s="832">
        <v>0.47999998927116394</v>
      </c>
      <c r="J652" s="832">
        <v>500</v>
      </c>
      <c r="K652" s="833">
        <v>240</v>
      </c>
    </row>
    <row r="653" spans="1:11" ht="14.45" customHeight="1" x14ac:dyDescent="0.2">
      <c r="A653" s="822" t="s">
        <v>586</v>
      </c>
      <c r="B653" s="823" t="s">
        <v>587</v>
      </c>
      <c r="C653" s="826" t="s">
        <v>610</v>
      </c>
      <c r="D653" s="840" t="s">
        <v>611</v>
      </c>
      <c r="E653" s="826" t="s">
        <v>2160</v>
      </c>
      <c r="F653" s="840" t="s">
        <v>2161</v>
      </c>
      <c r="G653" s="826" t="s">
        <v>2262</v>
      </c>
      <c r="H653" s="826" t="s">
        <v>2264</v>
      </c>
      <c r="I653" s="832">
        <v>0.47999998927116394</v>
      </c>
      <c r="J653" s="832">
        <v>400</v>
      </c>
      <c r="K653" s="833">
        <v>192</v>
      </c>
    </row>
    <row r="654" spans="1:11" ht="14.45" customHeight="1" x14ac:dyDescent="0.2">
      <c r="A654" s="822" t="s">
        <v>586</v>
      </c>
      <c r="B654" s="823" t="s">
        <v>587</v>
      </c>
      <c r="C654" s="826" t="s">
        <v>610</v>
      </c>
      <c r="D654" s="840" t="s">
        <v>611</v>
      </c>
      <c r="E654" s="826" t="s">
        <v>2160</v>
      </c>
      <c r="F654" s="840" t="s">
        <v>2161</v>
      </c>
      <c r="G654" s="826" t="s">
        <v>2262</v>
      </c>
      <c r="H654" s="826" t="s">
        <v>2265</v>
      </c>
      <c r="I654" s="832">
        <v>0.4699999988079071</v>
      </c>
      <c r="J654" s="832">
        <v>500</v>
      </c>
      <c r="K654" s="833">
        <v>235</v>
      </c>
    </row>
    <row r="655" spans="1:11" ht="14.45" customHeight="1" x14ac:dyDescent="0.2">
      <c r="A655" s="822" t="s">
        <v>586</v>
      </c>
      <c r="B655" s="823" t="s">
        <v>587</v>
      </c>
      <c r="C655" s="826" t="s">
        <v>610</v>
      </c>
      <c r="D655" s="840" t="s">
        <v>611</v>
      </c>
      <c r="E655" s="826" t="s">
        <v>2160</v>
      </c>
      <c r="F655" s="840" t="s">
        <v>2161</v>
      </c>
      <c r="G655" s="826" t="s">
        <v>2266</v>
      </c>
      <c r="H655" s="826" t="s">
        <v>2267</v>
      </c>
      <c r="I655" s="832">
        <v>1.1349999904632568</v>
      </c>
      <c r="J655" s="832">
        <v>2880</v>
      </c>
      <c r="K655" s="833">
        <v>3268.7999649047852</v>
      </c>
    </row>
    <row r="656" spans="1:11" ht="14.45" customHeight="1" x14ac:dyDescent="0.2">
      <c r="A656" s="822" t="s">
        <v>586</v>
      </c>
      <c r="B656" s="823" t="s">
        <v>587</v>
      </c>
      <c r="C656" s="826" t="s">
        <v>610</v>
      </c>
      <c r="D656" s="840" t="s">
        <v>611</v>
      </c>
      <c r="E656" s="826" t="s">
        <v>2160</v>
      </c>
      <c r="F656" s="840" t="s">
        <v>2161</v>
      </c>
      <c r="G656" s="826" t="s">
        <v>2268</v>
      </c>
      <c r="H656" s="826" t="s">
        <v>2269</v>
      </c>
      <c r="I656" s="832">
        <v>1.6699999570846558</v>
      </c>
      <c r="J656" s="832">
        <v>800</v>
      </c>
      <c r="K656" s="833">
        <v>1336</v>
      </c>
    </row>
    <row r="657" spans="1:11" ht="14.45" customHeight="1" x14ac:dyDescent="0.2">
      <c r="A657" s="822" t="s">
        <v>586</v>
      </c>
      <c r="B657" s="823" t="s">
        <v>587</v>
      </c>
      <c r="C657" s="826" t="s">
        <v>610</v>
      </c>
      <c r="D657" s="840" t="s">
        <v>611</v>
      </c>
      <c r="E657" s="826" t="s">
        <v>2160</v>
      </c>
      <c r="F657" s="840" t="s">
        <v>2161</v>
      </c>
      <c r="G657" s="826" t="s">
        <v>2748</v>
      </c>
      <c r="H657" s="826" t="s">
        <v>2749</v>
      </c>
      <c r="I657" s="832">
        <v>7.1599998474121094</v>
      </c>
      <c r="J657" s="832">
        <v>1600</v>
      </c>
      <c r="K657" s="833">
        <v>11451.240234375</v>
      </c>
    </row>
    <row r="658" spans="1:11" ht="14.45" customHeight="1" x14ac:dyDescent="0.2">
      <c r="A658" s="822" t="s">
        <v>586</v>
      </c>
      <c r="B658" s="823" t="s">
        <v>587</v>
      </c>
      <c r="C658" s="826" t="s">
        <v>610</v>
      </c>
      <c r="D658" s="840" t="s">
        <v>611</v>
      </c>
      <c r="E658" s="826" t="s">
        <v>2160</v>
      </c>
      <c r="F658" s="840" t="s">
        <v>2161</v>
      </c>
      <c r="G658" s="826" t="s">
        <v>2271</v>
      </c>
      <c r="H658" s="826" t="s">
        <v>2272</v>
      </c>
      <c r="I658" s="832">
        <v>0.57999998331069946</v>
      </c>
      <c r="J658" s="832">
        <v>1300</v>
      </c>
      <c r="K658" s="833">
        <v>754</v>
      </c>
    </row>
    <row r="659" spans="1:11" ht="14.45" customHeight="1" x14ac:dyDescent="0.2">
      <c r="A659" s="822" t="s">
        <v>586</v>
      </c>
      <c r="B659" s="823" t="s">
        <v>587</v>
      </c>
      <c r="C659" s="826" t="s">
        <v>610</v>
      </c>
      <c r="D659" s="840" t="s">
        <v>611</v>
      </c>
      <c r="E659" s="826" t="s">
        <v>2160</v>
      </c>
      <c r="F659" s="840" t="s">
        <v>2161</v>
      </c>
      <c r="G659" s="826" t="s">
        <v>2750</v>
      </c>
      <c r="H659" s="826" t="s">
        <v>2751</v>
      </c>
      <c r="I659" s="832">
        <v>7.429999828338623</v>
      </c>
      <c r="J659" s="832">
        <v>3000</v>
      </c>
      <c r="K659" s="833">
        <v>22290</v>
      </c>
    </row>
    <row r="660" spans="1:11" ht="14.45" customHeight="1" x14ac:dyDescent="0.2">
      <c r="A660" s="822" t="s">
        <v>586</v>
      </c>
      <c r="B660" s="823" t="s">
        <v>587</v>
      </c>
      <c r="C660" s="826" t="s">
        <v>610</v>
      </c>
      <c r="D660" s="840" t="s">
        <v>611</v>
      </c>
      <c r="E660" s="826" t="s">
        <v>2160</v>
      </c>
      <c r="F660" s="840" t="s">
        <v>2161</v>
      </c>
      <c r="G660" s="826" t="s">
        <v>2752</v>
      </c>
      <c r="H660" s="826" t="s">
        <v>2753</v>
      </c>
      <c r="I660" s="832">
        <v>8.4700002670288086</v>
      </c>
      <c r="J660" s="832">
        <v>1290</v>
      </c>
      <c r="K660" s="833">
        <v>10926.300018310547</v>
      </c>
    </row>
    <row r="661" spans="1:11" ht="14.45" customHeight="1" x14ac:dyDescent="0.2">
      <c r="A661" s="822" t="s">
        <v>586</v>
      </c>
      <c r="B661" s="823" t="s">
        <v>587</v>
      </c>
      <c r="C661" s="826" t="s">
        <v>610</v>
      </c>
      <c r="D661" s="840" t="s">
        <v>611</v>
      </c>
      <c r="E661" s="826" t="s">
        <v>2160</v>
      </c>
      <c r="F661" s="840" t="s">
        <v>2161</v>
      </c>
      <c r="G661" s="826" t="s">
        <v>2275</v>
      </c>
      <c r="H661" s="826" t="s">
        <v>2276</v>
      </c>
      <c r="I661" s="832">
        <v>1.5562499463558197</v>
      </c>
      <c r="J661" s="832">
        <v>1600</v>
      </c>
      <c r="K661" s="833">
        <v>2490</v>
      </c>
    </row>
    <row r="662" spans="1:11" ht="14.45" customHeight="1" x14ac:dyDescent="0.2">
      <c r="A662" s="822" t="s">
        <v>586</v>
      </c>
      <c r="B662" s="823" t="s">
        <v>587</v>
      </c>
      <c r="C662" s="826" t="s">
        <v>610</v>
      </c>
      <c r="D662" s="840" t="s">
        <v>611</v>
      </c>
      <c r="E662" s="826" t="s">
        <v>2160</v>
      </c>
      <c r="F662" s="840" t="s">
        <v>2161</v>
      </c>
      <c r="G662" s="826" t="s">
        <v>2277</v>
      </c>
      <c r="H662" s="826" t="s">
        <v>2278</v>
      </c>
      <c r="I662" s="832">
        <v>1.5524999499320984</v>
      </c>
      <c r="J662" s="832">
        <v>1600</v>
      </c>
      <c r="K662" s="833">
        <v>2483</v>
      </c>
    </row>
    <row r="663" spans="1:11" ht="14.45" customHeight="1" x14ac:dyDescent="0.2">
      <c r="A663" s="822" t="s">
        <v>586</v>
      </c>
      <c r="B663" s="823" t="s">
        <v>587</v>
      </c>
      <c r="C663" s="826" t="s">
        <v>610</v>
      </c>
      <c r="D663" s="840" t="s">
        <v>611</v>
      </c>
      <c r="E663" s="826" t="s">
        <v>2160</v>
      </c>
      <c r="F663" s="840" t="s">
        <v>2161</v>
      </c>
      <c r="G663" s="826" t="s">
        <v>2754</v>
      </c>
      <c r="H663" s="826" t="s">
        <v>2755</v>
      </c>
      <c r="I663" s="832">
        <v>15.039999961853027</v>
      </c>
      <c r="J663" s="832">
        <v>400</v>
      </c>
      <c r="K663" s="833">
        <v>6016</v>
      </c>
    </row>
    <row r="664" spans="1:11" ht="14.45" customHeight="1" x14ac:dyDescent="0.2">
      <c r="A664" s="822" t="s">
        <v>586</v>
      </c>
      <c r="B664" s="823" t="s">
        <v>587</v>
      </c>
      <c r="C664" s="826" t="s">
        <v>610</v>
      </c>
      <c r="D664" s="840" t="s">
        <v>611</v>
      </c>
      <c r="E664" s="826" t="s">
        <v>2160</v>
      </c>
      <c r="F664" s="840" t="s">
        <v>2161</v>
      </c>
      <c r="G664" s="826" t="s">
        <v>2257</v>
      </c>
      <c r="H664" s="826" t="s">
        <v>2279</v>
      </c>
      <c r="I664" s="832">
        <v>1.0850000381469727</v>
      </c>
      <c r="J664" s="832">
        <v>4000</v>
      </c>
      <c r="K664" s="833">
        <v>4340</v>
      </c>
    </row>
    <row r="665" spans="1:11" ht="14.45" customHeight="1" x14ac:dyDescent="0.2">
      <c r="A665" s="822" t="s">
        <v>586</v>
      </c>
      <c r="B665" s="823" t="s">
        <v>587</v>
      </c>
      <c r="C665" s="826" t="s">
        <v>610</v>
      </c>
      <c r="D665" s="840" t="s">
        <v>611</v>
      </c>
      <c r="E665" s="826" t="s">
        <v>2160</v>
      </c>
      <c r="F665" s="840" t="s">
        <v>2161</v>
      </c>
      <c r="G665" s="826" t="s">
        <v>2262</v>
      </c>
      <c r="H665" s="826" t="s">
        <v>2280</v>
      </c>
      <c r="I665" s="832">
        <v>0.47499999403953552</v>
      </c>
      <c r="J665" s="832">
        <v>2600</v>
      </c>
      <c r="K665" s="833">
        <v>1237</v>
      </c>
    </row>
    <row r="666" spans="1:11" ht="14.45" customHeight="1" x14ac:dyDescent="0.2">
      <c r="A666" s="822" t="s">
        <v>586</v>
      </c>
      <c r="B666" s="823" t="s">
        <v>587</v>
      </c>
      <c r="C666" s="826" t="s">
        <v>610</v>
      </c>
      <c r="D666" s="840" t="s">
        <v>611</v>
      </c>
      <c r="E666" s="826" t="s">
        <v>2160</v>
      </c>
      <c r="F666" s="840" t="s">
        <v>2161</v>
      </c>
      <c r="G666" s="826" t="s">
        <v>2268</v>
      </c>
      <c r="H666" s="826" t="s">
        <v>2281</v>
      </c>
      <c r="I666" s="832">
        <v>1.6749999523162842</v>
      </c>
      <c r="J666" s="832">
        <v>2900</v>
      </c>
      <c r="K666" s="833">
        <v>4858</v>
      </c>
    </row>
    <row r="667" spans="1:11" ht="14.45" customHeight="1" x14ac:dyDescent="0.2">
      <c r="A667" s="822" t="s">
        <v>586</v>
      </c>
      <c r="B667" s="823" t="s">
        <v>587</v>
      </c>
      <c r="C667" s="826" t="s">
        <v>610</v>
      </c>
      <c r="D667" s="840" t="s">
        <v>611</v>
      </c>
      <c r="E667" s="826" t="s">
        <v>2160</v>
      </c>
      <c r="F667" s="840" t="s">
        <v>2161</v>
      </c>
      <c r="G667" s="826" t="s">
        <v>2273</v>
      </c>
      <c r="H667" s="826" t="s">
        <v>2282</v>
      </c>
      <c r="I667" s="832">
        <v>0.67000001668930054</v>
      </c>
      <c r="J667" s="832">
        <v>1900</v>
      </c>
      <c r="K667" s="833">
        <v>1273</v>
      </c>
    </row>
    <row r="668" spans="1:11" ht="14.45" customHeight="1" x14ac:dyDescent="0.2">
      <c r="A668" s="822" t="s">
        <v>586</v>
      </c>
      <c r="B668" s="823" t="s">
        <v>587</v>
      </c>
      <c r="C668" s="826" t="s">
        <v>610</v>
      </c>
      <c r="D668" s="840" t="s">
        <v>611</v>
      </c>
      <c r="E668" s="826" t="s">
        <v>2160</v>
      </c>
      <c r="F668" s="840" t="s">
        <v>2161</v>
      </c>
      <c r="G668" s="826" t="s">
        <v>2750</v>
      </c>
      <c r="H668" s="826" t="s">
        <v>2756</v>
      </c>
      <c r="I668" s="832">
        <v>7.4283332029978437</v>
      </c>
      <c r="J668" s="832">
        <v>2900</v>
      </c>
      <c r="K668" s="833">
        <v>21542</v>
      </c>
    </row>
    <row r="669" spans="1:11" ht="14.45" customHeight="1" x14ac:dyDescent="0.2">
      <c r="A669" s="822" t="s">
        <v>586</v>
      </c>
      <c r="B669" s="823" t="s">
        <v>587</v>
      </c>
      <c r="C669" s="826" t="s">
        <v>610</v>
      </c>
      <c r="D669" s="840" t="s">
        <v>611</v>
      </c>
      <c r="E669" s="826" t="s">
        <v>2160</v>
      </c>
      <c r="F669" s="840" t="s">
        <v>2161</v>
      </c>
      <c r="G669" s="826" t="s">
        <v>2757</v>
      </c>
      <c r="H669" s="826" t="s">
        <v>2758</v>
      </c>
      <c r="I669" s="832">
        <v>37.148334503173828</v>
      </c>
      <c r="J669" s="832">
        <v>1500</v>
      </c>
      <c r="K669" s="833">
        <v>55720</v>
      </c>
    </row>
    <row r="670" spans="1:11" ht="14.45" customHeight="1" x14ac:dyDescent="0.2">
      <c r="A670" s="822" t="s">
        <v>586</v>
      </c>
      <c r="B670" s="823" t="s">
        <v>587</v>
      </c>
      <c r="C670" s="826" t="s">
        <v>610</v>
      </c>
      <c r="D670" s="840" t="s">
        <v>611</v>
      </c>
      <c r="E670" s="826" t="s">
        <v>2160</v>
      </c>
      <c r="F670" s="840" t="s">
        <v>2161</v>
      </c>
      <c r="G670" s="826" t="s">
        <v>2759</v>
      </c>
      <c r="H670" s="826" t="s">
        <v>2760</v>
      </c>
      <c r="I670" s="832">
        <v>8.8324999809265137</v>
      </c>
      <c r="J670" s="832">
        <v>400</v>
      </c>
      <c r="K670" s="833">
        <v>3533</v>
      </c>
    </row>
    <row r="671" spans="1:11" ht="14.45" customHeight="1" x14ac:dyDescent="0.2">
      <c r="A671" s="822" t="s">
        <v>586</v>
      </c>
      <c r="B671" s="823" t="s">
        <v>587</v>
      </c>
      <c r="C671" s="826" t="s">
        <v>610</v>
      </c>
      <c r="D671" s="840" t="s">
        <v>611</v>
      </c>
      <c r="E671" s="826" t="s">
        <v>2160</v>
      </c>
      <c r="F671" s="840" t="s">
        <v>2161</v>
      </c>
      <c r="G671" s="826" t="s">
        <v>2761</v>
      </c>
      <c r="H671" s="826" t="s">
        <v>2762</v>
      </c>
      <c r="I671" s="832">
        <v>9.4399995803833008</v>
      </c>
      <c r="J671" s="832">
        <v>300</v>
      </c>
      <c r="K671" s="833">
        <v>2832</v>
      </c>
    </row>
    <row r="672" spans="1:11" ht="14.45" customHeight="1" x14ac:dyDescent="0.2">
      <c r="A672" s="822" t="s">
        <v>586</v>
      </c>
      <c r="B672" s="823" t="s">
        <v>587</v>
      </c>
      <c r="C672" s="826" t="s">
        <v>610</v>
      </c>
      <c r="D672" s="840" t="s">
        <v>611</v>
      </c>
      <c r="E672" s="826" t="s">
        <v>2160</v>
      </c>
      <c r="F672" s="840" t="s">
        <v>2161</v>
      </c>
      <c r="G672" s="826" t="s">
        <v>2283</v>
      </c>
      <c r="H672" s="826" t="s">
        <v>2284</v>
      </c>
      <c r="I672" s="832">
        <v>17.909999847412109</v>
      </c>
      <c r="J672" s="832">
        <v>1400</v>
      </c>
      <c r="K672" s="833">
        <v>25071.19970703125</v>
      </c>
    </row>
    <row r="673" spans="1:11" ht="14.45" customHeight="1" x14ac:dyDescent="0.2">
      <c r="A673" s="822" t="s">
        <v>586</v>
      </c>
      <c r="B673" s="823" t="s">
        <v>587</v>
      </c>
      <c r="C673" s="826" t="s">
        <v>610</v>
      </c>
      <c r="D673" s="840" t="s">
        <v>611</v>
      </c>
      <c r="E673" s="826" t="s">
        <v>2160</v>
      </c>
      <c r="F673" s="840" t="s">
        <v>2161</v>
      </c>
      <c r="G673" s="826" t="s">
        <v>2275</v>
      </c>
      <c r="H673" s="826" t="s">
        <v>2285</v>
      </c>
      <c r="I673" s="832">
        <v>1.5559999465942382</v>
      </c>
      <c r="J673" s="832">
        <v>1000</v>
      </c>
      <c r="K673" s="833">
        <v>1556</v>
      </c>
    </row>
    <row r="674" spans="1:11" ht="14.45" customHeight="1" x14ac:dyDescent="0.2">
      <c r="A674" s="822" t="s">
        <v>586</v>
      </c>
      <c r="B674" s="823" t="s">
        <v>587</v>
      </c>
      <c r="C674" s="826" t="s">
        <v>610</v>
      </c>
      <c r="D674" s="840" t="s">
        <v>611</v>
      </c>
      <c r="E674" s="826" t="s">
        <v>2160</v>
      </c>
      <c r="F674" s="840" t="s">
        <v>2161</v>
      </c>
      <c r="G674" s="826" t="s">
        <v>2277</v>
      </c>
      <c r="H674" s="826" t="s">
        <v>2453</v>
      </c>
      <c r="I674" s="832">
        <v>1.5579999446868897</v>
      </c>
      <c r="J674" s="832">
        <v>1000</v>
      </c>
      <c r="K674" s="833">
        <v>1557.25</v>
      </c>
    </row>
    <row r="675" spans="1:11" ht="14.45" customHeight="1" x14ac:dyDescent="0.2">
      <c r="A675" s="822" t="s">
        <v>586</v>
      </c>
      <c r="B675" s="823" t="s">
        <v>587</v>
      </c>
      <c r="C675" s="826" t="s">
        <v>610</v>
      </c>
      <c r="D675" s="840" t="s">
        <v>611</v>
      </c>
      <c r="E675" s="826" t="s">
        <v>2160</v>
      </c>
      <c r="F675" s="840" t="s">
        <v>2161</v>
      </c>
      <c r="G675" s="826" t="s">
        <v>2286</v>
      </c>
      <c r="H675" s="826" t="s">
        <v>2287</v>
      </c>
      <c r="I675" s="832">
        <v>2.1800000667572021</v>
      </c>
      <c r="J675" s="832">
        <v>100</v>
      </c>
      <c r="K675" s="833">
        <v>217.74000549316406</v>
      </c>
    </row>
    <row r="676" spans="1:11" ht="14.45" customHeight="1" x14ac:dyDescent="0.2">
      <c r="A676" s="822" t="s">
        <v>586</v>
      </c>
      <c r="B676" s="823" t="s">
        <v>587</v>
      </c>
      <c r="C676" s="826" t="s">
        <v>610</v>
      </c>
      <c r="D676" s="840" t="s">
        <v>611</v>
      </c>
      <c r="E676" s="826" t="s">
        <v>2160</v>
      </c>
      <c r="F676" s="840" t="s">
        <v>2161</v>
      </c>
      <c r="G676" s="826" t="s">
        <v>2754</v>
      </c>
      <c r="H676" s="826" t="s">
        <v>2763</v>
      </c>
      <c r="I676" s="832">
        <v>15.039999961853027</v>
      </c>
      <c r="J676" s="832">
        <v>800</v>
      </c>
      <c r="K676" s="833">
        <v>12032</v>
      </c>
    </row>
    <row r="677" spans="1:11" ht="14.45" customHeight="1" x14ac:dyDescent="0.2">
      <c r="A677" s="822" t="s">
        <v>586</v>
      </c>
      <c r="B677" s="823" t="s">
        <v>587</v>
      </c>
      <c r="C677" s="826" t="s">
        <v>610</v>
      </c>
      <c r="D677" s="840" t="s">
        <v>611</v>
      </c>
      <c r="E677" s="826" t="s">
        <v>2160</v>
      </c>
      <c r="F677" s="840" t="s">
        <v>2161</v>
      </c>
      <c r="G677" s="826" t="s">
        <v>2764</v>
      </c>
      <c r="H677" s="826" t="s">
        <v>2765</v>
      </c>
      <c r="I677" s="832">
        <v>1148.9738006591797</v>
      </c>
      <c r="J677" s="832">
        <v>25</v>
      </c>
      <c r="K677" s="833">
        <v>28647.34033203125</v>
      </c>
    </row>
    <row r="678" spans="1:11" ht="14.45" customHeight="1" x14ac:dyDescent="0.2">
      <c r="A678" s="822" t="s">
        <v>586</v>
      </c>
      <c r="B678" s="823" t="s">
        <v>587</v>
      </c>
      <c r="C678" s="826" t="s">
        <v>610</v>
      </c>
      <c r="D678" s="840" t="s">
        <v>611</v>
      </c>
      <c r="E678" s="826" t="s">
        <v>2160</v>
      </c>
      <c r="F678" s="840" t="s">
        <v>2161</v>
      </c>
      <c r="G678" s="826" t="s">
        <v>2766</v>
      </c>
      <c r="H678" s="826" t="s">
        <v>2767</v>
      </c>
      <c r="I678" s="832">
        <v>1652.8599853515625</v>
      </c>
      <c r="J678" s="832">
        <v>3</v>
      </c>
      <c r="K678" s="833">
        <v>4958.5799560546875</v>
      </c>
    </row>
    <row r="679" spans="1:11" ht="14.45" customHeight="1" x14ac:dyDescent="0.2">
      <c r="A679" s="822" t="s">
        <v>586</v>
      </c>
      <c r="B679" s="823" t="s">
        <v>587</v>
      </c>
      <c r="C679" s="826" t="s">
        <v>610</v>
      </c>
      <c r="D679" s="840" t="s">
        <v>611</v>
      </c>
      <c r="E679" s="826" t="s">
        <v>2160</v>
      </c>
      <c r="F679" s="840" t="s">
        <v>2161</v>
      </c>
      <c r="G679" s="826" t="s">
        <v>2768</v>
      </c>
      <c r="H679" s="826" t="s">
        <v>2769</v>
      </c>
      <c r="I679" s="832">
        <v>299</v>
      </c>
      <c r="J679" s="832">
        <v>255</v>
      </c>
      <c r="K679" s="833">
        <v>76245.7783203125</v>
      </c>
    </row>
    <row r="680" spans="1:11" ht="14.45" customHeight="1" x14ac:dyDescent="0.2">
      <c r="A680" s="822" t="s">
        <v>586</v>
      </c>
      <c r="B680" s="823" t="s">
        <v>587</v>
      </c>
      <c r="C680" s="826" t="s">
        <v>610</v>
      </c>
      <c r="D680" s="840" t="s">
        <v>611</v>
      </c>
      <c r="E680" s="826" t="s">
        <v>2160</v>
      </c>
      <c r="F680" s="840" t="s">
        <v>2161</v>
      </c>
      <c r="G680" s="826" t="s">
        <v>2770</v>
      </c>
      <c r="H680" s="826" t="s">
        <v>2771</v>
      </c>
      <c r="I680" s="832">
        <v>299</v>
      </c>
      <c r="J680" s="832">
        <v>60</v>
      </c>
      <c r="K680" s="833">
        <v>17940.189453125</v>
      </c>
    </row>
    <row r="681" spans="1:11" ht="14.45" customHeight="1" x14ac:dyDescent="0.2">
      <c r="A681" s="822" t="s">
        <v>586</v>
      </c>
      <c r="B681" s="823" t="s">
        <v>587</v>
      </c>
      <c r="C681" s="826" t="s">
        <v>610</v>
      </c>
      <c r="D681" s="840" t="s">
        <v>611</v>
      </c>
      <c r="E681" s="826" t="s">
        <v>2160</v>
      </c>
      <c r="F681" s="840" t="s">
        <v>2161</v>
      </c>
      <c r="G681" s="826" t="s">
        <v>2772</v>
      </c>
      <c r="H681" s="826" t="s">
        <v>2773</v>
      </c>
      <c r="I681" s="832">
        <v>414</v>
      </c>
      <c r="J681" s="832">
        <v>20</v>
      </c>
      <c r="K681" s="833">
        <v>8280</v>
      </c>
    </row>
    <row r="682" spans="1:11" ht="14.45" customHeight="1" x14ac:dyDescent="0.2">
      <c r="A682" s="822" t="s">
        <v>586</v>
      </c>
      <c r="B682" s="823" t="s">
        <v>587</v>
      </c>
      <c r="C682" s="826" t="s">
        <v>610</v>
      </c>
      <c r="D682" s="840" t="s">
        <v>611</v>
      </c>
      <c r="E682" s="826" t="s">
        <v>2160</v>
      </c>
      <c r="F682" s="840" t="s">
        <v>2161</v>
      </c>
      <c r="G682" s="826" t="s">
        <v>2774</v>
      </c>
      <c r="H682" s="826" t="s">
        <v>2775</v>
      </c>
      <c r="I682" s="832">
        <v>414</v>
      </c>
      <c r="J682" s="832">
        <v>40</v>
      </c>
      <c r="K682" s="833">
        <v>16560</v>
      </c>
    </row>
    <row r="683" spans="1:11" ht="14.45" customHeight="1" x14ac:dyDescent="0.2">
      <c r="A683" s="822" t="s">
        <v>586</v>
      </c>
      <c r="B683" s="823" t="s">
        <v>587</v>
      </c>
      <c r="C683" s="826" t="s">
        <v>610</v>
      </c>
      <c r="D683" s="840" t="s">
        <v>611</v>
      </c>
      <c r="E683" s="826" t="s">
        <v>2160</v>
      </c>
      <c r="F683" s="840" t="s">
        <v>2161</v>
      </c>
      <c r="G683" s="826" t="s">
        <v>2764</v>
      </c>
      <c r="H683" s="826" t="s">
        <v>2776</v>
      </c>
      <c r="I683" s="832">
        <v>1140.425048828125</v>
      </c>
      <c r="J683" s="832">
        <v>9</v>
      </c>
      <c r="K683" s="833">
        <v>10263.80029296875</v>
      </c>
    </row>
    <row r="684" spans="1:11" ht="14.45" customHeight="1" x14ac:dyDescent="0.2">
      <c r="A684" s="822" t="s">
        <v>586</v>
      </c>
      <c r="B684" s="823" t="s">
        <v>587</v>
      </c>
      <c r="C684" s="826" t="s">
        <v>610</v>
      </c>
      <c r="D684" s="840" t="s">
        <v>611</v>
      </c>
      <c r="E684" s="826" t="s">
        <v>2160</v>
      </c>
      <c r="F684" s="840" t="s">
        <v>2161</v>
      </c>
      <c r="G684" s="826" t="s">
        <v>2768</v>
      </c>
      <c r="H684" s="826" t="s">
        <v>2777</v>
      </c>
      <c r="I684" s="832">
        <v>299</v>
      </c>
      <c r="J684" s="832">
        <v>75</v>
      </c>
      <c r="K684" s="833">
        <v>22425.2294921875</v>
      </c>
    </row>
    <row r="685" spans="1:11" ht="14.45" customHeight="1" x14ac:dyDescent="0.2">
      <c r="A685" s="822" t="s">
        <v>586</v>
      </c>
      <c r="B685" s="823" t="s">
        <v>587</v>
      </c>
      <c r="C685" s="826" t="s">
        <v>610</v>
      </c>
      <c r="D685" s="840" t="s">
        <v>611</v>
      </c>
      <c r="E685" s="826" t="s">
        <v>2160</v>
      </c>
      <c r="F685" s="840" t="s">
        <v>2161</v>
      </c>
      <c r="G685" s="826" t="s">
        <v>2770</v>
      </c>
      <c r="H685" s="826" t="s">
        <v>2778</v>
      </c>
      <c r="I685" s="832">
        <v>299</v>
      </c>
      <c r="J685" s="832">
        <v>60</v>
      </c>
      <c r="K685" s="833">
        <v>17940.1796875</v>
      </c>
    </row>
    <row r="686" spans="1:11" ht="14.45" customHeight="1" x14ac:dyDescent="0.2">
      <c r="A686" s="822" t="s">
        <v>586</v>
      </c>
      <c r="B686" s="823" t="s">
        <v>587</v>
      </c>
      <c r="C686" s="826" t="s">
        <v>610</v>
      </c>
      <c r="D686" s="840" t="s">
        <v>611</v>
      </c>
      <c r="E686" s="826" t="s">
        <v>2160</v>
      </c>
      <c r="F686" s="840" t="s">
        <v>2161</v>
      </c>
      <c r="G686" s="826" t="s">
        <v>2774</v>
      </c>
      <c r="H686" s="826" t="s">
        <v>2779</v>
      </c>
      <c r="I686" s="832">
        <v>414</v>
      </c>
      <c r="J686" s="832">
        <v>80</v>
      </c>
      <c r="K686" s="833">
        <v>33120</v>
      </c>
    </row>
    <row r="687" spans="1:11" ht="14.45" customHeight="1" x14ac:dyDescent="0.2">
      <c r="A687" s="822" t="s">
        <v>586</v>
      </c>
      <c r="B687" s="823" t="s">
        <v>587</v>
      </c>
      <c r="C687" s="826" t="s">
        <v>610</v>
      </c>
      <c r="D687" s="840" t="s">
        <v>611</v>
      </c>
      <c r="E687" s="826" t="s">
        <v>2160</v>
      </c>
      <c r="F687" s="840" t="s">
        <v>2161</v>
      </c>
      <c r="G687" s="826" t="s">
        <v>2202</v>
      </c>
      <c r="H687" s="826" t="s">
        <v>2288</v>
      </c>
      <c r="I687" s="832">
        <v>35.090000152587891</v>
      </c>
      <c r="J687" s="832">
        <v>15</v>
      </c>
      <c r="K687" s="833">
        <v>526.34999084472656</v>
      </c>
    </row>
    <row r="688" spans="1:11" ht="14.45" customHeight="1" x14ac:dyDescent="0.2">
      <c r="A688" s="822" t="s">
        <v>586</v>
      </c>
      <c r="B688" s="823" t="s">
        <v>587</v>
      </c>
      <c r="C688" s="826" t="s">
        <v>610</v>
      </c>
      <c r="D688" s="840" t="s">
        <v>611</v>
      </c>
      <c r="E688" s="826" t="s">
        <v>2160</v>
      </c>
      <c r="F688" s="840" t="s">
        <v>2161</v>
      </c>
      <c r="G688" s="826" t="s">
        <v>2780</v>
      </c>
      <c r="H688" s="826" t="s">
        <v>2781</v>
      </c>
      <c r="I688" s="832">
        <v>43.430000305175781</v>
      </c>
      <c r="J688" s="832">
        <v>5</v>
      </c>
      <c r="K688" s="833">
        <v>217.14999389648438</v>
      </c>
    </row>
    <row r="689" spans="1:11" ht="14.45" customHeight="1" x14ac:dyDescent="0.2">
      <c r="A689" s="822" t="s">
        <v>586</v>
      </c>
      <c r="B689" s="823" t="s">
        <v>587</v>
      </c>
      <c r="C689" s="826" t="s">
        <v>610</v>
      </c>
      <c r="D689" s="840" t="s">
        <v>611</v>
      </c>
      <c r="E689" s="826" t="s">
        <v>2160</v>
      </c>
      <c r="F689" s="840" t="s">
        <v>2161</v>
      </c>
      <c r="G689" s="826" t="s">
        <v>2782</v>
      </c>
      <c r="H689" s="826" t="s">
        <v>2783</v>
      </c>
      <c r="I689" s="832">
        <v>42.349998474121094</v>
      </c>
      <c r="J689" s="832">
        <v>10</v>
      </c>
      <c r="K689" s="833">
        <v>423.5</v>
      </c>
    </row>
    <row r="690" spans="1:11" ht="14.45" customHeight="1" x14ac:dyDescent="0.2">
      <c r="A690" s="822" t="s">
        <v>586</v>
      </c>
      <c r="B690" s="823" t="s">
        <v>587</v>
      </c>
      <c r="C690" s="826" t="s">
        <v>610</v>
      </c>
      <c r="D690" s="840" t="s">
        <v>611</v>
      </c>
      <c r="E690" s="826" t="s">
        <v>2160</v>
      </c>
      <c r="F690" s="840" t="s">
        <v>2161</v>
      </c>
      <c r="G690" s="826" t="s">
        <v>2784</v>
      </c>
      <c r="H690" s="826" t="s">
        <v>2785</v>
      </c>
      <c r="I690" s="832">
        <v>8.7600002288818359</v>
      </c>
      <c r="J690" s="832">
        <v>2150</v>
      </c>
      <c r="K690" s="833">
        <v>18834.680053710938</v>
      </c>
    </row>
    <row r="691" spans="1:11" ht="14.45" customHeight="1" x14ac:dyDescent="0.2">
      <c r="A691" s="822" t="s">
        <v>586</v>
      </c>
      <c r="B691" s="823" t="s">
        <v>587</v>
      </c>
      <c r="C691" s="826" t="s">
        <v>610</v>
      </c>
      <c r="D691" s="840" t="s">
        <v>611</v>
      </c>
      <c r="E691" s="826" t="s">
        <v>2160</v>
      </c>
      <c r="F691" s="840" t="s">
        <v>2161</v>
      </c>
      <c r="G691" s="826" t="s">
        <v>2784</v>
      </c>
      <c r="H691" s="826" t="s">
        <v>2786</v>
      </c>
      <c r="I691" s="832">
        <v>8.7600002288818359</v>
      </c>
      <c r="J691" s="832">
        <v>1250</v>
      </c>
      <c r="K691" s="833">
        <v>10950.499877929688</v>
      </c>
    </row>
    <row r="692" spans="1:11" ht="14.45" customHeight="1" x14ac:dyDescent="0.2">
      <c r="A692" s="822" t="s">
        <v>586</v>
      </c>
      <c r="B692" s="823" t="s">
        <v>587</v>
      </c>
      <c r="C692" s="826" t="s">
        <v>610</v>
      </c>
      <c r="D692" s="840" t="s">
        <v>611</v>
      </c>
      <c r="E692" s="826" t="s">
        <v>2160</v>
      </c>
      <c r="F692" s="840" t="s">
        <v>2161</v>
      </c>
      <c r="G692" s="826" t="s">
        <v>2787</v>
      </c>
      <c r="H692" s="826" t="s">
        <v>2788</v>
      </c>
      <c r="I692" s="832">
        <v>217.82000732421875</v>
      </c>
      <c r="J692" s="832">
        <v>10</v>
      </c>
      <c r="K692" s="833">
        <v>2178.239990234375</v>
      </c>
    </row>
    <row r="693" spans="1:11" ht="14.45" customHeight="1" x14ac:dyDescent="0.2">
      <c r="A693" s="822" t="s">
        <v>586</v>
      </c>
      <c r="B693" s="823" t="s">
        <v>587</v>
      </c>
      <c r="C693" s="826" t="s">
        <v>610</v>
      </c>
      <c r="D693" s="840" t="s">
        <v>611</v>
      </c>
      <c r="E693" s="826" t="s">
        <v>2160</v>
      </c>
      <c r="F693" s="840" t="s">
        <v>2161</v>
      </c>
      <c r="G693" s="826" t="s">
        <v>2789</v>
      </c>
      <c r="H693" s="826" t="s">
        <v>2790</v>
      </c>
      <c r="I693" s="832">
        <v>217.82000732421875</v>
      </c>
      <c r="J693" s="832">
        <v>10</v>
      </c>
      <c r="K693" s="833">
        <v>2178.239990234375</v>
      </c>
    </row>
    <row r="694" spans="1:11" ht="14.45" customHeight="1" x14ac:dyDescent="0.2">
      <c r="A694" s="822" t="s">
        <v>586</v>
      </c>
      <c r="B694" s="823" t="s">
        <v>587</v>
      </c>
      <c r="C694" s="826" t="s">
        <v>610</v>
      </c>
      <c r="D694" s="840" t="s">
        <v>611</v>
      </c>
      <c r="E694" s="826" t="s">
        <v>2160</v>
      </c>
      <c r="F694" s="840" t="s">
        <v>2161</v>
      </c>
      <c r="G694" s="826" t="s">
        <v>2791</v>
      </c>
      <c r="H694" s="826" t="s">
        <v>2792</v>
      </c>
      <c r="I694" s="832">
        <v>150</v>
      </c>
      <c r="J694" s="832">
        <v>10</v>
      </c>
      <c r="K694" s="833">
        <v>1500.0400390625</v>
      </c>
    </row>
    <row r="695" spans="1:11" ht="14.45" customHeight="1" x14ac:dyDescent="0.2">
      <c r="A695" s="822" t="s">
        <v>586</v>
      </c>
      <c r="B695" s="823" t="s">
        <v>587</v>
      </c>
      <c r="C695" s="826" t="s">
        <v>610</v>
      </c>
      <c r="D695" s="840" t="s">
        <v>611</v>
      </c>
      <c r="E695" s="826" t="s">
        <v>2160</v>
      </c>
      <c r="F695" s="840" t="s">
        <v>2161</v>
      </c>
      <c r="G695" s="826" t="s">
        <v>2289</v>
      </c>
      <c r="H695" s="826" t="s">
        <v>2290</v>
      </c>
      <c r="I695" s="832">
        <v>1.2100000381469727</v>
      </c>
      <c r="J695" s="832">
        <v>1875</v>
      </c>
      <c r="K695" s="833">
        <v>2268.75</v>
      </c>
    </row>
    <row r="696" spans="1:11" ht="14.45" customHeight="1" x14ac:dyDescent="0.2">
      <c r="A696" s="822" t="s">
        <v>586</v>
      </c>
      <c r="B696" s="823" t="s">
        <v>587</v>
      </c>
      <c r="C696" s="826" t="s">
        <v>610</v>
      </c>
      <c r="D696" s="840" t="s">
        <v>611</v>
      </c>
      <c r="E696" s="826" t="s">
        <v>2160</v>
      </c>
      <c r="F696" s="840" t="s">
        <v>2161</v>
      </c>
      <c r="G696" s="826" t="s">
        <v>2455</v>
      </c>
      <c r="H696" s="826" t="s">
        <v>2456</v>
      </c>
      <c r="I696" s="832">
        <v>1.0239999771118165</v>
      </c>
      <c r="J696" s="832">
        <v>1875</v>
      </c>
      <c r="K696" s="833">
        <v>1920</v>
      </c>
    </row>
    <row r="697" spans="1:11" ht="14.45" customHeight="1" x14ac:dyDescent="0.2">
      <c r="A697" s="822" t="s">
        <v>586</v>
      </c>
      <c r="B697" s="823" t="s">
        <v>587</v>
      </c>
      <c r="C697" s="826" t="s">
        <v>610</v>
      </c>
      <c r="D697" s="840" t="s">
        <v>611</v>
      </c>
      <c r="E697" s="826" t="s">
        <v>2160</v>
      </c>
      <c r="F697" s="840" t="s">
        <v>2161</v>
      </c>
      <c r="G697" s="826" t="s">
        <v>2292</v>
      </c>
      <c r="H697" s="826" t="s">
        <v>2293</v>
      </c>
      <c r="I697" s="832">
        <v>0.47454544901847839</v>
      </c>
      <c r="J697" s="832">
        <v>8000</v>
      </c>
      <c r="K697" s="833">
        <v>3805</v>
      </c>
    </row>
    <row r="698" spans="1:11" ht="14.45" customHeight="1" x14ac:dyDescent="0.2">
      <c r="A698" s="822" t="s">
        <v>586</v>
      </c>
      <c r="B698" s="823" t="s">
        <v>587</v>
      </c>
      <c r="C698" s="826" t="s">
        <v>610</v>
      </c>
      <c r="D698" s="840" t="s">
        <v>611</v>
      </c>
      <c r="E698" s="826" t="s">
        <v>2160</v>
      </c>
      <c r="F698" s="840" t="s">
        <v>2161</v>
      </c>
      <c r="G698" s="826" t="s">
        <v>2292</v>
      </c>
      <c r="H698" s="826" t="s">
        <v>2294</v>
      </c>
      <c r="I698" s="832">
        <v>0.476666659116745</v>
      </c>
      <c r="J698" s="832">
        <v>3000</v>
      </c>
      <c r="K698" s="833">
        <v>1430</v>
      </c>
    </row>
    <row r="699" spans="1:11" ht="14.45" customHeight="1" x14ac:dyDescent="0.2">
      <c r="A699" s="822" t="s">
        <v>586</v>
      </c>
      <c r="B699" s="823" t="s">
        <v>587</v>
      </c>
      <c r="C699" s="826" t="s">
        <v>610</v>
      </c>
      <c r="D699" s="840" t="s">
        <v>611</v>
      </c>
      <c r="E699" s="826" t="s">
        <v>2160</v>
      </c>
      <c r="F699" s="840" t="s">
        <v>2161</v>
      </c>
      <c r="G699" s="826" t="s">
        <v>2793</v>
      </c>
      <c r="H699" s="826" t="s">
        <v>2794</v>
      </c>
      <c r="I699" s="832">
        <v>72.150001525878906</v>
      </c>
      <c r="J699" s="832">
        <v>25</v>
      </c>
      <c r="K699" s="833">
        <v>1803.75</v>
      </c>
    </row>
    <row r="700" spans="1:11" ht="14.45" customHeight="1" x14ac:dyDescent="0.2">
      <c r="A700" s="822" t="s">
        <v>586</v>
      </c>
      <c r="B700" s="823" t="s">
        <v>587</v>
      </c>
      <c r="C700" s="826" t="s">
        <v>610</v>
      </c>
      <c r="D700" s="840" t="s">
        <v>611</v>
      </c>
      <c r="E700" s="826" t="s">
        <v>2160</v>
      </c>
      <c r="F700" s="840" t="s">
        <v>2161</v>
      </c>
      <c r="G700" s="826" t="s">
        <v>2793</v>
      </c>
      <c r="H700" s="826" t="s">
        <v>2795</v>
      </c>
      <c r="I700" s="832">
        <v>72.150001525878906</v>
      </c>
      <c r="J700" s="832">
        <v>25</v>
      </c>
      <c r="K700" s="833">
        <v>1803.800048828125</v>
      </c>
    </row>
    <row r="701" spans="1:11" ht="14.45" customHeight="1" x14ac:dyDescent="0.2">
      <c r="A701" s="822" t="s">
        <v>586</v>
      </c>
      <c r="B701" s="823" t="s">
        <v>587</v>
      </c>
      <c r="C701" s="826" t="s">
        <v>610</v>
      </c>
      <c r="D701" s="840" t="s">
        <v>611</v>
      </c>
      <c r="E701" s="826" t="s">
        <v>2160</v>
      </c>
      <c r="F701" s="840" t="s">
        <v>2161</v>
      </c>
      <c r="G701" s="826" t="s">
        <v>2796</v>
      </c>
      <c r="H701" s="826" t="s">
        <v>2797</v>
      </c>
      <c r="I701" s="832">
        <v>3.75</v>
      </c>
      <c r="J701" s="832">
        <v>150</v>
      </c>
      <c r="K701" s="833">
        <v>562.5</v>
      </c>
    </row>
    <row r="702" spans="1:11" ht="14.45" customHeight="1" x14ac:dyDescent="0.2">
      <c r="A702" s="822" t="s">
        <v>586</v>
      </c>
      <c r="B702" s="823" t="s">
        <v>587</v>
      </c>
      <c r="C702" s="826" t="s">
        <v>610</v>
      </c>
      <c r="D702" s="840" t="s">
        <v>611</v>
      </c>
      <c r="E702" s="826" t="s">
        <v>2160</v>
      </c>
      <c r="F702" s="840" t="s">
        <v>2161</v>
      </c>
      <c r="G702" s="826" t="s">
        <v>2295</v>
      </c>
      <c r="H702" s="826" t="s">
        <v>2296</v>
      </c>
      <c r="I702" s="832">
        <v>1.9800000190734863</v>
      </c>
      <c r="J702" s="832">
        <v>500</v>
      </c>
      <c r="K702" s="833">
        <v>990</v>
      </c>
    </row>
    <row r="703" spans="1:11" ht="14.45" customHeight="1" x14ac:dyDescent="0.2">
      <c r="A703" s="822" t="s">
        <v>586</v>
      </c>
      <c r="B703" s="823" t="s">
        <v>587</v>
      </c>
      <c r="C703" s="826" t="s">
        <v>610</v>
      </c>
      <c r="D703" s="840" t="s">
        <v>611</v>
      </c>
      <c r="E703" s="826" t="s">
        <v>2160</v>
      </c>
      <c r="F703" s="840" t="s">
        <v>2161</v>
      </c>
      <c r="G703" s="826" t="s">
        <v>2295</v>
      </c>
      <c r="H703" s="826" t="s">
        <v>2297</v>
      </c>
      <c r="I703" s="832">
        <v>1.9863636493682861</v>
      </c>
      <c r="J703" s="832">
        <v>1250</v>
      </c>
      <c r="K703" s="833">
        <v>2483</v>
      </c>
    </row>
    <row r="704" spans="1:11" ht="14.45" customHeight="1" x14ac:dyDescent="0.2">
      <c r="A704" s="822" t="s">
        <v>586</v>
      </c>
      <c r="B704" s="823" t="s">
        <v>587</v>
      </c>
      <c r="C704" s="826" t="s">
        <v>610</v>
      </c>
      <c r="D704" s="840" t="s">
        <v>611</v>
      </c>
      <c r="E704" s="826" t="s">
        <v>2160</v>
      </c>
      <c r="F704" s="840" t="s">
        <v>2161</v>
      </c>
      <c r="G704" s="826" t="s">
        <v>2298</v>
      </c>
      <c r="H704" s="826" t="s">
        <v>2299</v>
      </c>
      <c r="I704" s="832">
        <v>2.0499999523162842</v>
      </c>
      <c r="J704" s="832">
        <v>400</v>
      </c>
      <c r="K704" s="833">
        <v>820</v>
      </c>
    </row>
    <row r="705" spans="1:11" ht="14.45" customHeight="1" x14ac:dyDescent="0.2">
      <c r="A705" s="822" t="s">
        <v>586</v>
      </c>
      <c r="B705" s="823" t="s">
        <v>587</v>
      </c>
      <c r="C705" s="826" t="s">
        <v>610</v>
      </c>
      <c r="D705" s="840" t="s">
        <v>611</v>
      </c>
      <c r="E705" s="826" t="s">
        <v>2160</v>
      </c>
      <c r="F705" s="840" t="s">
        <v>2161</v>
      </c>
      <c r="G705" s="826" t="s">
        <v>2298</v>
      </c>
      <c r="H705" s="826" t="s">
        <v>2300</v>
      </c>
      <c r="I705" s="832">
        <v>2.0999999046325684</v>
      </c>
      <c r="J705" s="832">
        <v>100</v>
      </c>
      <c r="K705" s="833">
        <v>210</v>
      </c>
    </row>
    <row r="706" spans="1:11" ht="14.45" customHeight="1" x14ac:dyDescent="0.2">
      <c r="A706" s="822" t="s">
        <v>586</v>
      </c>
      <c r="B706" s="823" t="s">
        <v>587</v>
      </c>
      <c r="C706" s="826" t="s">
        <v>610</v>
      </c>
      <c r="D706" s="840" t="s">
        <v>611</v>
      </c>
      <c r="E706" s="826" t="s">
        <v>2160</v>
      </c>
      <c r="F706" s="840" t="s">
        <v>2161</v>
      </c>
      <c r="G706" s="826" t="s">
        <v>2303</v>
      </c>
      <c r="H706" s="826" t="s">
        <v>2304</v>
      </c>
      <c r="I706" s="832">
        <v>3.0733332633972168</v>
      </c>
      <c r="J706" s="832">
        <v>1900</v>
      </c>
      <c r="K706" s="833">
        <v>5837</v>
      </c>
    </row>
    <row r="707" spans="1:11" ht="14.45" customHeight="1" x14ac:dyDescent="0.2">
      <c r="A707" s="822" t="s">
        <v>586</v>
      </c>
      <c r="B707" s="823" t="s">
        <v>587</v>
      </c>
      <c r="C707" s="826" t="s">
        <v>610</v>
      </c>
      <c r="D707" s="840" t="s">
        <v>611</v>
      </c>
      <c r="E707" s="826" t="s">
        <v>2160</v>
      </c>
      <c r="F707" s="840" t="s">
        <v>2161</v>
      </c>
      <c r="G707" s="826" t="s">
        <v>2305</v>
      </c>
      <c r="H707" s="826" t="s">
        <v>2306</v>
      </c>
      <c r="I707" s="832">
        <v>1.92249995470047</v>
      </c>
      <c r="J707" s="832">
        <v>700</v>
      </c>
      <c r="K707" s="833">
        <v>1345</v>
      </c>
    </row>
    <row r="708" spans="1:11" ht="14.45" customHeight="1" x14ac:dyDescent="0.2">
      <c r="A708" s="822" t="s">
        <v>586</v>
      </c>
      <c r="B708" s="823" t="s">
        <v>587</v>
      </c>
      <c r="C708" s="826" t="s">
        <v>610</v>
      </c>
      <c r="D708" s="840" t="s">
        <v>611</v>
      </c>
      <c r="E708" s="826" t="s">
        <v>2160</v>
      </c>
      <c r="F708" s="840" t="s">
        <v>2161</v>
      </c>
      <c r="G708" s="826" t="s">
        <v>2798</v>
      </c>
      <c r="H708" s="826" t="s">
        <v>2799</v>
      </c>
      <c r="I708" s="832">
        <v>3.09428562436785</v>
      </c>
      <c r="J708" s="832">
        <v>809</v>
      </c>
      <c r="K708" s="833">
        <v>2503.8099994659424</v>
      </c>
    </row>
    <row r="709" spans="1:11" ht="14.45" customHeight="1" x14ac:dyDescent="0.2">
      <c r="A709" s="822" t="s">
        <v>586</v>
      </c>
      <c r="B709" s="823" t="s">
        <v>587</v>
      </c>
      <c r="C709" s="826" t="s">
        <v>610</v>
      </c>
      <c r="D709" s="840" t="s">
        <v>611</v>
      </c>
      <c r="E709" s="826" t="s">
        <v>2160</v>
      </c>
      <c r="F709" s="840" t="s">
        <v>2161</v>
      </c>
      <c r="G709" s="826" t="s">
        <v>2303</v>
      </c>
      <c r="H709" s="826" t="s">
        <v>2461</v>
      </c>
      <c r="I709" s="832">
        <v>3.0766665935516357</v>
      </c>
      <c r="J709" s="832">
        <v>1000</v>
      </c>
      <c r="K709" s="833">
        <v>3078</v>
      </c>
    </row>
    <row r="710" spans="1:11" ht="14.45" customHeight="1" x14ac:dyDescent="0.2">
      <c r="A710" s="822" t="s">
        <v>586</v>
      </c>
      <c r="B710" s="823" t="s">
        <v>587</v>
      </c>
      <c r="C710" s="826" t="s">
        <v>610</v>
      </c>
      <c r="D710" s="840" t="s">
        <v>611</v>
      </c>
      <c r="E710" s="826" t="s">
        <v>2160</v>
      </c>
      <c r="F710" s="840" t="s">
        <v>2161</v>
      </c>
      <c r="G710" s="826" t="s">
        <v>2305</v>
      </c>
      <c r="H710" s="826" t="s">
        <v>2308</v>
      </c>
      <c r="I710" s="832">
        <v>1.9299999475479126</v>
      </c>
      <c r="J710" s="832">
        <v>400</v>
      </c>
      <c r="K710" s="833">
        <v>772</v>
      </c>
    </row>
    <row r="711" spans="1:11" ht="14.45" customHeight="1" x14ac:dyDescent="0.2">
      <c r="A711" s="822" t="s">
        <v>586</v>
      </c>
      <c r="B711" s="823" t="s">
        <v>587</v>
      </c>
      <c r="C711" s="826" t="s">
        <v>610</v>
      </c>
      <c r="D711" s="840" t="s">
        <v>611</v>
      </c>
      <c r="E711" s="826" t="s">
        <v>2160</v>
      </c>
      <c r="F711" s="840" t="s">
        <v>2161</v>
      </c>
      <c r="G711" s="826" t="s">
        <v>2798</v>
      </c>
      <c r="H711" s="826" t="s">
        <v>2800</v>
      </c>
      <c r="I711" s="832">
        <v>3.0899999141693115</v>
      </c>
      <c r="J711" s="832">
        <v>300</v>
      </c>
      <c r="K711" s="833">
        <v>927</v>
      </c>
    </row>
    <row r="712" spans="1:11" ht="14.45" customHeight="1" x14ac:dyDescent="0.2">
      <c r="A712" s="822" t="s">
        <v>586</v>
      </c>
      <c r="B712" s="823" t="s">
        <v>587</v>
      </c>
      <c r="C712" s="826" t="s">
        <v>610</v>
      </c>
      <c r="D712" s="840" t="s">
        <v>611</v>
      </c>
      <c r="E712" s="826" t="s">
        <v>2160</v>
      </c>
      <c r="F712" s="840" t="s">
        <v>2161</v>
      </c>
      <c r="G712" s="826" t="s">
        <v>2311</v>
      </c>
      <c r="H712" s="826" t="s">
        <v>2312</v>
      </c>
      <c r="I712" s="832">
        <v>2.1666667461395264</v>
      </c>
      <c r="J712" s="832">
        <v>800</v>
      </c>
      <c r="K712" s="833">
        <v>1733</v>
      </c>
    </row>
    <row r="713" spans="1:11" ht="14.45" customHeight="1" x14ac:dyDescent="0.2">
      <c r="A713" s="822" t="s">
        <v>586</v>
      </c>
      <c r="B713" s="823" t="s">
        <v>587</v>
      </c>
      <c r="C713" s="826" t="s">
        <v>610</v>
      </c>
      <c r="D713" s="840" t="s">
        <v>611</v>
      </c>
      <c r="E713" s="826" t="s">
        <v>2160</v>
      </c>
      <c r="F713" s="840" t="s">
        <v>2161</v>
      </c>
      <c r="G713" s="826" t="s">
        <v>2311</v>
      </c>
      <c r="H713" s="826" t="s">
        <v>2313</v>
      </c>
      <c r="I713" s="832">
        <v>2.1677778561909995</v>
      </c>
      <c r="J713" s="832">
        <v>1000</v>
      </c>
      <c r="K713" s="833">
        <v>2167</v>
      </c>
    </row>
    <row r="714" spans="1:11" ht="14.45" customHeight="1" x14ac:dyDescent="0.2">
      <c r="A714" s="822" t="s">
        <v>586</v>
      </c>
      <c r="B714" s="823" t="s">
        <v>587</v>
      </c>
      <c r="C714" s="826" t="s">
        <v>610</v>
      </c>
      <c r="D714" s="840" t="s">
        <v>611</v>
      </c>
      <c r="E714" s="826" t="s">
        <v>2160</v>
      </c>
      <c r="F714" s="840" t="s">
        <v>2161</v>
      </c>
      <c r="G714" s="826" t="s">
        <v>2314</v>
      </c>
      <c r="H714" s="826" t="s">
        <v>2315</v>
      </c>
      <c r="I714" s="832">
        <v>4.7800002098083496</v>
      </c>
      <c r="J714" s="832">
        <v>100</v>
      </c>
      <c r="K714" s="833">
        <v>478</v>
      </c>
    </row>
    <row r="715" spans="1:11" ht="14.45" customHeight="1" x14ac:dyDescent="0.2">
      <c r="A715" s="822" t="s">
        <v>586</v>
      </c>
      <c r="B715" s="823" t="s">
        <v>587</v>
      </c>
      <c r="C715" s="826" t="s">
        <v>610</v>
      </c>
      <c r="D715" s="840" t="s">
        <v>611</v>
      </c>
      <c r="E715" s="826" t="s">
        <v>2160</v>
      </c>
      <c r="F715" s="840" t="s">
        <v>2161</v>
      </c>
      <c r="G715" s="826" t="s">
        <v>2314</v>
      </c>
      <c r="H715" s="826" t="s">
        <v>2462</v>
      </c>
      <c r="I715" s="832">
        <v>4.7699999809265137</v>
      </c>
      <c r="J715" s="832">
        <v>50</v>
      </c>
      <c r="K715" s="833">
        <v>238.5</v>
      </c>
    </row>
    <row r="716" spans="1:11" ht="14.45" customHeight="1" x14ac:dyDescent="0.2">
      <c r="A716" s="822" t="s">
        <v>586</v>
      </c>
      <c r="B716" s="823" t="s">
        <v>587</v>
      </c>
      <c r="C716" s="826" t="s">
        <v>610</v>
      </c>
      <c r="D716" s="840" t="s">
        <v>611</v>
      </c>
      <c r="E716" s="826" t="s">
        <v>2160</v>
      </c>
      <c r="F716" s="840" t="s">
        <v>2161</v>
      </c>
      <c r="G716" s="826" t="s">
        <v>2316</v>
      </c>
      <c r="H716" s="826" t="s">
        <v>2317</v>
      </c>
      <c r="I716" s="832">
        <v>21.229999542236328</v>
      </c>
      <c r="J716" s="832">
        <v>200</v>
      </c>
      <c r="K716" s="833">
        <v>4246</v>
      </c>
    </row>
    <row r="717" spans="1:11" ht="14.45" customHeight="1" x14ac:dyDescent="0.2">
      <c r="A717" s="822" t="s">
        <v>586</v>
      </c>
      <c r="B717" s="823" t="s">
        <v>587</v>
      </c>
      <c r="C717" s="826" t="s">
        <v>610</v>
      </c>
      <c r="D717" s="840" t="s">
        <v>611</v>
      </c>
      <c r="E717" s="826" t="s">
        <v>2160</v>
      </c>
      <c r="F717" s="840" t="s">
        <v>2161</v>
      </c>
      <c r="G717" s="826" t="s">
        <v>2318</v>
      </c>
      <c r="H717" s="826" t="s">
        <v>2319</v>
      </c>
      <c r="I717" s="832">
        <v>2.5149999856948853</v>
      </c>
      <c r="J717" s="832">
        <v>400</v>
      </c>
      <c r="K717" s="833">
        <v>1006</v>
      </c>
    </row>
    <row r="718" spans="1:11" ht="14.45" customHeight="1" x14ac:dyDescent="0.2">
      <c r="A718" s="822" t="s">
        <v>586</v>
      </c>
      <c r="B718" s="823" t="s">
        <v>587</v>
      </c>
      <c r="C718" s="826" t="s">
        <v>610</v>
      </c>
      <c r="D718" s="840" t="s">
        <v>611</v>
      </c>
      <c r="E718" s="826" t="s">
        <v>2160</v>
      </c>
      <c r="F718" s="840" t="s">
        <v>2161</v>
      </c>
      <c r="G718" s="826" t="s">
        <v>2316</v>
      </c>
      <c r="H718" s="826" t="s">
        <v>2320</v>
      </c>
      <c r="I718" s="832">
        <v>21.237999725341798</v>
      </c>
      <c r="J718" s="832">
        <v>300</v>
      </c>
      <c r="K718" s="833">
        <v>6371.5</v>
      </c>
    </row>
    <row r="719" spans="1:11" ht="14.45" customHeight="1" x14ac:dyDescent="0.2">
      <c r="A719" s="822" t="s">
        <v>586</v>
      </c>
      <c r="B719" s="823" t="s">
        <v>587</v>
      </c>
      <c r="C719" s="826" t="s">
        <v>610</v>
      </c>
      <c r="D719" s="840" t="s">
        <v>611</v>
      </c>
      <c r="E719" s="826" t="s">
        <v>2160</v>
      </c>
      <c r="F719" s="840" t="s">
        <v>2161</v>
      </c>
      <c r="G719" s="826" t="s">
        <v>2318</v>
      </c>
      <c r="H719" s="826" t="s">
        <v>2321</v>
      </c>
      <c r="I719" s="832">
        <v>2.5179999828338624</v>
      </c>
      <c r="J719" s="832">
        <v>300</v>
      </c>
      <c r="K719" s="833">
        <v>755.5</v>
      </c>
    </row>
    <row r="720" spans="1:11" ht="14.45" customHeight="1" x14ac:dyDescent="0.2">
      <c r="A720" s="822" t="s">
        <v>586</v>
      </c>
      <c r="B720" s="823" t="s">
        <v>587</v>
      </c>
      <c r="C720" s="826" t="s">
        <v>610</v>
      </c>
      <c r="D720" s="840" t="s">
        <v>611</v>
      </c>
      <c r="E720" s="826" t="s">
        <v>2160</v>
      </c>
      <c r="F720" s="840" t="s">
        <v>2161</v>
      </c>
      <c r="G720" s="826" t="s">
        <v>2324</v>
      </c>
      <c r="H720" s="826" t="s">
        <v>2325</v>
      </c>
      <c r="I720" s="832">
        <v>21.233999633789061</v>
      </c>
      <c r="J720" s="832">
        <v>80</v>
      </c>
      <c r="K720" s="833">
        <v>1698.9000244140625</v>
      </c>
    </row>
    <row r="721" spans="1:11" ht="14.45" customHeight="1" x14ac:dyDescent="0.2">
      <c r="A721" s="822" t="s">
        <v>586</v>
      </c>
      <c r="B721" s="823" t="s">
        <v>587</v>
      </c>
      <c r="C721" s="826" t="s">
        <v>610</v>
      </c>
      <c r="D721" s="840" t="s">
        <v>611</v>
      </c>
      <c r="E721" s="826" t="s">
        <v>2160</v>
      </c>
      <c r="F721" s="840" t="s">
        <v>2161</v>
      </c>
      <c r="G721" s="826" t="s">
        <v>2324</v>
      </c>
      <c r="H721" s="826" t="s">
        <v>2326</v>
      </c>
      <c r="I721" s="832">
        <v>21.234999656677246</v>
      </c>
      <c r="J721" s="832">
        <v>110</v>
      </c>
      <c r="K721" s="833">
        <v>2335.9000549316406</v>
      </c>
    </row>
    <row r="722" spans="1:11" ht="14.45" customHeight="1" x14ac:dyDescent="0.2">
      <c r="A722" s="822" t="s">
        <v>586</v>
      </c>
      <c r="B722" s="823" t="s">
        <v>587</v>
      </c>
      <c r="C722" s="826" t="s">
        <v>610</v>
      </c>
      <c r="D722" s="840" t="s">
        <v>611</v>
      </c>
      <c r="E722" s="826" t="s">
        <v>2327</v>
      </c>
      <c r="F722" s="840" t="s">
        <v>2328</v>
      </c>
      <c r="G722" s="826" t="s">
        <v>2329</v>
      </c>
      <c r="H722" s="826" t="s">
        <v>2330</v>
      </c>
      <c r="I722" s="832">
        <v>10.163999938964844</v>
      </c>
      <c r="J722" s="832">
        <v>4300</v>
      </c>
      <c r="K722" s="833">
        <v>43700.000091552734</v>
      </c>
    </row>
    <row r="723" spans="1:11" ht="14.45" customHeight="1" x14ac:dyDescent="0.2">
      <c r="A723" s="822" t="s">
        <v>586</v>
      </c>
      <c r="B723" s="823" t="s">
        <v>587</v>
      </c>
      <c r="C723" s="826" t="s">
        <v>610</v>
      </c>
      <c r="D723" s="840" t="s">
        <v>611</v>
      </c>
      <c r="E723" s="826" t="s">
        <v>2327</v>
      </c>
      <c r="F723" s="840" t="s">
        <v>2328</v>
      </c>
      <c r="G723" s="826" t="s">
        <v>2329</v>
      </c>
      <c r="H723" s="826" t="s">
        <v>2331</v>
      </c>
      <c r="I723" s="832">
        <v>10.163333257039389</v>
      </c>
      <c r="J723" s="832">
        <v>3200</v>
      </c>
      <c r="K723" s="833">
        <v>32523</v>
      </c>
    </row>
    <row r="724" spans="1:11" ht="14.45" customHeight="1" x14ac:dyDescent="0.2">
      <c r="A724" s="822" t="s">
        <v>586</v>
      </c>
      <c r="B724" s="823" t="s">
        <v>587</v>
      </c>
      <c r="C724" s="826" t="s">
        <v>610</v>
      </c>
      <c r="D724" s="840" t="s">
        <v>611</v>
      </c>
      <c r="E724" s="826" t="s">
        <v>2327</v>
      </c>
      <c r="F724" s="840" t="s">
        <v>2328</v>
      </c>
      <c r="G724" s="826" t="s">
        <v>2801</v>
      </c>
      <c r="H724" s="826" t="s">
        <v>2802</v>
      </c>
      <c r="I724" s="832">
        <v>62.650001525878906</v>
      </c>
      <c r="J724" s="832">
        <v>132</v>
      </c>
      <c r="K724" s="833">
        <v>8270.2998046875</v>
      </c>
    </row>
    <row r="725" spans="1:11" ht="14.45" customHeight="1" x14ac:dyDescent="0.2">
      <c r="A725" s="822" t="s">
        <v>586</v>
      </c>
      <c r="B725" s="823" t="s">
        <v>587</v>
      </c>
      <c r="C725" s="826" t="s">
        <v>610</v>
      </c>
      <c r="D725" s="840" t="s">
        <v>611</v>
      </c>
      <c r="E725" s="826" t="s">
        <v>2327</v>
      </c>
      <c r="F725" s="840" t="s">
        <v>2328</v>
      </c>
      <c r="G725" s="826" t="s">
        <v>2801</v>
      </c>
      <c r="H725" s="826" t="s">
        <v>2803</v>
      </c>
      <c r="I725" s="832">
        <v>62.650001525878906</v>
      </c>
      <c r="J725" s="832">
        <v>396</v>
      </c>
      <c r="K725" s="833">
        <v>24810.8994140625</v>
      </c>
    </row>
    <row r="726" spans="1:11" ht="14.45" customHeight="1" x14ac:dyDescent="0.2">
      <c r="A726" s="822" t="s">
        <v>586</v>
      </c>
      <c r="B726" s="823" t="s">
        <v>587</v>
      </c>
      <c r="C726" s="826" t="s">
        <v>610</v>
      </c>
      <c r="D726" s="840" t="s">
        <v>611</v>
      </c>
      <c r="E726" s="826" t="s">
        <v>2327</v>
      </c>
      <c r="F726" s="840" t="s">
        <v>2328</v>
      </c>
      <c r="G726" s="826" t="s">
        <v>2801</v>
      </c>
      <c r="H726" s="826" t="s">
        <v>2804</v>
      </c>
      <c r="I726" s="832">
        <v>62.650001525878906</v>
      </c>
      <c r="J726" s="832">
        <v>132</v>
      </c>
      <c r="K726" s="833">
        <v>8270.18017578125</v>
      </c>
    </row>
    <row r="727" spans="1:11" ht="14.45" customHeight="1" x14ac:dyDescent="0.2">
      <c r="A727" s="822" t="s">
        <v>586</v>
      </c>
      <c r="B727" s="823" t="s">
        <v>587</v>
      </c>
      <c r="C727" s="826" t="s">
        <v>610</v>
      </c>
      <c r="D727" s="840" t="s">
        <v>611</v>
      </c>
      <c r="E727" s="826" t="s">
        <v>2327</v>
      </c>
      <c r="F727" s="840" t="s">
        <v>2328</v>
      </c>
      <c r="G727" s="826" t="s">
        <v>2801</v>
      </c>
      <c r="H727" s="826" t="s">
        <v>2805</v>
      </c>
      <c r="I727" s="832">
        <v>62.650001525878906</v>
      </c>
      <c r="J727" s="832">
        <v>726</v>
      </c>
      <c r="K727" s="833">
        <v>45486.17919921875</v>
      </c>
    </row>
    <row r="728" spans="1:11" ht="14.45" customHeight="1" x14ac:dyDescent="0.2">
      <c r="A728" s="822" t="s">
        <v>586</v>
      </c>
      <c r="B728" s="823" t="s">
        <v>587</v>
      </c>
      <c r="C728" s="826" t="s">
        <v>610</v>
      </c>
      <c r="D728" s="840" t="s">
        <v>611</v>
      </c>
      <c r="E728" s="826" t="s">
        <v>2327</v>
      </c>
      <c r="F728" s="840" t="s">
        <v>2328</v>
      </c>
      <c r="G728" s="826" t="s">
        <v>2806</v>
      </c>
      <c r="H728" s="826" t="s">
        <v>2807</v>
      </c>
      <c r="I728" s="832">
        <v>7.2533334096272783</v>
      </c>
      <c r="J728" s="832">
        <v>300</v>
      </c>
      <c r="K728" s="833">
        <v>2176</v>
      </c>
    </row>
    <row r="729" spans="1:11" ht="14.45" customHeight="1" x14ac:dyDescent="0.2">
      <c r="A729" s="822" t="s">
        <v>586</v>
      </c>
      <c r="B729" s="823" t="s">
        <v>587</v>
      </c>
      <c r="C729" s="826" t="s">
        <v>610</v>
      </c>
      <c r="D729" s="840" t="s">
        <v>611</v>
      </c>
      <c r="E729" s="826" t="s">
        <v>2327</v>
      </c>
      <c r="F729" s="840" t="s">
        <v>2328</v>
      </c>
      <c r="G729" s="826" t="s">
        <v>2808</v>
      </c>
      <c r="H729" s="826" t="s">
        <v>2809</v>
      </c>
      <c r="I729" s="832">
        <v>16.819999694824219</v>
      </c>
      <c r="J729" s="832">
        <v>100</v>
      </c>
      <c r="K729" s="833">
        <v>1682</v>
      </c>
    </row>
    <row r="730" spans="1:11" ht="14.45" customHeight="1" x14ac:dyDescent="0.2">
      <c r="A730" s="822" t="s">
        <v>586</v>
      </c>
      <c r="B730" s="823" t="s">
        <v>587</v>
      </c>
      <c r="C730" s="826" t="s">
        <v>610</v>
      </c>
      <c r="D730" s="840" t="s">
        <v>611</v>
      </c>
      <c r="E730" s="826" t="s">
        <v>2327</v>
      </c>
      <c r="F730" s="840" t="s">
        <v>2328</v>
      </c>
      <c r="G730" s="826" t="s">
        <v>2810</v>
      </c>
      <c r="H730" s="826" t="s">
        <v>2811</v>
      </c>
      <c r="I730" s="832">
        <v>65.449996948242188</v>
      </c>
      <c r="J730" s="832">
        <v>50</v>
      </c>
      <c r="K730" s="833">
        <v>3272.449951171875</v>
      </c>
    </row>
    <row r="731" spans="1:11" ht="14.45" customHeight="1" x14ac:dyDescent="0.2">
      <c r="A731" s="822" t="s">
        <v>586</v>
      </c>
      <c r="B731" s="823" t="s">
        <v>587</v>
      </c>
      <c r="C731" s="826" t="s">
        <v>610</v>
      </c>
      <c r="D731" s="840" t="s">
        <v>611</v>
      </c>
      <c r="E731" s="826" t="s">
        <v>2332</v>
      </c>
      <c r="F731" s="840" t="s">
        <v>2333</v>
      </c>
      <c r="G731" s="826" t="s">
        <v>2336</v>
      </c>
      <c r="H731" s="826" t="s">
        <v>2337</v>
      </c>
      <c r="I731" s="832">
        <v>0.30400000810623168</v>
      </c>
      <c r="J731" s="832">
        <v>2300</v>
      </c>
      <c r="K731" s="833">
        <v>700</v>
      </c>
    </row>
    <row r="732" spans="1:11" ht="14.45" customHeight="1" x14ac:dyDescent="0.2">
      <c r="A732" s="822" t="s">
        <v>586</v>
      </c>
      <c r="B732" s="823" t="s">
        <v>587</v>
      </c>
      <c r="C732" s="826" t="s">
        <v>610</v>
      </c>
      <c r="D732" s="840" t="s">
        <v>611</v>
      </c>
      <c r="E732" s="826" t="s">
        <v>2332</v>
      </c>
      <c r="F732" s="840" t="s">
        <v>2333</v>
      </c>
      <c r="G732" s="826" t="s">
        <v>2338</v>
      </c>
      <c r="H732" s="826" t="s">
        <v>2339</v>
      </c>
      <c r="I732" s="832">
        <v>0.3033333420753479</v>
      </c>
      <c r="J732" s="832">
        <v>1500</v>
      </c>
      <c r="K732" s="833">
        <v>455</v>
      </c>
    </row>
    <row r="733" spans="1:11" ht="14.45" customHeight="1" x14ac:dyDescent="0.2">
      <c r="A733" s="822" t="s">
        <v>586</v>
      </c>
      <c r="B733" s="823" t="s">
        <v>587</v>
      </c>
      <c r="C733" s="826" t="s">
        <v>610</v>
      </c>
      <c r="D733" s="840" t="s">
        <v>611</v>
      </c>
      <c r="E733" s="826" t="s">
        <v>2332</v>
      </c>
      <c r="F733" s="840" t="s">
        <v>2333</v>
      </c>
      <c r="G733" s="826" t="s">
        <v>2342</v>
      </c>
      <c r="H733" s="826" t="s">
        <v>2343</v>
      </c>
      <c r="I733" s="832">
        <v>0.54200001955032351</v>
      </c>
      <c r="J733" s="832">
        <v>10500</v>
      </c>
      <c r="K733" s="833">
        <v>5690</v>
      </c>
    </row>
    <row r="734" spans="1:11" ht="14.45" customHeight="1" x14ac:dyDescent="0.2">
      <c r="A734" s="822" t="s">
        <v>586</v>
      </c>
      <c r="B734" s="823" t="s">
        <v>587</v>
      </c>
      <c r="C734" s="826" t="s">
        <v>610</v>
      </c>
      <c r="D734" s="840" t="s">
        <v>611</v>
      </c>
      <c r="E734" s="826" t="s">
        <v>2332</v>
      </c>
      <c r="F734" s="840" t="s">
        <v>2333</v>
      </c>
      <c r="G734" s="826" t="s">
        <v>2336</v>
      </c>
      <c r="H734" s="826" t="s">
        <v>2344</v>
      </c>
      <c r="I734" s="832">
        <v>0.30000001192092896</v>
      </c>
      <c r="J734" s="832">
        <v>300</v>
      </c>
      <c r="K734" s="833">
        <v>90</v>
      </c>
    </row>
    <row r="735" spans="1:11" ht="14.45" customHeight="1" x14ac:dyDescent="0.2">
      <c r="A735" s="822" t="s">
        <v>586</v>
      </c>
      <c r="B735" s="823" t="s">
        <v>587</v>
      </c>
      <c r="C735" s="826" t="s">
        <v>610</v>
      </c>
      <c r="D735" s="840" t="s">
        <v>611</v>
      </c>
      <c r="E735" s="826" t="s">
        <v>2332</v>
      </c>
      <c r="F735" s="840" t="s">
        <v>2333</v>
      </c>
      <c r="G735" s="826" t="s">
        <v>2342</v>
      </c>
      <c r="H735" s="826" t="s">
        <v>2347</v>
      </c>
      <c r="I735" s="832">
        <v>0.54600001573562618</v>
      </c>
      <c r="J735" s="832">
        <v>5000</v>
      </c>
      <c r="K735" s="833">
        <v>2730</v>
      </c>
    </row>
    <row r="736" spans="1:11" ht="14.45" customHeight="1" x14ac:dyDescent="0.2">
      <c r="A736" s="822" t="s">
        <v>586</v>
      </c>
      <c r="B736" s="823" t="s">
        <v>587</v>
      </c>
      <c r="C736" s="826" t="s">
        <v>610</v>
      </c>
      <c r="D736" s="840" t="s">
        <v>611</v>
      </c>
      <c r="E736" s="826" t="s">
        <v>2332</v>
      </c>
      <c r="F736" s="840" t="s">
        <v>2333</v>
      </c>
      <c r="G736" s="826" t="s">
        <v>2348</v>
      </c>
      <c r="H736" s="826" t="s">
        <v>2349</v>
      </c>
      <c r="I736" s="832">
        <v>48.824286324637278</v>
      </c>
      <c r="J736" s="832">
        <v>165</v>
      </c>
      <c r="K736" s="833">
        <v>8056</v>
      </c>
    </row>
    <row r="737" spans="1:11" ht="14.45" customHeight="1" x14ac:dyDescent="0.2">
      <c r="A737" s="822" t="s">
        <v>586</v>
      </c>
      <c r="B737" s="823" t="s">
        <v>587</v>
      </c>
      <c r="C737" s="826" t="s">
        <v>610</v>
      </c>
      <c r="D737" s="840" t="s">
        <v>611</v>
      </c>
      <c r="E737" s="826" t="s">
        <v>2332</v>
      </c>
      <c r="F737" s="840" t="s">
        <v>2333</v>
      </c>
      <c r="G737" s="826" t="s">
        <v>2348</v>
      </c>
      <c r="H737" s="826" t="s">
        <v>2465</v>
      </c>
      <c r="I737" s="832">
        <v>48.823333740234375</v>
      </c>
      <c r="J737" s="832">
        <v>75</v>
      </c>
      <c r="K737" s="833">
        <v>3661.8499755859375</v>
      </c>
    </row>
    <row r="738" spans="1:11" ht="14.45" customHeight="1" x14ac:dyDescent="0.2">
      <c r="A738" s="822" t="s">
        <v>586</v>
      </c>
      <c r="B738" s="823" t="s">
        <v>587</v>
      </c>
      <c r="C738" s="826" t="s">
        <v>610</v>
      </c>
      <c r="D738" s="840" t="s">
        <v>611</v>
      </c>
      <c r="E738" s="826" t="s">
        <v>2332</v>
      </c>
      <c r="F738" s="840" t="s">
        <v>2333</v>
      </c>
      <c r="G738" s="826" t="s">
        <v>2350</v>
      </c>
      <c r="H738" s="826" t="s">
        <v>2351</v>
      </c>
      <c r="I738" s="832">
        <v>1.8049999475479126</v>
      </c>
      <c r="J738" s="832">
        <v>600</v>
      </c>
      <c r="K738" s="833">
        <v>1084</v>
      </c>
    </row>
    <row r="739" spans="1:11" ht="14.45" customHeight="1" x14ac:dyDescent="0.2">
      <c r="A739" s="822" t="s">
        <v>586</v>
      </c>
      <c r="B739" s="823" t="s">
        <v>587</v>
      </c>
      <c r="C739" s="826" t="s">
        <v>610</v>
      </c>
      <c r="D739" s="840" t="s">
        <v>611</v>
      </c>
      <c r="E739" s="826" t="s">
        <v>2332</v>
      </c>
      <c r="F739" s="840" t="s">
        <v>2333</v>
      </c>
      <c r="G739" s="826" t="s">
        <v>2350</v>
      </c>
      <c r="H739" s="826" t="s">
        <v>2352</v>
      </c>
      <c r="I739" s="832">
        <v>1.8019999504089355</v>
      </c>
      <c r="J739" s="832">
        <v>2300</v>
      </c>
      <c r="K739" s="833">
        <v>4145</v>
      </c>
    </row>
    <row r="740" spans="1:11" ht="14.45" customHeight="1" x14ac:dyDescent="0.2">
      <c r="A740" s="822" t="s">
        <v>586</v>
      </c>
      <c r="B740" s="823" t="s">
        <v>587</v>
      </c>
      <c r="C740" s="826" t="s">
        <v>610</v>
      </c>
      <c r="D740" s="840" t="s">
        <v>611</v>
      </c>
      <c r="E740" s="826" t="s">
        <v>2332</v>
      </c>
      <c r="F740" s="840" t="s">
        <v>2333</v>
      </c>
      <c r="G740" s="826" t="s">
        <v>2353</v>
      </c>
      <c r="H740" s="826" t="s">
        <v>2354</v>
      </c>
      <c r="I740" s="832">
        <v>1.8033332824707031</v>
      </c>
      <c r="J740" s="832">
        <v>1300</v>
      </c>
      <c r="K740" s="833">
        <v>2345</v>
      </c>
    </row>
    <row r="741" spans="1:11" ht="14.45" customHeight="1" x14ac:dyDescent="0.2">
      <c r="A741" s="822" t="s">
        <v>586</v>
      </c>
      <c r="B741" s="823" t="s">
        <v>587</v>
      </c>
      <c r="C741" s="826" t="s">
        <v>610</v>
      </c>
      <c r="D741" s="840" t="s">
        <v>611</v>
      </c>
      <c r="E741" s="826" t="s">
        <v>2355</v>
      </c>
      <c r="F741" s="840" t="s">
        <v>2356</v>
      </c>
      <c r="G741" s="826" t="s">
        <v>2812</v>
      </c>
      <c r="H741" s="826" t="s">
        <v>2813</v>
      </c>
      <c r="I741" s="832">
        <v>16.940000534057617</v>
      </c>
      <c r="J741" s="832">
        <v>100</v>
      </c>
      <c r="K741" s="833">
        <v>1694</v>
      </c>
    </row>
    <row r="742" spans="1:11" ht="14.45" customHeight="1" x14ac:dyDescent="0.2">
      <c r="A742" s="822" t="s">
        <v>586</v>
      </c>
      <c r="B742" s="823" t="s">
        <v>587</v>
      </c>
      <c r="C742" s="826" t="s">
        <v>610</v>
      </c>
      <c r="D742" s="840" t="s">
        <v>611</v>
      </c>
      <c r="E742" s="826" t="s">
        <v>2355</v>
      </c>
      <c r="F742" s="840" t="s">
        <v>2356</v>
      </c>
      <c r="G742" s="826" t="s">
        <v>2814</v>
      </c>
      <c r="H742" s="826" t="s">
        <v>2815</v>
      </c>
      <c r="I742" s="832">
        <v>16.940000534057617</v>
      </c>
      <c r="J742" s="832">
        <v>400</v>
      </c>
      <c r="K742" s="833">
        <v>6776</v>
      </c>
    </row>
    <row r="743" spans="1:11" ht="14.45" customHeight="1" x14ac:dyDescent="0.2">
      <c r="A743" s="822" t="s">
        <v>586</v>
      </c>
      <c r="B743" s="823" t="s">
        <v>587</v>
      </c>
      <c r="C743" s="826" t="s">
        <v>610</v>
      </c>
      <c r="D743" s="840" t="s">
        <v>611</v>
      </c>
      <c r="E743" s="826" t="s">
        <v>2355</v>
      </c>
      <c r="F743" s="840" t="s">
        <v>2356</v>
      </c>
      <c r="G743" s="826" t="s">
        <v>2816</v>
      </c>
      <c r="H743" s="826" t="s">
        <v>2817</v>
      </c>
      <c r="I743" s="832">
        <v>16.940000534057617</v>
      </c>
      <c r="J743" s="832">
        <v>600</v>
      </c>
      <c r="K743" s="833">
        <v>10164</v>
      </c>
    </row>
    <row r="744" spans="1:11" ht="14.45" customHeight="1" x14ac:dyDescent="0.2">
      <c r="A744" s="822" t="s">
        <v>586</v>
      </c>
      <c r="B744" s="823" t="s">
        <v>587</v>
      </c>
      <c r="C744" s="826" t="s">
        <v>610</v>
      </c>
      <c r="D744" s="840" t="s">
        <v>611</v>
      </c>
      <c r="E744" s="826" t="s">
        <v>2355</v>
      </c>
      <c r="F744" s="840" t="s">
        <v>2356</v>
      </c>
      <c r="G744" s="826" t="s">
        <v>2361</v>
      </c>
      <c r="H744" s="826" t="s">
        <v>2362</v>
      </c>
      <c r="I744" s="832">
        <v>15.729999542236328</v>
      </c>
      <c r="J744" s="832">
        <v>150</v>
      </c>
      <c r="K744" s="833">
        <v>2359.5</v>
      </c>
    </row>
    <row r="745" spans="1:11" ht="14.45" customHeight="1" x14ac:dyDescent="0.2">
      <c r="A745" s="822" t="s">
        <v>586</v>
      </c>
      <c r="B745" s="823" t="s">
        <v>587</v>
      </c>
      <c r="C745" s="826" t="s">
        <v>610</v>
      </c>
      <c r="D745" s="840" t="s">
        <v>611</v>
      </c>
      <c r="E745" s="826" t="s">
        <v>2355</v>
      </c>
      <c r="F745" s="840" t="s">
        <v>2356</v>
      </c>
      <c r="G745" s="826" t="s">
        <v>2818</v>
      </c>
      <c r="H745" s="826" t="s">
        <v>2819</v>
      </c>
      <c r="I745" s="832">
        <v>15.729999542236328</v>
      </c>
      <c r="J745" s="832">
        <v>100</v>
      </c>
      <c r="K745" s="833">
        <v>1573</v>
      </c>
    </row>
    <row r="746" spans="1:11" ht="14.45" customHeight="1" x14ac:dyDescent="0.2">
      <c r="A746" s="822" t="s">
        <v>586</v>
      </c>
      <c r="B746" s="823" t="s">
        <v>587</v>
      </c>
      <c r="C746" s="826" t="s">
        <v>610</v>
      </c>
      <c r="D746" s="840" t="s">
        <v>611</v>
      </c>
      <c r="E746" s="826" t="s">
        <v>2355</v>
      </c>
      <c r="F746" s="840" t="s">
        <v>2356</v>
      </c>
      <c r="G746" s="826" t="s">
        <v>2820</v>
      </c>
      <c r="H746" s="826" t="s">
        <v>2821</v>
      </c>
      <c r="I746" s="832">
        <v>15.729999542236328</v>
      </c>
      <c r="J746" s="832">
        <v>100</v>
      </c>
      <c r="K746" s="833">
        <v>1573</v>
      </c>
    </row>
    <row r="747" spans="1:11" ht="14.45" customHeight="1" x14ac:dyDescent="0.2">
      <c r="A747" s="822" t="s">
        <v>586</v>
      </c>
      <c r="B747" s="823" t="s">
        <v>587</v>
      </c>
      <c r="C747" s="826" t="s">
        <v>610</v>
      </c>
      <c r="D747" s="840" t="s">
        <v>611</v>
      </c>
      <c r="E747" s="826" t="s">
        <v>2355</v>
      </c>
      <c r="F747" s="840" t="s">
        <v>2356</v>
      </c>
      <c r="G747" s="826" t="s">
        <v>2822</v>
      </c>
      <c r="H747" s="826" t="s">
        <v>2823</v>
      </c>
      <c r="I747" s="832">
        <v>7.0199999809265137</v>
      </c>
      <c r="J747" s="832">
        <v>100</v>
      </c>
      <c r="K747" s="833">
        <v>702</v>
      </c>
    </row>
    <row r="748" spans="1:11" ht="14.45" customHeight="1" x14ac:dyDescent="0.2">
      <c r="A748" s="822" t="s">
        <v>586</v>
      </c>
      <c r="B748" s="823" t="s">
        <v>587</v>
      </c>
      <c r="C748" s="826" t="s">
        <v>610</v>
      </c>
      <c r="D748" s="840" t="s">
        <v>611</v>
      </c>
      <c r="E748" s="826" t="s">
        <v>2355</v>
      </c>
      <c r="F748" s="840" t="s">
        <v>2356</v>
      </c>
      <c r="G748" s="826" t="s">
        <v>2814</v>
      </c>
      <c r="H748" s="826" t="s">
        <v>2824</v>
      </c>
      <c r="I748" s="832">
        <v>16.940000534057617</v>
      </c>
      <c r="J748" s="832">
        <v>100</v>
      </c>
      <c r="K748" s="833">
        <v>1694</v>
      </c>
    </row>
    <row r="749" spans="1:11" ht="14.45" customHeight="1" x14ac:dyDescent="0.2">
      <c r="A749" s="822" t="s">
        <v>586</v>
      </c>
      <c r="B749" s="823" t="s">
        <v>587</v>
      </c>
      <c r="C749" s="826" t="s">
        <v>610</v>
      </c>
      <c r="D749" s="840" t="s">
        <v>611</v>
      </c>
      <c r="E749" s="826" t="s">
        <v>2355</v>
      </c>
      <c r="F749" s="840" t="s">
        <v>2356</v>
      </c>
      <c r="G749" s="826" t="s">
        <v>2825</v>
      </c>
      <c r="H749" s="826" t="s">
        <v>2826</v>
      </c>
      <c r="I749" s="832">
        <v>10.159999847412109</v>
      </c>
      <c r="J749" s="832">
        <v>100</v>
      </c>
      <c r="K749" s="833">
        <v>1016.4000244140625</v>
      </c>
    </row>
    <row r="750" spans="1:11" ht="14.45" customHeight="1" x14ac:dyDescent="0.2">
      <c r="A750" s="822" t="s">
        <v>586</v>
      </c>
      <c r="B750" s="823" t="s">
        <v>587</v>
      </c>
      <c r="C750" s="826" t="s">
        <v>610</v>
      </c>
      <c r="D750" s="840" t="s">
        <v>611</v>
      </c>
      <c r="E750" s="826" t="s">
        <v>2355</v>
      </c>
      <c r="F750" s="840" t="s">
        <v>2356</v>
      </c>
      <c r="G750" s="826" t="s">
        <v>2366</v>
      </c>
      <c r="H750" s="826" t="s">
        <v>2367</v>
      </c>
      <c r="I750" s="832">
        <v>0.66571428094591412</v>
      </c>
      <c r="J750" s="832">
        <v>39000</v>
      </c>
      <c r="K750" s="833">
        <v>26670</v>
      </c>
    </row>
    <row r="751" spans="1:11" ht="14.45" customHeight="1" x14ac:dyDescent="0.2">
      <c r="A751" s="822" t="s">
        <v>586</v>
      </c>
      <c r="B751" s="823" t="s">
        <v>587</v>
      </c>
      <c r="C751" s="826" t="s">
        <v>610</v>
      </c>
      <c r="D751" s="840" t="s">
        <v>611</v>
      </c>
      <c r="E751" s="826" t="s">
        <v>2355</v>
      </c>
      <c r="F751" s="840" t="s">
        <v>2356</v>
      </c>
      <c r="G751" s="826" t="s">
        <v>2368</v>
      </c>
      <c r="H751" s="826" t="s">
        <v>2369</v>
      </c>
      <c r="I751" s="832">
        <v>0.65545454350384802</v>
      </c>
      <c r="J751" s="832">
        <v>124000</v>
      </c>
      <c r="K751" s="833">
        <v>81760</v>
      </c>
    </row>
    <row r="752" spans="1:11" ht="14.45" customHeight="1" x14ac:dyDescent="0.2">
      <c r="A752" s="822" t="s">
        <v>586</v>
      </c>
      <c r="B752" s="823" t="s">
        <v>587</v>
      </c>
      <c r="C752" s="826" t="s">
        <v>610</v>
      </c>
      <c r="D752" s="840" t="s">
        <v>611</v>
      </c>
      <c r="E752" s="826" t="s">
        <v>2355</v>
      </c>
      <c r="F752" s="840" t="s">
        <v>2356</v>
      </c>
      <c r="G752" s="826" t="s">
        <v>2472</v>
      </c>
      <c r="H752" s="826" t="s">
        <v>2827</v>
      </c>
      <c r="I752" s="832">
        <v>0.65444443623224891</v>
      </c>
      <c r="J752" s="832">
        <v>38000</v>
      </c>
      <c r="K752" s="833">
        <v>25040</v>
      </c>
    </row>
    <row r="753" spans="1:11" ht="14.45" customHeight="1" x14ac:dyDescent="0.2">
      <c r="A753" s="822" t="s">
        <v>586</v>
      </c>
      <c r="B753" s="823" t="s">
        <v>587</v>
      </c>
      <c r="C753" s="826" t="s">
        <v>610</v>
      </c>
      <c r="D753" s="840" t="s">
        <v>611</v>
      </c>
      <c r="E753" s="826" t="s">
        <v>2355</v>
      </c>
      <c r="F753" s="840" t="s">
        <v>2356</v>
      </c>
      <c r="G753" s="826" t="s">
        <v>2366</v>
      </c>
      <c r="H753" s="826" t="s">
        <v>2370</v>
      </c>
      <c r="I753" s="832">
        <v>0.62999999523162842</v>
      </c>
      <c r="J753" s="832">
        <v>36000</v>
      </c>
      <c r="K753" s="833">
        <v>22680</v>
      </c>
    </row>
    <row r="754" spans="1:11" ht="14.45" customHeight="1" x14ac:dyDescent="0.2">
      <c r="A754" s="822" t="s">
        <v>586</v>
      </c>
      <c r="B754" s="823" t="s">
        <v>587</v>
      </c>
      <c r="C754" s="826" t="s">
        <v>610</v>
      </c>
      <c r="D754" s="840" t="s">
        <v>611</v>
      </c>
      <c r="E754" s="826" t="s">
        <v>2355</v>
      </c>
      <c r="F754" s="840" t="s">
        <v>2356</v>
      </c>
      <c r="G754" s="826" t="s">
        <v>2368</v>
      </c>
      <c r="H754" s="826" t="s">
        <v>2371</v>
      </c>
      <c r="I754" s="832">
        <v>0.62833333015441895</v>
      </c>
      <c r="J754" s="832">
        <v>50000</v>
      </c>
      <c r="K754" s="833">
        <v>31420</v>
      </c>
    </row>
    <row r="755" spans="1:11" ht="14.45" customHeight="1" x14ac:dyDescent="0.2">
      <c r="A755" s="822" t="s">
        <v>586</v>
      </c>
      <c r="B755" s="823" t="s">
        <v>587</v>
      </c>
      <c r="C755" s="826" t="s">
        <v>610</v>
      </c>
      <c r="D755" s="840" t="s">
        <v>611</v>
      </c>
      <c r="E755" s="826" t="s">
        <v>2355</v>
      </c>
      <c r="F755" s="840" t="s">
        <v>2356</v>
      </c>
      <c r="G755" s="826" t="s">
        <v>2472</v>
      </c>
      <c r="H755" s="826" t="s">
        <v>2473</v>
      </c>
      <c r="I755" s="832">
        <v>0.62999999523162842</v>
      </c>
      <c r="J755" s="832">
        <v>9000</v>
      </c>
      <c r="K755" s="833">
        <v>5670</v>
      </c>
    </row>
    <row r="756" spans="1:11" ht="14.45" customHeight="1" x14ac:dyDescent="0.2">
      <c r="A756" s="822" t="s">
        <v>586</v>
      </c>
      <c r="B756" s="823" t="s">
        <v>587</v>
      </c>
      <c r="C756" s="826" t="s">
        <v>610</v>
      </c>
      <c r="D756" s="840" t="s">
        <v>611</v>
      </c>
      <c r="E756" s="826" t="s">
        <v>2355</v>
      </c>
      <c r="F756" s="840" t="s">
        <v>2356</v>
      </c>
      <c r="G756" s="826" t="s">
        <v>2828</v>
      </c>
      <c r="H756" s="826" t="s">
        <v>2829</v>
      </c>
      <c r="I756" s="832">
        <v>0.62999999523162842</v>
      </c>
      <c r="J756" s="832">
        <v>11000</v>
      </c>
      <c r="K756" s="833">
        <v>6918.7999267578125</v>
      </c>
    </row>
    <row r="757" spans="1:11" ht="14.45" customHeight="1" x14ac:dyDescent="0.2">
      <c r="A757" s="822" t="s">
        <v>586</v>
      </c>
      <c r="B757" s="823" t="s">
        <v>587</v>
      </c>
      <c r="C757" s="826" t="s">
        <v>610</v>
      </c>
      <c r="D757" s="840" t="s">
        <v>611</v>
      </c>
      <c r="E757" s="826" t="s">
        <v>2830</v>
      </c>
      <c r="F757" s="840" t="s">
        <v>2831</v>
      </c>
      <c r="G757" s="826" t="s">
        <v>2832</v>
      </c>
      <c r="H757" s="826" t="s">
        <v>2833</v>
      </c>
      <c r="I757" s="832">
        <v>16033</v>
      </c>
      <c r="J757" s="832">
        <v>10</v>
      </c>
      <c r="K757" s="833">
        <v>160329.955078125</v>
      </c>
    </row>
    <row r="758" spans="1:11" ht="14.45" customHeight="1" x14ac:dyDescent="0.2">
      <c r="A758" s="822" t="s">
        <v>586</v>
      </c>
      <c r="B758" s="823" t="s">
        <v>587</v>
      </c>
      <c r="C758" s="826" t="s">
        <v>610</v>
      </c>
      <c r="D758" s="840" t="s">
        <v>611</v>
      </c>
      <c r="E758" s="826" t="s">
        <v>2830</v>
      </c>
      <c r="F758" s="840" t="s">
        <v>2831</v>
      </c>
      <c r="G758" s="826" t="s">
        <v>2834</v>
      </c>
      <c r="H758" s="826" t="s">
        <v>2835</v>
      </c>
      <c r="I758" s="832">
        <v>47653</v>
      </c>
      <c r="J758" s="832">
        <v>2</v>
      </c>
      <c r="K758" s="833">
        <v>95305.9921875</v>
      </c>
    </row>
    <row r="759" spans="1:11" ht="14.45" customHeight="1" x14ac:dyDescent="0.2">
      <c r="A759" s="822" t="s">
        <v>586</v>
      </c>
      <c r="B759" s="823" t="s">
        <v>587</v>
      </c>
      <c r="C759" s="826" t="s">
        <v>610</v>
      </c>
      <c r="D759" s="840" t="s">
        <v>611</v>
      </c>
      <c r="E759" s="826" t="s">
        <v>2830</v>
      </c>
      <c r="F759" s="840" t="s">
        <v>2831</v>
      </c>
      <c r="G759" s="826" t="s">
        <v>2834</v>
      </c>
      <c r="H759" s="826" t="s">
        <v>2836</v>
      </c>
      <c r="I759" s="832">
        <v>47653</v>
      </c>
      <c r="J759" s="832">
        <v>2</v>
      </c>
      <c r="K759" s="833">
        <v>95305.9921875</v>
      </c>
    </row>
    <row r="760" spans="1:11" ht="14.45" customHeight="1" x14ac:dyDescent="0.2">
      <c r="A760" s="822" t="s">
        <v>586</v>
      </c>
      <c r="B760" s="823" t="s">
        <v>587</v>
      </c>
      <c r="C760" s="826" t="s">
        <v>610</v>
      </c>
      <c r="D760" s="840" t="s">
        <v>611</v>
      </c>
      <c r="E760" s="826" t="s">
        <v>2830</v>
      </c>
      <c r="F760" s="840" t="s">
        <v>2831</v>
      </c>
      <c r="G760" s="826" t="s">
        <v>2837</v>
      </c>
      <c r="H760" s="826" t="s">
        <v>2838</v>
      </c>
      <c r="I760" s="832">
        <v>5251.39990234375</v>
      </c>
      <c r="J760" s="832">
        <v>2</v>
      </c>
      <c r="K760" s="833">
        <v>10502.7998046875</v>
      </c>
    </row>
    <row r="761" spans="1:11" ht="14.45" customHeight="1" x14ac:dyDescent="0.2">
      <c r="A761" s="822" t="s">
        <v>586</v>
      </c>
      <c r="B761" s="823" t="s">
        <v>587</v>
      </c>
      <c r="C761" s="826" t="s">
        <v>610</v>
      </c>
      <c r="D761" s="840" t="s">
        <v>611</v>
      </c>
      <c r="E761" s="826" t="s">
        <v>2830</v>
      </c>
      <c r="F761" s="840" t="s">
        <v>2831</v>
      </c>
      <c r="G761" s="826" t="s">
        <v>2837</v>
      </c>
      <c r="H761" s="826" t="s">
        <v>2839</v>
      </c>
      <c r="I761" s="832">
        <v>5251.39990234375</v>
      </c>
      <c r="J761" s="832">
        <v>2</v>
      </c>
      <c r="K761" s="833">
        <v>10502.7998046875</v>
      </c>
    </row>
    <row r="762" spans="1:11" ht="14.45" customHeight="1" x14ac:dyDescent="0.2">
      <c r="A762" s="822" t="s">
        <v>586</v>
      </c>
      <c r="B762" s="823" t="s">
        <v>587</v>
      </c>
      <c r="C762" s="826" t="s">
        <v>610</v>
      </c>
      <c r="D762" s="840" t="s">
        <v>611</v>
      </c>
      <c r="E762" s="826" t="s">
        <v>2840</v>
      </c>
      <c r="F762" s="840" t="s">
        <v>2841</v>
      </c>
      <c r="G762" s="826" t="s">
        <v>2842</v>
      </c>
      <c r="H762" s="826" t="s">
        <v>2843</v>
      </c>
      <c r="I762" s="832">
        <v>319.91000366210938</v>
      </c>
      <c r="J762" s="832">
        <v>340</v>
      </c>
      <c r="K762" s="833">
        <v>108770.103515625</v>
      </c>
    </row>
    <row r="763" spans="1:11" ht="14.45" customHeight="1" x14ac:dyDescent="0.2">
      <c r="A763" s="822" t="s">
        <v>586</v>
      </c>
      <c r="B763" s="823" t="s">
        <v>587</v>
      </c>
      <c r="C763" s="826" t="s">
        <v>610</v>
      </c>
      <c r="D763" s="840" t="s">
        <v>611</v>
      </c>
      <c r="E763" s="826" t="s">
        <v>2840</v>
      </c>
      <c r="F763" s="840" t="s">
        <v>2841</v>
      </c>
      <c r="G763" s="826" t="s">
        <v>2842</v>
      </c>
      <c r="H763" s="826" t="s">
        <v>2844</v>
      </c>
      <c r="I763" s="832">
        <v>319.91000366210938</v>
      </c>
      <c r="J763" s="832">
        <v>240</v>
      </c>
      <c r="K763" s="833">
        <v>76778.72265625</v>
      </c>
    </row>
    <row r="764" spans="1:11" ht="14.45" customHeight="1" x14ac:dyDescent="0.2">
      <c r="A764" s="822" t="s">
        <v>586</v>
      </c>
      <c r="B764" s="823" t="s">
        <v>587</v>
      </c>
      <c r="C764" s="826" t="s">
        <v>610</v>
      </c>
      <c r="D764" s="840" t="s">
        <v>611</v>
      </c>
      <c r="E764" s="826" t="s">
        <v>2840</v>
      </c>
      <c r="F764" s="840" t="s">
        <v>2841</v>
      </c>
      <c r="G764" s="826" t="s">
        <v>2845</v>
      </c>
      <c r="H764" s="826" t="s">
        <v>2846</v>
      </c>
      <c r="I764" s="832">
        <v>928.20001220703125</v>
      </c>
      <c r="J764" s="832">
        <v>90</v>
      </c>
      <c r="K764" s="833">
        <v>83538.2724609375</v>
      </c>
    </row>
    <row r="765" spans="1:11" ht="14.45" customHeight="1" x14ac:dyDescent="0.2">
      <c r="A765" s="822" t="s">
        <v>586</v>
      </c>
      <c r="B765" s="823" t="s">
        <v>587</v>
      </c>
      <c r="C765" s="826" t="s">
        <v>610</v>
      </c>
      <c r="D765" s="840" t="s">
        <v>611</v>
      </c>
      <c r="E765" s="826" t="s">
        <v>2840</v>
      </c>
      <c r="F765" s="840" t="s">
        <v>2841</v>
      </c>
      <c r="G765" s="826" t="s">
        <v>2845</v>
      </c>
      <c r="H765" s="826" t="s">
        <v>2847</v>
      </c>
      <c r="I765" s="832">
        <v>928.2020141601563</v>
      </c>
      <c r="J765" s="832">
        <v>50</v>
      </c>
      <c r="K765" s="833">
        <v>46410.150390625</v>
      </c>
    </row>
    <row r="766" spans="1:11" ht="14.45" customHeight="1" x14ac:dyDescent="0.2">
      <c r="A766" s="822" t="s">
        <v>586</v>
      </c>
      <c r="B766" s="823" t="s">
        <v>587</v>
      </c>
      <c r="C766" s="826" t="s">
        <v>610</v>
      </c>
      <c r="D766" s="840" t="s">
        <v>611</v>
      </c>
      <c r="E766" s="826" t="s">
        <v>2840</v>
      </c>
      <c r="F766" s="840" t="s">
        <v>2841</v>
      </c>
      <c r="G766" s="826" t="s">
        <v>2848</v>
      </c>
      <c r="H766" s="826" t="s">
        <v>2849</v>
      </c>
      <c r="I766" s="832">
        <v>5.1999998092651367</v>
      </c>
      <c r="J766" s="832">
        <v>20</v>
      </c>
      <c r="K766" s="833">
        <v>104</v>
      </c>
    </row>
    <row r="767" spans="1:11" ht="14.45" customHeight="1" x14ac:dyDescent="0.2">
      <c r="A767" s="822" t="s">
        <v>586</v>
      </c>
      <c r="B767" s="823" t="s">
        <v>587</v>
      </c>
      <c r="C767" s="826" t="s">
        <v>610</v>
      </c>
      <c r="D767" s="840" t="s">
        <v>611</v>
      </c>
      <c r="E767" s="826" t="s">
        <v>2840</v>
      </c>
      <c r="F767" s="840" t="s">
        <v>2841</v>
      </c>
      <c r="G767" s="826" t="s">
        <v>2850</v>
      </c>
      <c r="H767" s="826" t="s">
        <v>2851</v>
      </c>
      <c r="I767" s="832">
        <v>9.3199996948242188</v>
      </c>
      <c r="J767" s="832">
        <v>15</v>
      </c>
      <c r="K767" s="833">
        <v>139.80000305175781</v>
      </c>
    </row>
    <row r="768" spans="1:11" ht="14.45" customHeight="1" x14ac:dyDescent="0.2">
      <c r="A768" s="822" t="s">
        <v>586</v>
      </c>
      <c r="B768" s="823" t="s">
        <v>587</v>
      </c>
      <c r="C768" s="826" t="s">
        <v>610</v>
      </c>
      <c r="D768" s="840" t="s">
        <v>611</v>
      </c>
      <c r="E768" s="826" t="s">
        <v>2840</v>
      </c>
      <c r="F768" s="840" t="s">
        <v>2841</v>
      </c>
      <c r="G768" s="826" t="s">
        <v>2852</v>
      </c>
      <c r="H768" s="826" t="s">
        <v>2853</v>
      </c>
      <c r="I768" s="832">
        <v>9.3199996948242188</v>
      </c>
      <c r="J768" s="832">
        <v>5</v>
      </c>
      <c r="K768" s="833">
        <v>46.599998474121094</v>
      </c>
    </row>
    <row r="769" spans="1:11" ht="14.45" customHeight="1" x14ac:dyDescent="0.2">
      <c r="A769" s="822" t="s">
        <v>586</v>
      </c>
      <c r="B769" s="823" t="s">
        <v>587</v>
      </c>
      <c r="C769" s="826" t="s">
        <v>610</v>
      </c>
      <c r="D769" s="840" t="s">
        <v>611</v>
      </c>
      <c r="E769" s="826" t="s">
        <v>2372</v>
      </c>
      <c r="F769" s="840" t="s">
        <v>2373</v>
      </c>
      <c r="G769" s="826" t="s">
        <v>2854</v>
      </c>
      <c r="H769" s="826" t="s">
        <v>2855</v>
      </c>
      <c r="I769" s="832">
        <v>163.61889478895398</v>
      </c>
      <c r="J769" s="832">
        <v>360</v>
      </c>
      <c r="K769" s="833">
        <v>58902.80029296875</v>
      </c>
    </row>
    <row r="770" spans="1:11" ht="14.45" customHeight="1" x14ac:dyDescent="0.2">
      <c r="A770" s="822" t="s">
        <v>586</v>
      </c>
      <c r="B770" s="823" t="s">
        <v>587</v>
      </c>
      <c r="C770" s="826" t="s">
        <v>610</v>
      </c>
      <c r="D770" s="840" t="s">
        <v>611</v>
      </c>
      <c r="E770" s="826" t="s">
        <v>2372</v>
      </c>
      <c r="F770" s="840" t="s">
        <v>2373</v>
      </c>
      <c r="G770" s="826" t="s">
        <v>2854</v>
      </c>
      <c r="H770" s="826" t="s">
        <v>2856</v>
      </c>
      <c r="I770" s="832">
        <v>159.11500549316406</v>
      </c>
      <c r="J770" s="832">
        <v>200</v>
      </c>
      <c r="K770" s="833">
        <v>31992.47021484375</v>
      </c>
    </row>
    <row r="771" spans="1:11" ht="14.45" customHeight="1" x14ac:dyDescent="0.2">
      <c r="A771" s="822" t="s">
        <v>586</v>
      </c>
      <c r="B771" s="823" t="s">
        <v>587</v>
      </c>
      <c r="C771" s="826" t="s">
        <v>610</v>
      </c>
      <c r="D771" s="840" t="s">
        <v>611</v>
      </c>
      <c r="E771" s="826" t="s">
        <v>2372</v>
      </c>
      <c r="F771" s="840" t="s">
        <v>2373</v>
      </c>
      <c r="G771" s="826" t="s">
        <v>2857</v>
      </c>
      <c r="H771" s="826" t="s">
        <v>2858</v>
      </c>
      <c r="I771" s="832">
        <v>35.090000152587891</v>
      </c>
      <c r="J771" s="832">
        <v>45</v>
      </c>
      <c r="K771" s="833">
        <v>1579.050048828125</v>
      </c>
    </row>
    <row r="772" spans="1:11" ht="14.45" customHeight="1" x14ac:dyDescent="0.2">
      <c r="A772" s="822" t="s">
        <v>586</v>
      </c>
      <c r="B772" s="823" t="s">
        <v>587</v>
      </c>
      <c r="C772" s="826" t="s">
        <v>610</v>
      </c>
      <c r="D772" s="840" t="s">
        <v>611</v>
      </c>
      <c r="E772" s="826" t="s">
        <v>2372</v>
      </c>
      <c r="F772" s="840" t="s">
        <v>2373</v>
      </c>
      <c r="G772" s="826" t="s">
        <v>2474</v>
      </c>
      <c r="H772" s="826" t="s">
        <v>2475</v>
      </c>
      <c r="I772" s="832">
        <v>15.608333110809326</v>
      </c>
      <c r="J772" s="832">
        <v>400</v>
      </c>
      <c r="K772" s="833">
        <v>6243.5</v>
      </c>
    </row>
    <row r="773" spans="1:11" ht="14.45" customHeight="1" x14ac:dyDescent="0.2">
      <c r="A773" s="822" t="s">
        <v>586</v>
      </c>
      <c r="B773" s="823" t="s">
        <v>587</v>
      </c>
      <c r="C773" s="826" t="s">
        <v>610</v>
      </c>
      <c r="D773" s="840" t="s">
        <v>611</v>
      </c>
      <c r="E773" s="826" t="s">
        <v>2372</v>
      </c>
      <c r="F773" s="840" t="s">
        <v>2373</v>
      </c>
      <c r="G773" s="826" t="s">
        <v>2859</v>
      </c>
      <c r="H773" s="826" t="s">
        <v>2860</v>
      </c>
      <c r="I773" s="832">
        <v>19.959999084472656</v>
      </c>
      <c r="J773" s="832">
        <v>100</v>
      </c>
      <c r="K773" s="833">
        <v>1996</v>
      </c>
    </row>
    <row r="774" spans="1:11" ht="14.45" customHeight="1" x14ac:dyDescent="0.2">
      <c r="A774" s="822" t="s">
        <v>586</v>
      </c>
      <c r="B774" s="823" t="s">
        <v>587</v>
      </c>
      <c r="C774" s="826" t="s">
        <v>610</v>
      </c>
      <c r="D774" s="840" t="s">
        <v>611</v>
      </c>
      <c r="E774" s="826" t="s">
        <v>2372</v>
      </c>
      <c r="F774" s="840" t="s">
        <v>2373</v>
      </c>
      <c r="G774" s="826" t="s">
        <v>2474</v>
      </c>
      <c r="H774" s="826" t="s">
        <v>2476</v>
      </c>
      <c r="I774" s="832">
        <v>15.791249990463257</v>
      </c>
      <c r="J774" s="832">
        <v>300</v>
      </c>
      <c r="K774" s="833">
        <v>4755.9099884033203</v>
      </c>
    </row>
    <row r="775" spans="1:11" ht="14.45" customHeight="1" x14ac:dyDescent="0.2">
      <c r="A775" s="822" t="s">
        <v>586</v>
      </c>
      <c r="B775" s="823" t="s">
        <v>587</v>
      </c>
      <c r="C775" s="826" t="s">
        <v>610</v>
      </c>
      <c r="D775" s="840" t="s">
        <v>611</v>
      </c>
      <c r="E775" s="826" t="s">
        <v>2372</v>
      </c>
      <c r="F775" s="840" t="s">
        <v>2373</v>
      </c>
      <c r="G775" s="826" t="s">
        <v>2859</v>
      </c>
      <c r="H775" s="826" t="s">
        <v>2861</v>
      </c>
      <c r="I775" s="832">
        <v>19.959999084472656</v>
      </c>
      <c r="J775" s="832">
        <v>2</v>
      </c>
      <c r="K775" s="833">
        <v>39.919998168945313</v>
      </c>
    </row>
    <row r="776" spans="1:11" ht="14.45" customHeight="1" x14ac:dyDescent="0.2">
      <c r="A776" s="822" t="s">
        <v>586</v>
      </c>
      <c r="B776" s="823" t="s">
        <v>587</v>
      </c>
      <c r="C776" s="826" t="s">
        <v>610</v>
      </c>
      <c r="D776" s="840" t="s">
        <v>611</v>
      </c>
      <c r="E776" s="826" t="s">
        <v>2372</v>
      </c>
      <c r="F776" s="840" t="s">
        <v>2373</v>
      </c>
      <c r="G776" s="826" t="s">
        <v>2862</v>
      </c>
      <c r="H776" s="826" t="s">
        <v>2863</v>
      </c>
      <c r="I776" s="832">
        <v>16.049999713897705</v>
      </c>
      <c r="J776" s="832">
        <v>300</v>
      </c>
      <c r="K776" s="833">
        <v>4765.9500122070313</v>
      </c>
    </row>
    <row r="777" spans="1:11" ht="14.45" customHeight="1" x14ac:dyDescent="0.2">
      <c r="A777" s="822" t="s">
        <v>586</v>
      </c>
      <c r="B777" s="823" t="s">
        <v>587</v>
      </c>
      <c r="C777" s="826" t="s">
        <v>610</v>
      </c>
      <c r="D777" s="840" t="s">
        <v>611</v>
      </c>
      <c r="E777" s="826" t="s">
        <v>2372</v>
      </c>
      <c r="F777" s="840" t="s">
        <v>2373</v>
      </c>
      <c r="G777" s="826" t="s">
        <v>2862</v>
      </c>
      <c r="H777" s="826" t="s">
        <v>2864</v>
      </c>
      <c r="I777" s="832">
        <v>21.721666018168133</v>
      </c>
      <c r="J777" s="832">
        <v>180</v>
      </c>
      <c r="K777" s="833">
        <v>3910.2300415039063</v>
      </c>
    </row>
    <row r="778" spans="1:11" ht="14.45" customHeight="1" x14ac:dyDescent="0.2">
      <c r="A778" s="822" t="s">
        <v>586</v>
      </c>
      <c r="B778" s="823" t="s">
        <v>587</v>
      </c>
      <c r="C778" s="826" t="s">
        <v>610</v>
      </c>
      <c r="D778" s="840" t="s">
        <v>611</v>
      </c>
      <c r="E778" s="826" t="s">
        <v>2372</v>
      </c>
      <c r="F778" s="840" t="s">
        <v>2373</v>
      </c>
      <c r="G778" s="826" t="s">
        <v>2865</v>
      </c>
      <c r="H778" s="826" t="s">
        <v>2866</v>
      </c>
      <c r="I778" s="832">
        <v>128.11200103759765</v>
      </c>
      <c r="J778" s="832">
        <v>280</v>
      </c>
      <c r="K778" s="833">
        <v>35868.840087890625</v>
      </c>
    </row>
    <row r="779" spans="1:11" ht="14.45" customHeight="1" x14ac:dyDescent="0.2">
      <c r="A779" s="822" t="s">
        <v>586</v>
      </c>
      <c r="B779" s="823" t="s">
        <v>587</v>
      </c>
      <c r="C779" s="826" t="s">
        <v>610</v>
      </c>
      <c r="D779" s="840" t="s">
        <v>611</v>
      </c>
      <c r="E779" s="826" t="s">
        <v>2372</v>
      </c>
      <c r="F779" s="840" t="s">
        <v>2373</v>
      </c>
      <c r="G779" s="826" t="s">
        <v>2867</v>
      </c>
      <c r="H779" s="826" t="s">
        <v>2868</v>
      </c>
      <c r="I779" s="832">
        <v>54.479999542236328</v>
      </c>
      <c r="J779" s="832">
        <v>80</v>
      </c>
      <c r="K779" s="833">
        <v>4358.2001953125</v>
      </c>
    </row>
    <row r="780" spans="1:11" ht="14.45" customHeight="1" x14ac:dyDescent="0.2">
      <c r="A780" s="822" t="s">
        <v>586</v>
      </c>
      <c r="B780" s="823" t="s">
        <v>587</v>
      </c>
      <c r="C780" s="826" t="s">
        <v>610</v>
      </c>
      <c r="D780" s="840" t="s">
        <v>611</v>
      </c>
      <c r="E780" s="826" t="s">
        <v>2372</v>
      </c>
      <c r="F780" s="840" t="s">
        <v>2373</v>
      </c>
      <c r="G780" s="826" t="s">
        <v>2865</v>
      </c>
      <c r="H780" s="826" t="s">
        <v>2869</v>
      </c>
      <c r="I780" s="832">
        <v>127.37999725341797</v>
      </c>
      <c r="J780" s="832">
        <v>120</v>
      </c>
      <c r="K780" s="833">
        <v>15285.18017578125</v>
      </c>
    </row>
    <row r="781" spans="1:11" ht="14.45" customHeight="1" x14ac:dyDescent="0.2">
      <c r="A781" s="822" t="s">
        <v>586</v>
      </c>
      <c r="B781" s="823" t="s">
        <v>587</v>
      </c>
      <c r="C781" s="826" t="s">
        <v>610</v>
      </c>
      <c r="D781" s="840" t="s">
        <v>611</v>
      </c>
      <c r="E781" s="826" t="s">
        <v>2372</v>
      </c>
      <c r="F781" s="840" t="s">
        <v>2373</v>
      </c>
      <c r="G781" s="826" t="s">
        <v>2870</v>
      </c>
      <c r="H781" s="826" t="s">
        <v>2871</v>
      </c>
      <c r="I781" s="832">
        <v>273.45999145507813</v>
      </c>
      <c r="J781" s="832">
        <v>250</v>
      </c>
      <c r="K781" s="833">
        <v>68365</v>
      </c>
    </row>
    <row r="782" spans="1:11" ht="14.45" customHeight="1" x14ac:dyDescent="0.2">
      <c r="A782" s="822" t="s">
        <v>586</v>
      </c>
      <c r="B782" s="823" t="s">
        <v>587</v>
      </c>
      <c r="C782" s="826" t="s">
        <v>610</v>
      </c>
      <c r="D782" s="840" t="s">
        <v>611</v>
      </c>
      <c r="E782" s="826" t="s">
        <v>2372</v>
      </c>
      <c r="F782" s="840" t="s">
        <v>2373</v>
      </c>
      <c r="G782" s="826" t="s">
        <v>2870</v>
      </c>
      <c r="H782" s="826" t="s">
        <v>2872</v>
      </c>
      <c r="I782" s="832">
        <v>297.65999857584637</v>
      </c>
      <c r="J782" s="832">
        <v>270</v>
      </c>
      <c r="K782" s="833">
        <v>80803.7998046875</v>
      </c>
    </row>
    <row r="783" spans="1:11" ht="14.45" customHeight="1" x14ac:dyDescent="0.2">
      <c r="A783" s="822" t="s">
        <v>586</v>
      </c>
      <c r="B783" s="823" t="s">
        <v>587</v>
      </c>
      <c r="C783" s="826" t="s">
        <v>610</v>
      </c>
      <c r="D783" s="840" t="s">
        <v>611</v>
      </c>
      <c r="E783" s="826" t="s">
        <v>2372</v>
      </c>
      <c r="F783" s="840" t="s">
        <v>2373</v>
      </c>
      <c r="G783" s="826" t="s">
        <v>2873</v>
      </c>
      <c r="H783" s="826" t="s">
        <v>2874</v>
      </c>
      <c r="I783" s="832">
        <v>511.82998657226563</v>
      </c>
      <c r="J783" s="832">
        <v>60</v>
      </c>
      <c r="K783" s="833">
        <v>30709.798828125</v>
      </c>
    </row>
    <row r="784" spans="1:11" ht="14.45" customHeight="1" x14ac:dyDescent="0.2">
      <c r="A784" s="822" t="s">
        <v>586</v>
      </c>
      <c r="B784" s="823" t="s">
        <v>587</v>
      </c>
      <c r="C784" s="826" t="s">
        <v>610</v>
      </c>
      <c r="D784" s="840" t="s">
        <v>611</v>
      </c>
      <c r="E784" s="826" t="s">
        <v>2372</v>
      </c>
      <c r="F784" s="840" t="s">
        <v>2373</v>
      </c>
      <c r="G784" s="826" t="s">
        <v>2870</v>
      </c>
      <c r="H784" s="826" t="s">
        <v>2875</v>
      </c>
      <c r="I784" s="832">
        <v>273.45999145507813</v>
      </c>
      <c r="J784" s="832">
        <v>260</v>
      </c>
      <c r="K784" s="833">
        <v>71099.6015625</v>
      </c>
    </row>
    <row r="785" spans="1:11" ht="14.45" customHeight="1" x14ac:dyDescent="0.2">
      <c r="A785" s="822" t="s">
        <v>586</v>
      </c>
      <c r="B785" s="823" t="s">
        <v>587</v>
      </c>
      <c r="C785" s="826" t="s">
        <v>610</v>
      </c>
      <c r="D785" s="840" t="s">
        <v>611</v>
      </c>
      <c r="E785" s="826" t="s">
        <v>2372</v>
      </c>
      <c r="F785" s="840" t="s">
        <v>2373</v>
      </c>
      <c r="G785" s="826" t="s">
        <v>2873</v>
      </c>
      <c r="H785" s="826" t="s">
        <v>2876</v>
      </c>
      <c r="I785" s="832">
        <v>511.82998657226563</v>
      </c>
      <c r="J785" s="832">
        <v>40</v>
      </c>
      <c r="K785" s="833">
        <v>20473.19921875</v>
      </c>
    </row>
    <row r="786" spans="1:11" ht="14.45" customHeight="1" x14ac:dyDescent="0.2">
      <c r="A786" s="822" t="s">
        <v>586</v>
      </c>
      <c r="B786" s="823" t="s">
        <v>587</v>
      </c>
      <c r="C786" s="826" t="s">
        <v>610</v>
      </c>
      <c r="D786" s="840" t="s">
        <v>611</v>
      </c>
      <c r="E786" s="826" t="s">
        <v>2372</v>
      </c>
      <c r="F786" s="840" t="s">
        <v>2373</v>
      </c>
      <c r="G786" s="826" t="s">
        <v>2877</v>
      </c>
      <c r="H786" s="826" t="s">
        <v>2878</v>
      </c>
      <c r="I786" s="832">
        <v>2.1800000667572021</v>
      </c>
      <c r="J786" s="832">
        <v>400</v>
      </c>
      <c r="K786" s="833">
        <v>871.20001220703125</v>
      </c>
    </row>
    <row r="787" spans="1:11" ht="14.45" customHeight="1" x14ac:dyDescent="0.2">
      <c r="A787" s="822" t="s">
        <v>586</v>
      </c>
      <c r="B787" s="823" t="s">
        <v>587</v>
      </c>
      <c r="C787" s="826" t="s">
        <v>610</v>
      </c>
      <c r="D787" s="840" t="s">
        <v>611</v>
      </c>
      <c r="E787" s="826" t="s">
        <v>2372</v>
      </c>
      <c r="F787" s="840" t="s">
        <v>2373</v>
      </c>
      <c r="G787" s="826" t="s">
        <v>2877</v>
      </c>
      <c r="H787" s="826" t="s">
        <v>2879</v>
      </c>
      <c r="I787" s="832">
        <v>2.1800000667572021</v>
      </c>
      <c r="J787" s="832">
        <v>400</v>
      </c>
      <c r="K787" s="833">
        <v>871.20001220703125</v>
      </c>
    </row>
    <row r="788" spans="1:11" ht="14.45" customHeight="1" x14ac:dyDescent="0.2">
      <c r="A788" s="822" t="s">
        <v>586</v>
      </c>
      <c r="B788" s="823" t="s">
        <v>587</v>
      </c>
      <c r="C788" s="826" t="s">
        <v>613</v>
      </c>
      <c r="D788" s="840" t="s">
        <v>614</v>
      </c>
      <c r="E788" s="826" t="s">
        <v>2880</v>
      </c>
      <c r="F788" s="840" t="s">
        <v>2881</v>
      </c>
      <c r="G788" s="826" t="s">
        <v>2882</v>
      </c>
      <c r="H788" s="826" t="s">
        <v>2883</v>
      </c>
      <c r="I788" s="832">
        <v>11.664285404341561</v>
      </c>
      <c r="J788" s="832">
        <v>102</v>
      </c>
      <c r="K788" s="833">
        <v>117.30002343654633</v>
      </c>
    </row>
    <row r="789" spans="1:11" ht="14.45" customHeight="1" x14ac:dyDescent="0.2">
      <c r="A789" s="822" t="s">
        <v>586</v>
      </c>
      <c r="B789" s="823" t="s">
        <v>587</v>
      </c>
      <c r="C789" s="826" t="s">
        <v>613</v>
      </c>
      <c r="D789" s="840" t="s">
        <v>614</v>
      </c>
      <c r="E789" s="826" t="s">
        <v>2880</v>
      </c>
      <c r="F789" s="840" t="s">
        <v>2881</v>
      </c>
      <c r="G789" s="826" t="s">
        <v>2882</v>
      </c>
      <c r="H789" s="826" t="s">
        <v>2884</v>
      </c>
      <c r="I789" s="832">
        <v>1.1499999761581421</v>
      </c>
      <c r="J789" s="832">
        <v>20</v>
      </c>
      <c r="K789" s="833">
        <v>22.999999523162842</v>
      </c>
    </row>
    <row r="790" spans="1:11" ht="14.45" customHeight="1" x14ac:dyDescent="0.2">
      <c r="A790" s="822" t="s">
        <v>586</v>
      </c>
      <c r="B790" s="823" t="s">
        <v>587</v>
      </c>
      <c r="C790" s="826" t="s">
        <v>613</v>
      </c>
      <c r="D790" s="840" t="s">
        <v>614</v>
      </c>
      <c r="E790" s="826" t="s">
        <v>2880</v>
      </c>
      <c r="F790" s="840" t="s">
        <v>2881</v>
      </c>
      <c r="G790" s="826" t="s">
        <v>2885</v>
      </c>
      <c r="H790" s="826" t="s">
        <v>2886</v>
      </c>
      <c r="I790" s="832">
        <v>2626.820068359375</v>
      </c>
      <c r="J790" s="832">
        <v>4</v>
      </c>
      <c r="K790" s="833">
        <v>10507.2802734375</v>
      </c>
    </row>
    <row r="791" spans="1:11" ht="14.45" customHeight="1" x14ac:dyDescent="0.2">
      <c r="A791" s="822" t="s">
        <v>586</v>
      </c>
      <c r="B791" s="823" t="s">
        <v>587</v>
      </c>
      <c r="C791" s="826" t="s">
        <v>613</v>
      </c>
      <c r="D791" s="840" t="s">
        <v>614</v>
      </c>
      <c r="E791" s="826" t="s">
        <v>2880</v>
      </c>
      <c r="F791" s="840" t="s">
        <v>2881</v>
      </c>
      <c r="G791" s="826" t="s">
        <v>2887</v>
      </c>
      <c r="H791" s="826" t="s">
        <v>2888</v>
      </c>
      <c r="I791" s="832">
        <v>6155.27978515625</v>
      </c>
      <c r="J791" s="832">
        <v>1</v>
      </c>
      <c r="K791" s="833">
        <v>6155.27978515625</v>
      </c>
    </row>
    <row r="792" spans="1:11" ht="14.45" customHeight="1" x14ac:dyDescent="0.2">
      <c r="A792" s="822" t="s">
        <v>586</v>
      </c>
      <c r="B792" s="823" t="s">
        <v>587</v>
      </c>
      <c r="C792" s="826" t="s">
        <v>613</v>
      </c>
      <c r="D792" s="840" t="s">
        <v>614</v>
      </c>
      <c r="E792" s="826" t="s">
        <v>2880</v>
      </c>
      <c r="F792" s="840" t="s">
        <v>2881</v>
      </c>
      <c r="G792" s="826" t="s">
        <v>2887</v>
      </c>
      <c r="H792" s="826" t="s">
        <v>2889</v>
      </c>
      <c r="I792" s="832">
        <v>6155.22998046875</v>
      </c>
      <c r="J792" s="832">
        <v>1</v>
      </c>
      <c r="K792" s="833">
        <v>6155.22998046875</v>
      </c>
    </row>
    <row r="793" spans="1:11" ht="14.45" customHeight="1" x14ac:dyDescent="0.2">
      <c r="A793" s="822" t="s">
        <v>586</v>
      </c>
      <c r="B793" s="823" t="s">
        <v>587</v>
      </c>
      <c r="C793" s="826" t="s">
        <v>613</v>
      </c>
      <c r="D793" s="840" t="s">
        <v>614</v>
      </c>
      <c r="E793" s="826" t="s">
        <v>2880</v>
      </c>
      <c r="F793" s="840" t="s">
        <v>2881</v>
      </c>
      <c r="G793" s="826" t="s">
        <v>2890</v>
      </c>
      <c r="H793" s="826" t="s">
        <v>2891</v>
      </c>
      <c r="I793" s="832">
        <v>555.489990234375</v>
      </c>
      <c r="J793" s="832">
        <v>60</v>
      </c>
      <c r="K793" s="833">
        <v>33329.39990234375</v>
      </c>
    </row>
    <row r="794" spans="1:11" ht="14.45" customHeight="1" x14ac:dyDescent="0.2">
      <c r="A794" s="822" t="s">
        <v>586</v>
      </c>
      <c r="B794" s="823" t="s">
        <v>587</v>
      </c>
      <c r="C794" s="826" t="s">
        <v>613</v>
      </c>
      <c r="D794" s="840" t="s">
        <v>614</v>
      </c>
      <c r="E794" s="826" t="s">
        <v>2880</v>
      </c>
      <c r="F794" s="840" t="s">
        <v>2881</v>
      </c>
      <c r="G794" s="826" t="s">
        <v>2892</v>
      </c>
      <c r="H794" s="826" t="s">
        <v>2893</v>
      </c>
      <c r="I794" s="832">
        <v>1349.6700439453125</v>
      </c>
      <c r="J794" s="832">
        <v>31</v>
      </c>
      <c r="K794" s="833">
        <v>41839.771606445313</v>
      </c>
    </row>
    <row r="795" spans="1:11" ht="14.45" customHeight="1" x14ac:dyDescent="0.2">
      <c r="A795" s="822" t="s">
        <v>586</v>
      </c>
      <c r="B795" s="823" t="s">
        <v>587</v>
      </c>
      <c r="C795" s="826" t="s">
        <v>613</v>
      </c>
      <c r="D795" s="840" t="s">
        <v>614</v>
      </c>
      <c r="E795" s="826" t="s">
        <v>2880</v>
      </c>
      <c r="F795" s="840" t="s">
        <v>2881</v>
      </c>
      <c r="G795" s="826" t="s">
        <v>2894</v>
      </c>
      <c r="H795" s="826" t="s">
        <v>2895</v>
      </c>
      <c r="I795" s="832">
        <v>1964.6300048828125</v>
      </c>
      <c r="J795" s="832">
        <v>1</v>
      </c>
      <c r="K795" s="833">
        <v>1964.6300048828125</v>
      </c>
    </row>
    <row r="796" spans="1:11" ht="14.45" customHeight="1" x14ac:dyDescent="0.2">
      <c r="A796" s="822" t="s">
        <v>586</v>
      </c>
      <c r="B796" s="823" t="s">
        <v>587</v>
      </c>
      <c r="C796" s="826" t="s">
        <v>613</v>
      </c>
      <c r="D796" s="840" t="s">
        <v>614</v>
      </c>
      <c r="E796" s="826" t="s">
        <v>2880</v>
      </c>
      <c r="F796" s="840" t="s">
        <v>2881</v>
      </c>
      <c r="G796" s="826" t="s">
        <v>2896</v>
      </c>
      <c r="H796" s="826" t="s">
        <v>2897</v>
      </c>
      <c r="I796" s="832">
        <v>15420.3701171875</v>
      </c>
      <c r="J796" s="832">
        <v>1</v>
      </c>
      <c r="K796" s="833">
        <v>15420.3701171875</v>
      </c>
    </row>
    <row r="797" spans="1:11" ht="14.45" customHeight="1" x14ac:dyDescent="0.2">
      <c r="A797" s="822" t="s">
        <v>586</v>
      </c>
      <c r="B797" s="823" t="s">
        <v>587</v>
      </c>
      <c r="C797" s="826" t="s">
        <v>613</v>
      </c>
      <c r="D797" s="840" t="s">
        <v>614</v>
      </c>
      <c r="E797" s="826" t="s">
        <v>2880</v>
      </c>
      <c r="F797" s="840" t="s">
        <v>2881</v>
      </c>
      <c r="G797" s="826" t="s">
        <v>2898</v>
      </c>
      <c r="H797" s="826" t="s">
        <v>2899</v>
      </c>
      <c r="I797" s="832">
        <v>1957.9300130208333</v>
      </c>
      <c r="J797" s="832">
        <v>9</v>
      </c>
      <c r="K797" s="833">
        <v>17306.31005859375</v>
      </c>
    </row>
    <row r="798" spans="1:11" ht="14.45" customHeight="1" x14ac:dyDescent="0.2">
      <c r="A798" s="822" t="s">
        <v>586</v>
      </c>
      <c r="B798" s="823" t="s">
        <v>587</v>
      </c>
      <c r="C798" s="826" t="s">
        <v>613</v>
      </c>
      <c r="D798" s="840" t="s">
        <v>614</v>
      </c>
      <c r="E798" s="826" t="s">
        <v>2880</v>
      </c>
      <c r="F798" s="840" t="s">
        <v>2881</v>
      </c>
      <c r="G798" s="826" t="s">
        <v>2900</v>
      </c>
      <c r="H798" s="826" t="s">
        <v>2901</v>
      </c>
      <c r="I798" s="832">
        <v>2424.81494140625</v>
      </c>
      <c r="J798" s="832">
        <v>2</v>
      </c>
      <c r="K798" s="833">
        <v>4849.6298828125</v>
      </c>
    </row>
    <row r="799" spans="1:11" ht="14.45" customHeight="1" x14ac:dyDescent="0.2">
      <c r="A799" s="822" t="s">
        <v>586</v>
      </c>
      <c r="B799" s="823" t="s">
        <v>587</v>
      </c>
      <c r="C799" s="826" t="s">
        <v>613</v>
      </c>
      <c r="D799" s="840" t="s">
        <v>614</v>
      </c>
      <c r="E799" s="826" t="s">
        <v>2880</v>
      </c>
      <c r="F799" s="840" t="s">
        <v>2881</v>
      </c>
      <c r="G799" s="826" t="s">
        <v>2902</v>
      </c>
      <c r="H799" s="826" t="s">
        <v>2903</v>
      </c>
      <c r="I799" s="832">
        <v>4260.41015625</v>
      </c>
      <c r="J799" s="832">
        <v>1</v>
      </c>
      <c r="K799" s="833">
        <v>4260.41015625</v>
      </c>
    </row>
    <row r="800" spans="1:11" ht="14.45" customHeight="1" x14ac:dyDescent="0.2">
      <c r="A800" s="822" t="s">
        <v>586</v>
      </c>
      <c r="B800" s="823" t="s">
        <v>587</v>
      </c>
      <c r="C800" s="826" t="s">
        <v>613</v>
      </c>
      <c r="D800" s="840" t="s">
        <v>614</v>
      </c>
      <c r="E800" s="826" t="s">
        <v>2880</v>
      </c>
      <c r="F800" s="840" t="s">
        <v>2881</v>
      </c>
      <c r="G800" s="826" t="s">
        <v>2904</v>
      </c>
      <c r="H800" s="826" t="s">
        <v>2905</v>
      </c>
      <c r="I800" s="832">
        <v>4260.47021484375</v>
      </c>
      <c r="J800" s="832">
        <v>1</v>
      </c>
      <c r="K800" s="833">
        <v>4260.47021484375</v>
      </c>
    </row>
    <row r="801" spans="1:11" ht="14.45" customHeight="1" x14ac:dyDescent="0.2">
      <c r="A801" s="822" t="s">
        <v>586</v>
      </c>
      <c r="B801" s="823" t="s">
        <v>587</v>
      </c>
      <c r="C801" s="826" t="s">
        <v>613</v>
      </c>
      <c r="D801" s="840" t="s">
        <v>614</v>
      </c>
      <c r="E801" s="826" t="s">
        <v>2880</v>
      </c>
      <c r="F801" s="840" t="s">
        <v>2881</v>
      </c>
      <c r="G801" s="826" t="s">
        <v>2906</v>
      </c>
      <c r="H801" s="826" t="s">
        <v>2907</v>
      </c>
      <c r="I801" s="832">
        <v>4260.4599609375</v>
      </c>
      <c r="J801" s="832">
        <v>1</v>
      </c>
      <c r="K801" s="833">
        <v>4260.4599609375</v>
      </c>
    </row>
    <row r="802" spans="1:11" ht="14.45" customHeight="1" x14ac:dyDescent="0.2">
      <c r="A802" s="822" t="s">
        <v>586</v>
      </c>
      <c r="B802" s="823" t="s">
        <v>587</v>
      </c>
      <c r="C802" s="826" t="s">
        <v>613</v>
      </c>
      <c r="D802" s="840" t="s">
        <v>614</v>
      </c>
      <c r="E802" s="826" t="s">
        <v>2880</v>
      </c>
      <c r="F802" s="840" t="s">
        <v>2881</v>
      </c>
      <c r="G802" s="826" t="s">
        <v>2908</v>
      </c>
      <c r="H802" s="826" t="s">
        <v>2909</v>
      </c>
      <c r="I802" s="832">
        <v>4260.465087890625</v>
      </c>
      <c r="J802" s="832">
        <v>2</v>
      </c>
      <c r="K802" s="833">
        <v>8520.93017578125</v>
      </c>
    </row>
    <row r="803" spans="1:11" ht="14.45" customHeight="1" x14ac:dyDescent="0.2">
      <c r="A803" s="822" t="s">
        <v>586</v>
      </c>
      <c r="B803" s="823" t="s">
        <v>587</v>
      </c>
      <c r="C803" s="826" t="s">
        <v>613</v>
      </c>
      <c r="D803" s="840" t="s">
        <v>614</v>
      </c>
      <c r="E803" s="826" t="s">
        <v>2880</v>
      </c>
      <c r="F803" s="840" t="s">
        <v>2881</v>
      </c>
      <c r="G803" s="826" t="s">
        <v>2910</v>
      </c>
      <c r="H803" s="826" t="s">
        <v>2911</v>
      </c>
      <c r="I803" s="832">
        <v>5964.47998046875</v>
      </c>
      <c r="J803" s="832">
        <v>1</v>
      </c>
      <c r="K803" s="833">
        <v>5964.47998046875</v>
      </c>
    </row>
    <row r="804" spans="1:11" ht="14.45" customHeight="1" x14ac:dyDescent="0.2">
      <c r="A804" s="822" t="s">
        <v>586</v>
      </c>
      <c r="B804" s="823" t="s">
        <v>587</v>
      </c>
      <c r="C804" s="826" t="s">
        <v>613</v>
      </c>
      <c r="D804" s="840" t="s">
        <v>614</v>
      </c>
      <c r="E804" s="826" t="s">
        <v>2880</v>
      </c>
      <c r="F804" s="840" t="s">
        <v>2881</v>
      </c>
      <c r="G804" s="826" t="s">
        <v>2912</v>
      </c>
      <c r="H804" s="826" t="s">
        <v>2913</v>
      </c>
      <c r="I804" s="832">
        <v>5964.47998046875</v>
      </c>
      <c r="J804" s="832">
        <v>1</v>
      </c>
      <c r="K804" s="833">
        <v>5964.47998046875</v>
      </c>
    </row>
    <row r="805" spans="1:11" ht="14.45" customHeight="1" x14ac:dyDescent="0.2">
      <c r="A805" s="822" t="s">
        <v>586</v>
      </c>
      <c r="B805" s="823" t="s">
        <v>587</v>
      </c>
      <c r="C805" s="826" t="s">
        <v>613</v>
      </c>
      <c r="D805" s="840" t="s">
        <v>614</v>
      </c>
      <c r="E805" s="826" t="s">
        <v>2880</v>
      </c>
      <c r="F805" s="840" t="s">
        <v>2881</v>
      </c>
      <c r="G805" s="826" t="s">
        <v>2914</v>
      </c>
      <c r="H805" s="826" t="s">
        <v>2915</v>
      </c>
      <c r="I805" s="832">
        <v>5964.47998046875</v>
      </c>
      <c r="J805" s="832">
        <v>1</v>
      </c>
      <c r="K805" s="833">
        <v>5964.47998046875</v>
      </c>
    </row>
    <row r="806" spans="1:11" ht="14.45" customHeight="1" x14ac:dyDescent="0.2">
      <c r="A806" s="822" t="s">
        <v>586</v>
      </c>
      <c r="B806" s="823" t="s">
        <v>587</v>
      </c>
      <c r="C806" s="826" t="s">
        <v>613</v>
      </c>
      <c r="D806" s="840" t="s">
        <v>614</v>
      </c>
      <c r="E806" s="826" t="s">
        <v>2880</v>
      </c>
      <c r="F806" s="840" t="s">
        <v>2881</v>
      </c>
      <c r="G806" s="826" t="s">
        <v>2916</v>
      </c>
      <c r="H806" s="826" t="s">
        <v>2917</v>
      </c>
      <c r="I806" s="832">
        <v>5964.47998046875</v>
      </c>
      <c r="J806" s="832">
        <v>1</v>
      </c>
      <c r="K806" s="833">
        <v>5964.47998046875</v>
      </c>
    </row>
    <row r="807" spans="1:11" ht="14.45" customHeight="1" x14ac:dyDescent="0.2">
      <c r="A807" s="822" t="s">
        <v>586</v>
      </c>
      <c r="B807" s="823" t="s">
        <v>587</v>
      </c>
      <c r="C807" s="826" t="s">
        <v>613</v>
      </c>
      <c r="D807" s="840" t="s">
        <v>614</v>
      </c>
      <c r="E807" s="826" t="s">
        <v>2880</v>
      </c>
      <c r="F807" s="840" t="s">
        <v>2881</v>
      </c>
      <c r="G807" s="826" t="s">
        <v>2918</v>
      </c>
      <c r="H807" s="826" t="s">
        <v>2919</v>
      </c>
      <c r="I807" s="832">
        <v>5964.47998046875</v>
      </c>
      <c r="J807" s="832">
        <v>1</v>
      </c>
      <c r="K807" s="833">
        <v>5964.47998046875</v>
      </c>
    </row>
    <row r="808" spans="1:11" ht="14.45" customHeight="1" x14ac:dyDescent="0.2">
      <c r="A808" s="822" t="s">
        <v>586</v>
      </c>
      <c r="B808" s="823" t="s">
        <v>587</v>
      </c>
      <c r="C808" s="826" t="s">
        <v>613</v>
      </c>
      <c r="D808" s="840" t="s">
        <v>614</v>
      </c>
      <c r="E808" s="826" t="s">
        <v>2880</v>
      </c>
      <c r="F808" s="840" t="s">
        <v>2881</v>
      </c>
      <c r="G808" s="826" t="s">
        <v>2920</v>
      </c>
      <c r="H808" s="826" t="s">
        <v>2921</v>
      </c>
      <c r="I808" s="832">
        <v>22885</v>
      </c>
      <c r="J808" s="832">
        <v>8</v>
      </c>
      <c r="K808" s="833">
        <v>183080</v>
      </c>
    </row>
    <row r="809" spans="1:11" ht="14.45" customHeight="1" x14ac:dyDescent="0.2">
      <c r="A809" s="822" t="s">
        <v>586</v>
      </c>
      <c r="B809" s="823" t="s">
        <v>587</v>
      </c>
      <c r="C809" s="826" t="s">
        <v>613</v>
      </c>
      <c r="D809" s="840" t="s">
        <v>614</v>
      </c>
      <c r="E809" s="826" t="s">
        <v>2880</v>
      </c>
      <c r="F809" s="840" t="s">
        <v>2881</v>
      </c>
      <c r="G809" s="826" t="s">
        <v>2922</v>
      </c>
      <c r="H809" s="826" t="s">
        <v>2923</v>
      </c>
      <c r="I809" s="832">
        <v>22885</v>
      </c>
      <c r="J809" s="832">
        <v>5</v>
      </c>
      <c r="K809" s="833">
        <v>114425</v>
      </c>
    </row>
    <row r="810" spans="1:11" ht="14.45" customHeight="1" x14ac:dyDescent="0.2">
      <c r="A810" s="822" t="s">
        <v>586</v>
      </c>
      <c r="B810" s="823" t="s">
        <v>587</v>
      </c>
      <c r="C810" s="826" t="s">
        <v>613</v>
      </c>
      <c r="D810" s="840" t="s">
        <v>614</v>
      </c>
      <c r="E810" s="826" t="s">
        <v>2880</v>
      </c>
      <c r="F810" s="840" t="s">
        <v>2881</v>
      </c>
      <c r="G810" s="826" t="s">
        <v>2924</v>
      </c>
      <c r="H810" s="826" t="s">
        <v>2925</v>
      </c>
      <c r="I810" s="832">
        <v>22885</v>
      </c>
      <c r="J810" s="832">
        <v>2</v>
      </c>
      <c r="K810" s="833">
        <v>45770</v>
      </c>
    </row>
    <row r="811" spans="1:11" ht="14.45" customHeight="1" x14ac:dyDescent="0.2">
      <c r="A811" s="822" t="s">
        <v>586</v>
      </c>
      <c r="B811" s="823" t="s">
        <v>587</v>
      </c>
      <c r="C811" s="826" t="s">
        <v>613</v>
      </c>
      <c r="D811" s="840" t="s">
        <v>614</v>
      </c>
      <c r="E811" s="826" t="s">
        <v>2880</v>
      </c>
      <c r="F811" s="840" t="s">
        <v>2881</v>
      </c>
      <c r="G811" s="826" t="s">
        <v>2926</v>
      </c>
      <c r="H811" s="826" t="s">
        <v>2927</v>
      </c>
      <c r="I811" s="832">
        <v>22885</v>
      </c>
      <c r="J811" s="832">
        <v>1</v>
      </c>
      <c r="K811" s="833">
        <v>22885</v>
      </c>
    </row>
    <row r="812" spans="1:11" ht="14.45" customHeight="1" x14ac:dyDescent="0.2">
      <c r="A812" s="822" t="s">
        <v>586</v>
      </c>
      <c r="B812" s="823" t="s">
        <v>587</v>
      </c>
      <c r="C812" s="826" t="s">
        <v>613</v>
      </c>
      <c r="D812" s="840" t="s">
        <v>614</v>
      </c>
      <c r="E812" s="826" t="s">
        <v>2880</v>
      </c>
      <c r="F812" s="840" t="s">
        <v>2881</v>
      </c>
      <c r="G812" s="826" t="s">
        <v>2928</v>
      </c>
      <c r="H812" s="826" t="s">
        <v>2929</v>
      </c>
      <c r="I812" s="832">
        <v>12420</v>
      </c>
      <c r="J812" s="832">
        <v>5</v>
      </c>
      <c r="K812" s="833">
        <v>62100</v>
      </c>
    </row>
    <row r="813" spans="1:11" ht="14.45" customHeight="1" x14ac:dyDescent="0.2">
      <c r="A813" s="822" t="s">
        <v>586</v>
      </c>
      <c r="B813" s="823" t="s">
        <v>587</v>
      </c>
      <c r="C813" s="826" t="s">
        <v>613</v>
      </c>
      <c r="D813" s="840" t="s">
        <v>614</v>
      </c>
      <c r="E813" s="826" t="s">
        <v>2880</v>
      </c>
      <c r="F813" s="840" t="s">
        <v>2881</v>
      </c>
      <c r="G813" s="826" t="s">
        <v>2930</v>
      </c>
      <c r="H813" s="826" t="s">
        <v>2931</v>
      </c>
      <c r="I813" s="832">
        <v>12420</v>
      </c>
      <c r="J813" s="832">
        <v>118</v>
      </c>
      <c r="K813" s="833">
        <v>1465560</v>
      </c>
    </row>
    <row r="814" spans="1:11" ht="14.45" customHeight="1" x14ac:dyDescent="0.2">
      <c r="A814" s="822" t="s">
        <v>586</v>
      </c>
      <c r="B814" s="823" t="s">
        <v>587</v>
      </c>
      <c r="C814" s="826" t="s">
        <v>613</v>
      </c>
      <c r="D814" s="840" t="s">
        <v>614</v>
      </c>
      <c r="E814" s="826" t="s">
        <v>2880</v>
      </c>
      <c r="F814" s="840" t="s">
        <v>2881</v>
      </c>
      <c r="G814" s="826" t="s">
        <v>2932</v>
      </c>
      <c r="H814" s="826" t="s">
        <v>2933</v>
      </c>
      <c r="I814" s="832">
        <v>12420</v>
      </c>
      <c r="J814" s="832">
        <v>83</v>
      </c>
      <c r="K814" s="833">
        <v>1030860</v>
      </c>
    </row>
    <row r="815" spans="1:11" ht="14.45" customHeight="1" x14ac:dyDescent="0.2">
      <c r="A815" s="822" t="s">
        <v>586</v>
      </c>
      <c r="B815" s="823" t="s">
        <v>587</v>
      </c>
      <c r="C815" s="826" t="s">
        <v>613</v>
      </c>
      <c r="D815" s="840" t="s">
        <v>614</v>
      </c>
      <c r="E815" s="826" t="s">
        <v>2880</v>
      </c>
      <c r="F815" s="840" t="s">
        <v>2881</v>
      </c>
      <c r="G815" s="826" t="s">
        <v>2934</v>
      </c>
      <c r="H815" s="826" t="s">
        <v>2935</v>
      </c>
      <c r="I815" s="832">
        <v>12420</v>
      </c>
      <c r="J815" s="832">
        <v>8</v>
      </c>
      <c r="K815" s="833">
        <v>99360</v>
      </c>
    </row>
    <row r="816" spans="1:11" ht="14.45" customHeight="1" x14ac:dyDescent="0.2">
      <c r="A816" s="822" t="s">
        <v>586</v>
      </c>
      <c r="B816" s="823" t="s">
        <v>587</v>
      </c>
      <c r="C816" s="826" t="s">
        <v>613</v>
      </c>
      <c r="D816" s="840" t="s">
        <v>614</v>
      </c>
      <c r="E816" s="826" t="s">
        <v>2880</v>
      </c>
      <c r="F816" s="840" t="s">
        <v>2881</v>
      </c>
      <c r="G816" s="826" t="s">
        <v>2936</v>
      </c>
      <c r="H816" s="826" t="s">
        <v>2937</v>
      </c>
      <c r="I816" s="832">
        <v>12420</v>
      </c>
      <c r="J816" s="832">
        <v>12</v>
      </c>
      <c r="K816" s="833">
        <v>149040</v>
      </c>
    </row>
    <row r="817" spans="1:11" ht="14.45" customHeight="1" x14ac:dyDescent="0.2">
      <c r="A817" s="822" t="s">
        <v>586</v>
      </c>
      <c r="B817" s="823" t="s">
        <v>587</v>
      </c>
      <c r="C817" s="826" t="s">
        <v>613</v>
      </c>
      <c r="D817" s="840" t="s">
        <v>614</v>
      </c>
      <c r="E817" s="826" t="s">
        <v>2880</v>
      </c>
      <c r="F817" s="840" t="s">
        <v>2881</v>
      </c>
      <c r="G817" s="826" t="s">
        <v>2938</v>
      </c>
      <c r="H817" s="826" t="s">
        <v>2939</v>
      </c>
      <c r="I817" s="832">
        <v>12420</v>
      </c>
      <c r="J817" s="832">
        <v>5</v>
      </c>
      <c r="K817" s="833">
        <v>62100</v>
      </c>
    </row>
    <row r="818" spans="1:11" ht="14.45" customHeight="1" x14ac:dyDescent="0.2">
      <c r="A818" s="822" t="s">
        <v>586</v>
      </c>
      <c r="B818" s="823" t="s">
        <v>587</v>
      </c>
      <c r="C818" s="826" t="s">
        <v>613</v>
      </c>
      <c r="D818" s="840" t="s">
        <v>614</v>
      </c>
      <c r="E818" s="826" t="s">
        <v>2880</v>
      </c>
      <c r="F818" s="840" t="s">
        <v>2881</v>
      </c>
      <c r="G818" s="826" t="s">
        <v>2940</v>
      </c>
      <c r="H818" s="826" t="s">
        <v>2941</v>
      </c>
      <c r="I818" s="832">
        <v>12420</v>
      </c>
      <c r="J818" s="832">
        <v>1</v>
      </c>
      <c r="K818" s="833">
        <v>12420</v>
      </c>
    </row>
    <row r="819" spans="1:11" ht="14.45" customHeight="1" x14ac:dyDescent="0.2">
      <c r="A819" s="822" t="s">
        <v>586</v>
      </c>
      <c r="B819" s="823" t="s">
        <v>587</v>
      </c>
      <c r="C819" s="826" t="s">
        <v>613</v>
      </c>
      <c r="D819" s="840" t="s">
        <v>614</v>
      </c>
      <c r="E819" s="826" t="s">
        <v>2880</v>
      </c>
      <c r="F819" s="840" t="s">
        <v>2881</v>
      </c>
      <c r="G819" s="826" t="s">
        <v>2942</v>
      </c>
      <c r="H819" s="826" t="s">
        <v>2943</v>
      </c>
      <c r="I819" s="832">
        <v>12420</v>
      </c>
      <c r="J819" s="832">
        <v>17</v>
      </c>
      <c r="K819" s="833">
        <v>211140</v>
      </c>
    </row>
    <row r="820" spans="1:11" ht="14.45" customHeight="1" x14ac:dyDescent="0.2">
      <c r="A820" s="822" t="s">
        <v>586</v>
      </c>
      <c r="B820" s="823" t="s">
        <v>587</v>
      </c>
      <c r="C820" s="826" t="s">
        <v>613</v>
      </c>
      <c r="D820" s="840" t="s">
        <v>614</v>
      </c>
      <c r="E820" s="826" t="s">
        <v>2880</v>
      </c>
      <c r="F820" s="840" t="s">
        <v>2881</v>
      </c>
      <c r="G820" s="826" t="s">
        <v>2944</v>
      </c>
      <c r="H820" s="826" t="s">
        <v>2945</v>
      </c>
      <c r="I820" s="832">
        <v>12420</v>
      </c>
      <c r="J820" s="832">
        <v>13</v>
      </c>
      <c r="K820" s="833">
        <v>161460</v>
      </c>
    </row>
    <row r="821" spans="1:11" ht="14.45" customHeight="1" x14ac:dyDescent="0.2">
      <c r="A821" s="822" t="s">
        <v>586</v>
      </c>
      <c r="B821" s="823" t="s">
        <v>587</v>
      </c>
      <c r="C821" s="826" t="s">
        <v>613</v>
      </c>
      <c r="D821" s="840" t="s">
        <v>614</v>
      </c>
      <c r="E821" s="826" t="s">
        <v>2880</v>
      </c>
      <c r="F821" s="840" t="s">
        <v>2881</v>
      </c>
      <c r="G821" s="826" t="s">
        <v>2946</v>
      </c>
      <c r="H821" s="826" t="s">
        <v>2947</v>
      </c>
      <c r="I821" s="832">
        <v>12420</v>
      </c>
      <c r="J821" s="832">
        <v>1</v>
      </c>
      <c r="K821" s="833">
        <v>12420</v>
      </c>
    </row>
    <row r="822" spans="1:11" ht="14.45" customHeight="1" x14ac:dyDescent="0.2">
      <c r="A822" s="822" t="s">
        <v>586</v>
      </c>
      <c r="B822" s="823" t="s">
        <v>587</v>
      </c>
      <c r="C822" s="826" t="s">
        <v>613</v>
      </c>
      <c r="D822" s="840" t="s">
        <v>614</v>
      </c>
      <c r="E822" s="826" t="s">
        <v>2880</v>
      </c>
      <c r="F822" s="840" t="s">
        <v>2881</v>
      </c>
      <c r="G822" s="826" t="s">
        <v>2948</v>
      </c>
      <c r="H822" s="826" t="s">
        <v>2949</v>
      </c>
      <c r="I822" s="832">
        <v>15698</v>
      </c>
      <c r="J822" s="832">
        <v>1</v>
      </c>
      <c r="K822" s="833">
        <v>15698</v>
      </c>
    </row>
    <row r="823" spans="1:11" ht="14.45" customHeight="1" x14ac:dyDescent="0.2">
      <c r="A823" s="822" t="s">
        <v>586</v>
      </c>
      <c r="B823" s="823" t="s">
        <v>587</v>
      </c>
      <c r="C823" s="826" t="s">
        <v>613</v>
      </c>
      <c r="D823" s="840" t="s">
        <v>614</v>
      </c>
      <c r="E823" s="826" t="s">
        <v>2880</v>
      </c>
      <c r="F823" s="840" t="s">
        <v>2881</v>
      </c>
      <c r="G823" s="826" t="s">
        <v>2950</v>
      </c>
      <c r="H823" s="826" t="s">
        <v>2951</v>
      </c>
      <c r="I823" s="832">
        <v>15698</v>
      </c>
      <c r="J823" s="832">
        <v>9</v>
      </c>
      <c r="K823" s="833">
        <v>141282</v>
      </c>
    </row>
    <row r="824" spans="1:11" ht="14.45" customHeight="1" x14ac:dyDescent="0.2">
      <c r="A824" s="822" t="s">
        <v>586</v>
      </c>
      <c r="B824" s="823" t="s">
        <v>587</v>
      </c>
      <c r="C824" s="826" t="s">
        <v>613</v>
      </c>
      <c r="D824" s="840" t="s">
        <v>614</v>
      </c>
      <c r="E824" s="826" t="s">
        <v>2880</v>
      </c>
      <c r="F824" s="840" t="s">
        <v>2881</v>
      </c>
      <c r="G824" s="826" t="s">
        <v>2952</v>
      </c>
      <c r="H824" s="826" t="s">
        <v>2953</v>
      </c>
      <c r="I824" s="832">
        <v>2580</v>
      </c>
      <c r="J824" s="832">
        <v>50</v>
      </c>
      <c r="K824" s="833">
        <v>129000.09765625</v>
      </c>
    </row>
    <row r="825" spans="1:11" ht="14.45" customHeight="1" x14ac:dyDescent="0.2">
      <c r="A825" s="822" t="s">
        <v>586</v>
      </c>
      <c r="B825" s="823" t="s">
        <v>587</v>
      </c>
      <c r="C825" s="826" t="s">
        <v>613</v>
      </c>
      <c r="D825" s="840" t="s">
        <v>614</v>
      </c>
      <c r="E825" s="826" t="s">
        <v>2880</v>
      </c>
      <c r="F825" s="840" t="s">
        <v>2881</v>
      </c>
      <c r="G825" s="826" t="s">
        <v>2954</v>
      </c>
      <c r="H825" s="826" t="s">
        <v>2955</v>
      </c>
      <c r="I825" s="832">
        <v>650</v>
      </c>
      <c r="J825" s="832">
        <v>300</v>
      </c>
      <c r="K825" s="833">
        <v>194999.90234375</v>
      </c>
    </row>
    <row r="826" spans="1:11" ht="14.45" customHeight="1" x14ac:dyDescent="0.2">
      <c r="A826" s="822" t="s">
        <v>586</v>
      </c>
      <c r="B826" s="823" t="s">
        <v>587</v>
      </c>
      <c r="C826" s="826" t="s">
        <v>613</v>
      </c>
      <c r="D826" s="840" t="s">
        <v>614</v>
      </c>
      <c r="E826" s="826" t="s">
        <v>2880</v>
      </c>
      <c r="F826" s="840" t="s">
        <v>2881</v>
      </c>
      <c r="G826" s="826" t="s">
        <v>2956</v>
      </c>
      <c r="H826" s="826" t="s">
        <v>2957</v>
      </c>
      <c r="I826" s="832">
        <v>650</v>
      </c>
      <c r="J826" s="832">
        <v>50</v>
      </c>
      <c r="K826" s="833">
        <v>32499.98046875</v>
      </c>
    </row>
    <row r="827" spans="1:11" ht="14.45" customHeight="1" x14ac:dyDescent="0.2">
      <c r="A827" s="822" t="s">
        <v>586</v>
      </c>
      <c r="B827" s="823" t="s">
        <v>587</v>
      </c>
      <c r="C827" s="826" t="s">
        <v>613</v>
      </c>
      <c r="D827" s="840" t="s">
        <v>614</v>
      </c>
      <c r="E827" s="826" t="s">
        <v>2880</v>
      </c>
      <c r="F827" s="840" t="s">
        <v>2881</v>
      </c>
      <c r="G827" s="826" t="s">
        <v>2958</v>
      </c>
      <c r="H827" s="826" t="s">
        <v>2959</v>
      </c>
      <c r="I827" s="832">
        <v>3999.090087890625</v>
      </c>
      <c r="J827" s="832">
        <v>5</v>
      </c>
      <c r="K827" s="833">
        <v>19995.44970703125</v>
      </c>
    </row>
    <row r="828" spans="1:11" ht="14.45" customHeight="1" x14ac:dyDescent="0.2">
      <c r="A828" s="822" t="s">
        <v>586</v>
      </c>
      <c r="B828" s="823" t="s">
        <v>587</v>
      </c>
      <c r="C828" s="826" t="s">
        <v>613</v>
      </c>
      <c r="D828" s="840" t="s">
        <v>614</v>
      </c>
      <c r="E828" s="826" t="s">
        <v>2880</v>
      </c>
      <c r="F828" s="840" t="s">
        <v>2881</v>
      </c>
      <c r="G828" s="826" t="s">
        <v>2960</v>
      </c>
      <c r="H828" s="826" t="s">
        <v>2961</v>
      </c>
      <c r="I828" s="832">
        <v>3999.090087890625</v>
      </c>
      <c r="J828" s="832">
        <v>7</v>
      </c>
      <c r="K828" s="833">
        <v>27993.630615234375</v>
      </c>
    </row>
    <row r="829" spans="1:11" ht="14.45" customHeight="1" x14ac:dyDescent="0.2">
      <c r="A829" s="822" t="s">
        <v>586</v>
      </c>
      <c r="B829" s="823" t="s">
        <v>587</v>
      </c>
      <c r="C829" s="826" t="s">
        <v>613</v>
      </c>
      <c r="D829" s="840" t="s">
        <v>614</v>
      </c>
      <c r="E829" s="826" t="s">
        <v>2880</v>
      </c>
      <c r="F829" s="840" t="s">
        <v>2881</v>
      </c>
      <c r="G829" s="826" t="s">
        <v>2962</v>
      </c>
      <c r="H829" s="826" t="s">
        <v>2963</v>
      </c>
      <c r="I829" s="832">
        <v>3999.090087890625</v>
      </c>
      <c r="J829" s="832">
        <v>4</v>
      </c>
      <c r="K829" s="833">
        <v>15996.3603515625</v>
      </c>
    </row>
    <row r="830" spans="1:11" ht="14.45" customHeight="1" x14ac:dyDescent="0.2">
      <c r="A830" s="822" t="s">
        <v>586</v>
      </c>
      <c r="B830" s="823" t="s">
        <v>587</v>
      </c>
      <c r="C830" s="826" t="s">
        <v>613</v>
      </c>
      <c r="D830" s="840" t="s">
        <v>614</v>
      </c>
      <c r="E830" s="826" t="s">
        <v>2880</v>
      </c>
      <c r="F830" s="840" t="s">
        <v>2881</v>
      </c>
      <c r="G830" s="826" t="s">
        <v>2964</v>
      </c>
      <c r="H830" s="826" t="s">
        <v>2965</v>
      </c>
      <c r="I830" s="832">
        <v>3999.090087890625</v>
      </c>
      <c r="J830" s="832">
        <v>2</v>
      </c>
      <c r="K830" s="833">
        <v>7998.18017578125</v>
      </c>
    </row>
    <row r="831" spans="1:11" ht="14.45" customHeight="1" x14ac:dyDescent="0.2">
      <c r="A831" s="822" t="s">
        <v>586</v>
      </c>
      <c r="B831" s="823" t="s">
        <v>587</v>
      </c>
      <c r="C831" s="826" t="s">
        <v>613</v>
      </c>
      <c r="D831" s="840" t="s">
        <v>614</v>
      </c>
      <c r="E831" s="826" t="s">
        <v>2880</v>
      </c>
      <c r="F831" s="840" t="s">
        <v>2881</v>
      </c>
      <c r="G831" s="826" t="s">
        <v>2966</v>
      </c>
      <c r="H831" s="826" t="s">
        <v>2967</v>
      </c>
      <c r="I831" s="832">
        <v>3999.0950927734375</v>
      </c>
      <c r="J831" s="832">
        <v>3</v>
      </c>
      <c r="K831" s="833">
        <v>11997.2802734375</v>
      </c>
    </row>
    <row r="832" spans="1:11" ht="14.45" customHeight="1" x14ac:dyDescent="0.2">
      <c r="A832" s="822" t="s">
        <v>586</v>
      </c>
      <c r="B832" s="823" t="s">
        <v>587</v>
      </c>
      <c r="C832" s="826" t="s">
        <v>613</v>
      </c>
      <c r="D832" s="840" t="s">
        <v>614</v>
      </c>
      <c r="E832" s="826" t="s">
        <v>2880</v>
      </c>
      <c r="F832" s="840" t="s">
        <v>2881</v>
      </c>
      <c r="G832" s="826" t="s">
        <v>2968</v>
      </c>
      <c r="H832" s="826" t="s">
        <v>2969</v>
      </c>
      <c r="I832" s="832">
        <v>1037.300048828125</v>
      </c>
      <c r="J832" s="832">
        <v>2</v>
      </c>
      <c r="K832" s="833">
        <v>2074.60009765625</v>
      </c>
    </row>
    <row r="833" spans="1:11" ht="14.45" customHeight="1" x14ac:dyDescent="0.2">
      <c r="A833" s="822" t="s">
        <v>586</v>
      </c>
      <c r="B833" s="823" t="s">
        <v>587</v>
      </c>
      <c r="C833" s="826" t="s">
        <v>613</v>
      </c>
      <c r="D833" s="840" t="s">
        <v>614</v>
      </c>
      <c r="E833" s="826" t="s">
        <v>2880</v>
      </c>
      <c r="F833" s="840" t="s">
        <v>2881</v>
      </c>
      <c r="G833" s="826" t="s">
        <v>2970</v>
      </c>
      <c r="H833" s="826" t="s">
        <v>2971</v>
      </c>
      <c r="I833" s="832">
        <v>5238.240234375</v>
      </c>
      <c r="J833" s="832">
        <v>1</v>
      </c>
      <c r="K833" s="833">
        <v>5238.240234375</v>
      </c>
    </row>
    <row r="834" spans="1:11" ht="14.45" customHeight="1" x14ac:dyDescent="0.2">
      <c r="A834" s="822" t="s">
        <v>586</v>
      </c>
      <c r="B834" s="823" t="s">
        <v>587</v>
      </c>
      <c r="C834" s="826" t="s">
        <v>613</v>
      </c>
      <c r="D834" s="840" t="s">
        <v>614</v>
      </c>
      <c r="E834" s="826" t="s">
        <v>2880</v>
      </c>
      <c r="F834" s="840" t="s">
        <v>2881</v>
      </c>
      <c r="G834" s="826" t="s">
        <v>2972</v>
      </c>
      <c r="H834" s="826" t="s">
        <v>2973</v>
      </c>
      <c r="I834" s="832">
        <v>4047.8583984375</v>
      </c>
      <c r="J834" s="832">
        <v>4</v>
      </c>
      <c r="K834" s="833">
        <v>24851.940378418192</v>
      </c>
    </row>
    <row r="835" spans="1:11" ht="14.45" customHeight="1" x14ac:dyDescent="0.2">
      <c r="A835" s="822" t="s">
        <v>586</v>
      </c>
      <c r="B835" s="823" t="s">
        <v>587</v>
      </c>
      <c r="C835" s="826" t="s">
        <v>613</v>
      </c>
      <c r="D835" s="840" t="s">
        <v>614</v>
      </c>
      <c r="E835" s="826" t="s">
        <v>2880</v>
      </c>
      <c r="F835" s="840" t="s">
        <v>2881</v>
      </c>
      <c r="G835" s="826" t="s">
        <v>2974</v>
      </c>
      <c r="H835" s="826" t="s">
        <v>2975</v>
      </c>
      <c r="I835" s="832">
        <v>5648.1800537109375</v>
      </c>
      <c r="J835" s="832">
        <v>4</v>
      </c>
      <c r="K835" s="833">
        <v>22592.72021484375</v>
      </c>
    </row>
    <row r="836" spans="1:11" ht="14.45" customHeight="1" x14ac:dyDescent="0.2">
      <c r="A836" s="822" t="s">
        <v>586</v>
      </c>
      <c r="B836" s="823" t="s">
        <v>587</v>
      </c>
      <c r="C836" s="826" t="s">
        <v>613</v>
      </c>
      <c r="D836" s="840" t="s">
        <v>614</v>
      </c>
      <c r="E836" s="826" t="s">
        <v>2880</v>
      </c>
      <c r="F836" s="840" t="s">
        <v>2881</v>
      </c>
      <c r="G836" s="826" t="s">
        <v>2976</v>
      </c>
      <c r="H836" s="826" t="s">
        <v>2977</v>
      </c>
      <c r="I836" s="832">
        <v>4125.6185825892853</v>
      </c>
      <c r="J836" s="832">
        <v>7</v>
      </c>
      <c r="K836" s="833">
        <v>28879.330078125</v>
      </c>
    </row>
    <row r="837" spans="1:11" ht="14.45" customHeight="1" x14ac:dyDescent="0.2">
      <c r="A837" s="822" t="s">
        <v>586</v>
      </c>
      <c r="B837" s="823" t="s">
        <v>587</v>
      </c>
      <c r="C837" s="826" t="s">
        <v>613</v>
      </c>
      <c r="D837" s="840" t="s">
        <v>614</v>
      </c>
      <c r="E837" s="826" t="s">
        <v>2880</v>
      </c>
      <c r="F837" s="840" t="s">
        <v>2881</v>
      </c>
      <c r="G837" s="826" t="s">
        <v>2978</v>
      </c>
      <c r="H837" s="826" t="s">
        <v>2979</v>
      </c>
      <c r="I837" s="832">
        <v>3438.0166829427085</v>
      </c>
      <c r="J837" s="832">
        <v>5</v>
      </c>
      <c r="K837" s="833">
        <v>20628.080097656697</v>
      </c>
    </row>
    <row r="838" spans="1:11" ht="14.45" customHeight="1" x14ac:dyDescent="0.2">
      <c r="A838" s="822" t="s">
        <v>586</v>
      </c>
      <c r="B838" s="823" t="s">
        <v>587</v>
      </c>
      <c r="C838" s="826" t="s">
        <v>613</v>
      </c>
      <c r="D838" s="840" t="s">
        <v>614</v>
      </c>
      <c r="E838" s="826" t="s">
        <v>2880</v>
      </c>
      <c r="F838" s="840" t="s">
        <v>2881</v>
      </c>
      <c r="G838" s="826" t="s">
        <v>2980</v>
      </c>
      <c r="H838" s="826" t="s">
        <v>2981</v>
      </c>
      <c r="I838" s="832">
        <v>4125.6298828125</v>
      </c>
      <c r="J838" s="832">
        <v>1</v>
      </c>
      <c r="K838" s="833">
        <v>4125.6298828125</v>
      </c>
    </row>
    <row r="839" spans="1:11" ht="14.45" customHeight="1" x14ac:dyDescent="0.2">
      <c r="A839" s="822" t="s">
        <v>586</v>
      </c>
      <c r="B839" s="823" t="s">
        <v>587</v>
      </c>
      <c r="C839" s="826" t="s">
        <v>613</v>
      </c>
      <c r="D839" s="840" t="s">
        <v>614</v>
      </c>
      <c r="E839" s="826" t="s">
        <v>2880</v>
      </c>
      <c r="F839" s="840" t="s">
        <v>2881</v>
      </c>
      <c r="G839" s="826" t="s">
        <v>2982</v>
      </c>
      <c r="H839" s="826" t="s">
        <v>2983</v>
      </c>
      <c r="I839" s="832">
        <v>4125.626627604167</v>
      </c>
      <c r="J839" s="832">
        <v>3</v>
      </c>
      <c r="K839" s="833">
        <v>12376.8798828125</v>
      </c>
    </row>
    <row r="840" spans="1:11" ht="14.45" customHeight="1" x14ac:dyDescent="0.2">
      <c r="A840" s="822" t="s">
        <v>586</v>
      </c>
      <c r="B840" s="823" t="s">
        <v>587</v>
      </c>
      <c r="C840" s="826" t="s">
        <v>613</v>
      </c>
      <c r="D840" s="840" t="s">
        <v>614</v>
      </c>
      <c r="E840" s="826" t="s">
        <v>2880</v>
      </c>
      <c r="F840" s="840" t="s">
        <v>2881</v>
      </c>
      <c r="G840" s="826" t="s">
        <v>2984</v>
      </c>
      <c r="H840" s="826" t="s">
        <v>2985</v>
      </c>
      <c r="I840" s="832">
        <v>5238.248046875</v>
      </c>
      <c r="J840" s="832">
        <v>5</v>
      </c>
      <c r="K840" s="833">
        <v>26191.240234375</v>
      </c>
    </row>
    <row r="841" spans="1:11" ht="14.45" customHeight="1" x14ac:dyDescent="0.2">
      <c r="A841" s="822" t="s">
        <v>586</v>
      </c>
      <c r="B841" s="823" t="s">
        <v>587</v>
      </c>
      <c r="C841" s="826" t="s">
        <v>613</v>
      </c>
      <c r="D841" s="840" t="s">
        <v>614</v>
      </c>
      <c r="E841" s="826" t="s">
        <v>2880</v>
      </c>
      <c r="F841" s="840" t="s">
        <v>2881</v>
      </c>
      <c r="G841" s="826" t="s">
        <v>2986</v>
      </c>
      <c r="H841" s="826" t="s">
        <v>2987</v>
      </c>
      <c r="I841" s="832">
        <v>5648.183430989583</v>
      </c>
      <c r="J841" s="832">
        <v>6</v>
      </c>
      <c r="K841" s="833">
        <v>33889.1005859375</v>
      </c>
    </row>
    <row r="842" spans="1:11" ht="14.45" customHeight="1" x14ac:dyDescent="0.2">
      <c r="A842" s="822" t="s">
        <v>586</v>
      </c>
      <c r="B842" s="823" t="s">
        <v>587</v>
      </c>
      <c r="C842" s="826" t="s">
        <v>613</v>
      </c>
      <c r="D842" s="840" t="s">
        <v>614</v>
      </c>
      <c r="E842" s="826" t="s">
        <v>2880</v>
      </c>
      <c r="F842" s="840" t="s">
        <v>2881</v>
      </c>
      <c r="G842" s="826" t="s">
        <v>2988</v>
      </c>
      <c r="H842" s="826" t="s">
        <v>2989</v>
      </c>
      <c r="I842" s="832">
        <v>5648.18017578125</v>
      </c>
      <c r="J842" s="832">
        <v>1</v>
      </c>
      <c r="K842" s="833">
        <v>5648.18017578125</v>
      </c>
    </row>
    <row r="843" spans="1:11" ht="14.45" customHeight="1" x14ac:dyDescent="0.2">
      <c r="A843" s="822" t="s">
        <v>586</v>
      </c>
      <c r="B843" s="823" t="s">
        <v>587</v>
      </c>
      <c r="C843" s="826" t="s">
        <v>613</v>
      </c>
      <c r="D843" s="840" t="s">
        <v>614</v>
      </c>
      <c r="E843" s="826" t="s">
        <v>2880</v>
      </c>
      <c r="F843" s="840" t="s">
        <v>2881</v>
      </c>
      <c r="G843" s="826" t="s">
        <v>2990</v>
      </c>
      <c r="H843" s="826" t="s">
        <v>2991</v>
      </c>
      <c r="I843" s="832">
        <v>6212.97998046875</v>
      </c>
      <c r="J843" s="832">
        <v>1</v>
      </c>
      <c r="K843" s="833">
        <v>6212.97998046875</v>
      </c>
    </row>
    <row r="844" spans="1:11" ht="14.45" customHeight="1" x14ac:dyDescent="0.2">
      <c r="A844" s="822" t="s">
        <v>586</v>
      </c>
      <c r="B844" s="823" t="s">
        <v>587</v>
      </c>
      <c r="C844" s="826" t="s">
        <v>613</v>
      </c>
      <c r="D844" s="840" t="s">
        <v>614</v>
      </c>
      <c r="E844" s="826" t="s">
        <v>2880</v>
      </c>
      <c r="F844" s="840" t="s">
        <v>2881</v>
      </c>
      <c r="G844" s="826" t="s">
        <v>2992</v>
      </c>
      <c r="H844" s="826" t="s">
        <v>2993</v>
      </c>
      <c r="I844" s="832">
        <v>7418.91015625</v>
      </c>
      <c r="J844" s="832">
        <v>1</v>
      </c>
      <c r="K844" s="833">
        <v>7418.91015625</v>
      </c>
    </row>
    <row r="845" spans="1:11" ht="14.45" customHeight="1" x14ac:dyDescent="0.2">
      <c r="A845" s="822" t="s">
        <v>586</v>
      </c>
      <c r="B845" s="823" t="s">
        <v>587</v>
      </c>
      <c r="C845" s="826" t="s">
        <v>613</v>
      </c>
      <c r="D845" s="840" t="s">
        <v>614</v>
      </c>
      <c r="E845" s="826" t="s">
        <v>2880</v>
      </c>
      <c r="F845" s="840" t="s">
        <v>2881</v>
      </c>
      <c r="G845" s="826" t="s">
        <v>2994</v>
      </c>
      <c r="H845" s="826" t="s">
        <v>2995</v>
      </c>
      <c r="I845" s="832">
        <v>473.45999145507813</v>
      </c>
      <c r="J845" s="832">
        <v>5</v>
      </c>
      <c r="K845" s="833">
        <v>2367.2899780273438</v>
      </c>
    </row>
    <row r="846" spans="1:11" ht="14.45" customHeight="1" x14ac:dyDescent="0.2">
      <c r="A846" s="822" t="s">
        <v>586</v>
      </c>
      <c r="B846" s="823" t="s">
        <v>587</v>
      </c>
      <c r="C846" s="826" t="s">
        <v>613</v>
      </c>
      <c r="D846" s="840" t="s">
        <v>614</v>
      </c>
      <c r="E846" s="826" t="s">
        <v>2880</v>
      </c>
      <c r="F846" s="840" t="s">
        <v>2881</v>
      </c>
      <c r="G846" s="826" t="s">
        <v>2996</v>
      </c>
      <c r="H846" s="826" t="s">
        <v>2997</v>
      </c>
      <c r="I846" s="832">
        <v>1.1499999761581421</v>
      </c>
      <c r="J846" s="832">
        <v>4</v>
      </c>
      <c r="K846" s="833">
        <v>4.5999999046325684</v>
      </c>
    </row>
    <row r="847" spans="1:11" ht="14.45" customHeight="1" x14ac:dyDescent="0.2">
      <c r="A847" s="822" t="s">
        <v>586</v>
      </c>
      <c r="B847" s="823" t="s">
        <v>587</v>
      </c>
      <c r="C847" s="826" t="s">
        <v>613</v>
      </c>
      <c r="D847" s="840" t="s">
        <v>614</v>
      </c>
      <c r="E847" s="826" t="s">
        <v>2880</v>
      </c>
      <c r="F847" s="840" t="s">
        <v>2881</v>
      </c>
      <c r="G847" s="826" t="s">
        <v>2998</v>
      </c>
      <c r="H847" s="826" t="s">
        <v>2999</v>
      </c>
      <c r="I847" s="832">
        <v>1.1499999761581421</v>
      </c>
      <c r="J847" s="832">
        <v>4</v>
      </c>
      <c r="K847" s="833">
        <v>4.5999999046325684</v>
      </c>
    </row>
    <row r="848" spans="1:11" ht="14.45" customHeight="1" x14ac:dyDescent="0.2">
      <c r="A848" s="822" t="s">
        <v>586</v>
      </c>
      <c r="B848" s="823" t="s">
        <v>587</v>
      </c>
      <c r="C848" s="826" t="s">
        <v>613</v>
      </c>
      <c r="D848" s="840" t="s">
        <v>614</v>
      </c>
      <c r="E848" s="826" t="s">
        <v>2880</v>
      </c>
      <c r="F848" s="840" t="s">
        <v>2881</v>
      </c>
      <c r="G848" s="826" t="s">
        <v>3000</v>
      </c>
      <c r="H848" s="826" t="s">
        <v>3001</v>
      </c>
      <c r="I848" s="832">
        <v>1.1499999761581421</v>
      </c>
      <c r="J848" s="832">
        <v>2</v>
      </c>
      <c r="K848" s="833">
        <v>2.2999999523162842</v>
      </c>
    </row>
    <row r="849" spans="1:11" ht="14.45" customHeight="1" x14ac:dyDescent="0.2">
      <c r="A849" s="822" t="s">
        <v>586</v>
      </c>
      <c r="B849" s="823" t="s">
        <v>587</v>
      </c>
      <c r="C849" s="826" t="s">
        <v>613</v>
      </c>
      <c r="D849" s="840" t="s">
        <v>614</v>
      </c>
      <c r="E849" s="826" t="s">
        <v>2880</v>
      </c>
      <c r="F849" s="840" t="s">
        <v>2881</v>
      </c>
      <c r="G849" s="826" t="s">
        <v>3002</v>
      </c>
      <c r="H849" s="826" t="s">
        <v>3003</v>
      </c>
      <c r="I849" s="832">
        <v>1.1499999761581421</v>
      </c>
      <c r="J849" s="832">
        <v>2</v>
      </c>
      <c r="K849" s="833">
        <v>2.2999999523162842</v>
      </c>
    </row>
    <row r="850" spans="1:11" ht="14.45" customHeight="1" x14ac:dyDescent="0.2">
      <c r="A850" s="822" t="s">
        <v>586</v>
      </c>
      <c r="B850" s="823" t="s">
        <v>587</v>
      </c>
      <c r="C850" s="826" t="s">
        <v>613</v>
      </c>
      <c r="D850" s="840" t="s">
        <v>614</v>
      </c>
      <c r="E850" s="826" t="s">
        <v>2880</v>
      </c>
      <c r="F850" s="840" t="s">
        <v>2881</v>
      </c>
      <c r="G850" s="826" t="s">
        <v>3004</v>
      </c>
      <c r="H850" s="826" t="s">
        <v>3005</v>
      </c>
      <c r="I850" s="832">
        <v>1.1499999761581421</v>
      </c>
      <c r="J850" s="832">
        <v>1</v>
      </c>
      <c r="K850" s="833">
        <v>1.1499999761581421</v>
      </c>
    </row>
    <row r="851" spans="1:11" ht="14.45" customHeight="1" x14ac:dyDescent="0.2">
      <c r="A851" s="822" t="s">
        <v>586</v>
      </c>
      <c r="B851" s="823" t="s">
        <v>587</v>
      </c>
      <c r="C851" s="826" t="s">
        <v>613</v>
      </c>
      <c r="D851" s="840" t="s">
        <v>614</v>
      </c>
      <c r="E851" s="826" t="s">
        <v>2880</v>
      </c>
      <c r="F851" s="840" t="s">
        <v>2881</v>
      </c>
      <c r="G851" s="826" t="s">
        <v>3006</v>
      </c>
      <c r="H851" s="826" t="s">
        <v>3007</v>
      </c>
      <c r="I851" s="832">
        <v>2564.5</v>
      </c>
      <c r="J851" s="832">
        <v>2</v>
      </c>
      <c r="K851" s="833">
        <v>5129</v>
      </c>
    </row>
    <row r="852" spans="1:11" ht="14.45" customHeight="1" x14ac:dyDescent="0.2">
      <c r="A852" s="822" t="s">
        <v>586</v>
      </c>
      <c r="B852" s="823" t="s">
        <v>587</v>
      </c>
      <c r="C852" s="826" t="s">
        <v>613</v>
      </c>
      <c r="D852" s="840" t="s">
        <v>614</v>
      </c>
      <c r="E852" s="826" t="s">
        <v>2880</v>
      </c>
      <c r="F852" s="840" t="s">
        <v>2881</v>
      </c>
      <c r="G852" s="826" t="s">
        <v>3008</v>
      </c>
      <c r="H852" s="826" t="s">
        <v>3009</v>
      </c>
      <c r="I852" s="832">
        <v>2564.8333333333335</v>
      </c>
      <c r="J852" s="832">
        <v>12</v>
      </c>
      <c r="K852" s="833">
        <v>30778</v>
      </c>
    </row>
    <row r="853" spans="1:11" ht="14.45" customHeight="1" x14ac:dyDescent="0.2">
      <c r="A853" s="822" t="s">
        <v>586</v>
      </c>
      <c r="B853" s="823" t="s">
        <v>587</v>
      </c>
      <c r="C853" s="826" t="s">
        <v>613</v>
      </c>
      <c r="D853" s="840" t="s">
        <v>614</v>
      </c>
      <c r="E853" s="826" t="s">
        <v>2880</v>
      </c>
      <c r="F853" s="840" t="s">
        <v>2881</v>
      </c>
      <c r="G853" s="826" t="s">
        <v>3010</v>
      </c>
      <c r="H853" s="826" t="s">
        <v>3011</v>
      </c>
      <c r="I853" s="832">
        <v>2564.532470703125</v>
      </c>
      <c r="J853" s="832">
        <v>16</v>
      </c>
      <c r="K853" s="833">
        <v>41032.5</v>
      </c>
    </row>
    <row r="854" spans="1:11" ht="14.45" customHeight="1" x14ac:dyDescent="0.2">
      <c r="A854" s="822" t="s">
        <v>586</v>
      </c>
      <c r="B854" s="823" t="s">
        <v>587</v>
      </c>
      <c r="C854" s="826" t="s">
        <v>613</v>
      </c>
      <c r="D854" s="840" t="s">
        <v>614</v>
      </c>
      <c r="E854" s="826" t="s">
        <v>2880</v>
      </c>
      <c r="F854" s="840" t="s">
        <v>2881</v>
      </c>
      <c r="G854" s="826" t="s">
        <v>3012</v>
      </c>
      <c r="H854" s="826" t="s">
        <v>3013</v>
      </c>
      <c r="I854" s="832">
        <v>7308.1785714285716</v>
      </c>
      <c r="J854" s="832">
        <v>28</v>
      </c>
      <c r="K854" s="833">
        <v>204629</v>
      </c>
    </row>
    <row r="855" spans="1:11" ht="14.45" customHeight="1" x14ac:dyDescent="0.2">
      <c r="A855" s="822" t="s">
        <v>586</v>
      </c>
      <c r="B855" s="823" t="s">
        <v>587</v>
      </c>
      <c r="C855" s="826" t="s">
        <v>613</v>
      </c>
      <c r="D855" s="840" t="s">
        <v>614</v>
      </c>
      <c r="E855" s="826" t="s">
        <v>2880</v>
      </c>
      <c r="F855" s="840" t="s">
        <v>2881</v>
      </c>
      <c r="G855" s="826" t="s">
        <v>3014</v>
      </c>
      <c r="H855" s="826" t="s">
        <v>3015</v>
      </c>
      <c r="I855" s="832">
        <v>552</v>
      </c>
      <c r="J855" s="832">
        <v>8</v>
      </c>
      <c r="K855" s="833">
        <v>4416</v>
      </c>
    </row>
    <row r="856" spans="1:11" ht="14.45" customHeight="1" x14ac:dyDescent="0.2">
      <c r="A856" s="822" t="s">
        <v>586</v>
      </c>
      <c r="B856" s="823" t="s">
        <v>587</v>
      </c>
      <c r="C856" s="826" t="s">
        <v>613</v>
      </c>
      <c r="D856" s="840" t="s">
        <v>614</v>
      </c>
      <c r="E856" s="826" t="s">
        <v>2880</v>
      </c>
      <c r="F856" s="840" t="s">
        <v>2881</v>
      </c>
      <c r="G856" s="826" t="s">
        <v>3016</v>
      </c>
      <c r="H856" s="826" t="s">
        <v>3017</v>
      </c>
      <c r="I856" s="832">
        <v>552</v>
      </c>
      <c r="J856" s="832">
        <v>2</v>
      </c>
      <c r="K856" s="833">
        <v>1104</v>
      </c>
    </row>
    <row r="857" spans="1:11" ht="14.45" customHeight="1" x14ac:dyDescent="0.2">
      <c r="A857" s="822" t="s">
        <v>586</v>
      </c>
      <c r="B857" s="823" t="s">
        <v>587</v>
      </c>
      <c r="C857" s="826" t="s">
        <v>613</v>
      </c>
      <c r="D857" s="840" t="s">
        <v>614</v>
      </c>
      <c r="E857" s="826" t="s">
        <v>2880</v>
      </c>
      <c r="F857" s="840" t="s">
        <v>2881</v>
      </c>
      <c r="G857" s="826" t="s">
        <v>3018</v>
      </c>
      <c r="H857" s="826" t="s">
        <v>3019</v>
      </c>
      <c r="I857" s="832">
        <v>552</v>
      </c>
      <c r="J857" s="832">
        <v>4</v>
      </c>
      <c r="K857" s="833">
        <v>2208</v>
      </c>
    </row>
    <row r="858" spans="1:11" ht="14.45" customHeight="1" x14ac:dyDescent="0.2">
      <c r="A858" s="822" t="s">
        <v>586</v>
      </c>
      <c r="B858" s="823" t="s">
        <v>587</v>
      </c>
      <c r="C858" s="826" t="s">
        <v>613</v>
      </c>
      <c r="D858" s="840" t="s">
        <v>614</v>
      </c>
      <c r="E858" s="826" t="s">
        <v>2880</v>
      </c>
      <c r="F858" s="840" t="s">
        <v>2881</v>
      </c>
      <c r="G858" s="826" t="s">
        <v>3020</v>
      </c>
      <c r="H858" s="826" t="s">
        <v>3021</v>
      </c>
      <c r="I858" s="832">
        <v>552</v>
      </c>
      <c r="J858" s="832">
        <v>52</v>
      </c>
      <c r="K858" s="833">
        <v>28704</v>
      </c>
    </row>
    <row r="859" spans="1:11" ht="14.45" customHeight="1" x14ac:dyDescent="0.2">
      <c r="A859" s="822" t="s">
        <v>586</v>
      </c>
      <c r="B859" s="823" t="s">
        <v>587</v>
      </c>
      <c r="C859" s="826" t="s">
        <v>613</v>
      </c>
      <c r="D859" s="840" t="s">
        <v>614</v>
      </c>
      <c r="E859" s="826" t="s">
        <v>2880</v>
      </c>
      <c r="F859" s="840" t="s">
        <v>2881</v>
      </c>
      <c r="G859" s="826" t="s">
        <v>3022</v>
      </c>
      <c r="H859" s="826" t="s">
        <v>3023</v>
      </c>
      <c r="I859" s="832">
        <v>552</v>
      </c>
      <c r="J859" s="832">
        <v>18</v>
      </c>
      <c r="K859" s="833">
        <v>9936</v>
      </c>
    </row>
    <row r="860" spans="1:11" ht="14.45" customHeight="1" x14ac:dyDescent="0.2">
      <c r="A860" s="822" t="s">
        <v>586</v>
      </c>
      <c r="B860" s="823" t="s">
        <v>587</v>
      </c>
      <c r="C860" s="826" t="s">
        <v>613</v>
      </c>
      <c r="D860" s="840" t="s">
        <v>614</v>
      </c>
      <c r="E860" s="826" t="s">
        <v>2880</v>
      </c>
      <c r="F860" s="840" t="s">
        <v>2881</v>
      </c>
      <c r="G860" s="826" t="s">
        <v>3024</v>
      </c>
      <c r="H860" s="826" t="s">
        <v>3025</v>
      </c>
      <c r="I860" s="832">
        <v>552</v>
      </c>
      <c r="J860" s="832">
        <v>18</v>
      </c>
      <c r="K860" s="833">
        <v>9936</v>
      </c>
    </row>
    <row r="861" spans="1:11" ht="14.45" customHeight="1" x14ac:dyDescent="0.2">
      <c r="A861" s="822" t="s">
        <v>586</v>
      </c>
      <c r="B861" s="823" t="s">
        <v>587</v>
      </c>
      <c r="C861" s="826" t="s">
        <v>613</v>
      </c>
      <c r="D861" s="840" t="s">
        <v>614</v>
      </c>
      <c r="E861" s="826" t="s">
        <v>2880</v>
      </c>
      <c r="F861" s="840" t="s">
        <v>2881</v>
      </c>
      <c r="G861" s="826" t="s">
        <v>3026</v>
      </c>
      <c r="H861" s="826" t="s">
        <v>3027</v>
      </c>
      <c r="I861" s="832">
        <v>552</v>
      </c>
      <c r="J861" s="832">
        <v>152</v>
      </c>
      <c r="K861" s="833">
        <v>83904</v>
      </c>
    </row>
    <row r="862" spans="1:11" ht="14.45" customHeight="1" x14ac:dyDescent="0.2">
      <c r="A862" s="822" t="s">
        <v>586</v>
      </c>
      <c r="B862" s="823" t="s">
        <v>587</v>
      </c>
      <c r="C862" s="826" t="s">
        <v>613</v>
      </c>
      <c r="D862" s="840" t="s">
        <v>614</v>
      </c>
      <c r="E862" s="826" t="s">
        <v>2880</v>
      </c>
      <c r="F862" s="840" t="s">
        <v>2881</v>
      </c>
      <c r="G862" s="826" t="s">
        <v>3028</v>
      </c>
      <c r="H862" s="826" t="s">
        <v>3029</v>
      </c>
      <c r="I862" s="832">
        <v>552</v>
      </c>
      <c r="J862" s="832">
        <v>23</v>
      </c>
      <c r="K862" s="833">
        <v>12696</v>
      </c>
    </row>
    <row r="863" spans="1:11" ht="14.45" customHeight="1" x14ac:dyDescent="0.2">
      <c r="A863" s="822" t="s">
        <v>586</v>
      </c>
      <c r="B863" s="823" t="s">
        <v>587</v>
      </c>
      <c r="C863" s="826" t="s">
        <v>613</v>
      </c>
      <c r="D863" s="840" t="s">
        <v>614</v>
      </c>
      <c r="E863" s="826" t="s">
        <v>2880</v>
      </c>
      <c r="F863" s="840" t="s">
        <v>2881</v>
      </c>
      <c r="G863" s="826" t="s">
        <v>3030</v>
      </c>
      <c r="H863" s="826" t="s">
        <v>3031</v>
      </c>
      <c r="I863" s="832">
        <v>552.00043520720112</v>
      </c>
      <c r="J863" s="832">
        <v>44</v>
      </c>
      <c r="K863" s="833">
        <v>24288.010009765625</v>
      </c>
    </row>
    <row r="864" spans="1:11" ht="14.45" customHeight="1" x14ac:dyDescent="0.2">
      <c r="A864" s="822" t="s">
        <v>586</v>
      </c>
      <c r="B864" s="823" t="s">
        <v>587</v>
      </c>
      <c r="C864" s="826" t="s">
        <v>613</v>
      </c>
      <c r="D864" s="840" t="s">
        <v>614</v>
      </c>
      <c r="E864" s="826" t="s">
        <v>2880</v>
      </c>
      <c r="F864" s="840" t="s">
        <v>2881</v>
      </c>
      <c r="G864" s="826" t="s">
        <v>3032</v>
      </c>
      <c r="H864" s="826" t="s">
        <v>3033</v>
      </c>
      <c r="I864" s="832">
        <v>552.00037073206022</v>
      </c>
      <c r="J864" s="832">
        <v>51</v>
      </c>
      <c r="K864" s="833">
        <v>28152.010009765625</v>
      </c>
    </row>
    <row r="865" spans="1:11" ht="14.45" customHeight="1" x14ac:dyDescent="0.2">
      <c r="A865" s="822" t="s">
        <v>586</v>
      </c>
      <c r="B865" s="823" t="s">
        <v>587</v>
      </c>
      <c r="C865" s="826" t="s">
        <v>613</v>
      </c>
      <c r="D865" s="840" t="s">
        <v>614</v>
      </c>
      <c r="E865" s="826" t="s">
        <v>2880</v>
      </c>
      <c r="F865" s="840" t="s">
        <v>2881</v>
      </c>
      <c r="G865" s="826" t="s">
        <v>3034</v>
      </c>
      <c r="H865" s="826" t="s">
        <v>3035</v>
      </c>
      <c r="I865" s="832">
        <v>552</v>
      </c>
      <c r="J865" s="832">
        <v>12</v>
      </c>
      <c r="K865" s="833">
        <v>6624</v>
      </c>
    </row>
    <row r="866" spans="1:11" ht="14.45" customHeight="1" x14ac:dyDescent="0.2">
      <c r="A866" s="822" t="s">
        <v>586</v>
      </c>
      <c r="B866" s="823" t="s">
        <v>587</v>
      </c>
      <c r="C866" s="826" t="s">
        <v>613</v>
      </c>
      <c r="D866" s="840" t="s">
        <v>614</v>
      </c>
      <c r="E866" s="826" t="s">
        <v>2880</v>
      </c>
      <c r="F866" s="840" t="s">
        <v>2881</v>
      </c>
      <c r="G866" s="826" t="s">
        <v>3036</v>
      </c>
      <c r="H866" s="826" t="s">
        <v>3037</v>
      </c>
      <c r="I866" s="832">
        <v>552</v>
      </c>
      <c r="J866" s="832">
        <v>9</v>
      </c>
      <c r="K866" s="833">
        <v>4968</v>
      </c>
    </row>
    <row r="867" spans="1:11" ht="14.45" customHeight="1" x14ac:dyDescent="0.2">
      <c r="A867" s="822" t="s">
        <v>586</v>
      </c>
      <c r="B867" s="823" t="s">
        <v>587</v>
      </c>
      <c r="C867" s="826" t="s">
        <v>613</v>
      </c>
      <c r="D867" s="840" t="s">
        <v>614</v>
      </c>
      <c r="E867" s="826" t="s">
        <v>2880</v>
      </c>
      <c r="F867" s="840" t="s">
        <v>2881</v>
      </c>
      <c r="G867" s="826" t="s">
        <v>3038</v>
      </c>
      <c r="H867" s="826" t="s">
        <v>3039</v>
      </c>
      <c r="I867" s="832">
        <v>551.99666341145837</v>
      </c>
      <c r="J867" s="832">
        <v>16</v>
      </c>
      <c r="K867" s="833">
        <v>8831.93994140625</v>
      </c>
    </row>
    <row r="868" spans="1:11" ht="14.45" customHeight="1" x14ac:dyDescent="0.2">
      <c r="A868" s="822" t="s">
        <v>586</v>
      </c>
      <c r="B868" s="823" t="s">
        <v>587</v>
      </c>
      <c r="C868" s="826" t="s">
        <v>613</v>
      </c>
      <c r="D868" s="840" t="s">
        <v>614</v>
      </c>
      <c r="E868" s="826" t="s">
        <v>2880</v>
      </c>
      <c r="F868" s="840" t="s">
        <v>2881</v>
      </c>
      <c r="G868" s="826" t="s">
        <v>3040</v>
      </c>
      <c r="H868" s="826" t="s">
        <v>3041</v>
      </c>
      <c r="I868" s="832">
        <v>552</v>
      </c>
      <c r="J868" s="832">
        <v>7</v>
      </c>
      <c r="K868" s="833">
        <v>3864</v>
      </c>
    </row>
    <row r="869" spans="1:11" ht="14.45" customHeight="1" x14ac:dyDescent="0.2">
      <c r="A869" s="822" t="s">
        <v>586</v>
      </c>
      <c r="B869" s="823" t="s">
        <v>587</v>
      </c>
      <c r="C869" s="826" t="s">
        <v>613</v>
      </c>
      <c r="D869" s="840" t="s">
        <v>614</v>
      </c>
      <c r="E869" s="826" t="s">
        <v>2880</v>
      </c>
      <c r="F869" s="840" t="s">
        <v>2881</v>
      </c>
      <c r="G869" s="826" t="s">
        <v>3042</v>
      </c>
      <c r="H869" s="826" t="s">
        <v>3043</v>
      </c>
      <c r="I869" s="832">
        <v>8216.75</v>
      </c>
      <c r="J869" s="832">
        <v>2</v>
      </c>
      <c r="K869" s="833">
        <v>16433.5</v>
      </c>
    </row>
    <row r="870" spans="1:11" ht="14.45" customHeight="1" x14ac:dyDescent="0.2">
      <c r="A870" s="822" t="s">
        <v>586</v>
      </c>
      <c r="B870" s="823" t="s">
        <v>587</v>
      </c>
      <c r="C870" s="826" t="s">
        <v>613</v>
      </c>
      <c r="D870" s="840" t="s">
        <v>614</v>
      </c>
      <c r="E870" s="826" t="s">
        <v>2880</v>
      </c>
      <c r="F870" s="840" t="s">
        <v>2881</v>
      </c>
      <c r="G870" s="826" t="s">
        <v>3044</v>
      </c>
      <c r="H870" s="826" t="s">
        <v>3045</v>
      </c>
      <c r="I870" s="832">
        <v>8216.75</v>
      </c>
      <c r="J870" s="832">
        <v>2</v>
      </c>
      <c r="K870" s="833">
        <v>16433.5</v>
      </c>
    </row>
    <row r="871" spans="1:11" ht="14.45" customHeight="1" x14ac:dyDescent="0.2">
      <c r="A871" s="822" t="s">
        <v>586</v>
      </c>
      <c r="B871" s="823" t="s">
        <v>587</v>
      </c>
      <c r="C871" s="826" t="s">
        <v>613</v>
      </c>
      <c r="D871" s="840" t="s">
        <v>614</v>
      </c>
      <c r="E871" s="826" t="s">
        <v>2880</v>
      </c>
      <c r="F871" s="840" t="s">
        <v>2881</v>
      </c>
      <c r="G871" s="826" t="s">
        <v>3046</v>
      </c>
      <c r="H871" s="826" t="s">
        <v>3047</v>
      </c>
      <c r="I871" s="832">
        <v>8216.75</v>
      </c>
      <c r="J871" s="832">
        <v>4</v>
      </c>
      <c r="K871" s="833">
        <v>32867</v>
      </c>
    </row>
    <row r="872" spans="1:11" ht="14.45" customHeight="1" x14ac:dyDescent="0.2">
      <c r="A872" s="822" t="s">
        <v>586</v>
      </c>
      <c r="B872" s="823" t="s">
        <v>587</v>
      </c>
      <c r="C872" s="826" t="s">
        <v>613</v>
      </c>
      <c r="D872" s="840" t="s">
        <v>614</v>
      </c>
      <c r="E872" s="826" t="s">
        <v>2880</v>
      </c>
      <c r="F872" s="840" t="s">
        <v>2881</v>
      </c>
      <c r="G872" s="826" t="s">
        <v>3048</v>
      </c>
      <c r="H872" s="826" t="s">
        <v>3049</v>
      </c>
      <c r="I872" s="832">
        <v>8216.7472098214294</v>
      </c>
      <c r="J872" s="832">
        <v>14</v>
      </c>
      <c r="K872" s="833">
        <v>115034.4296875</v>
      </c>
    </row>
    <row r="873" spans="1:11" ht="14.45" customHeight="1" x14ac:dyDescent="0.2">
      <c r="A873" s="822" t="s">
        <v>586</v>
      </c>
      <c r="B873" s="823" t="s">
        <v>587</v>
      </c>
      <c r="C873" s="826" t="s">
        <v>613</v>
      </c>
      <c r="D873" s="840" t="s">
        <v>614</v>
      </c>
      <c r="E873" s="826" t="s">
        <v>2880</v>
      </c>
      <c r="F873" s="840" t="s">
        <v>2881</v>
      </c>
      <c r="G873" s="826" t="s">
        <v>3050</v>
      </c>
      <c r="H873" s="826" t="s">
        <v>3051</v>
      </c>
      <c r="I873" s="832">
        <v>7592.6369441105771</v>
      </c>
      <c r="J873" s="832">
        <v>37</v>
      </c>
      <c r="K873" s="833">
        <v>304019.9296875</v>
      </c>
    </row>
    <row r="874" spans="1:11" ht="14.45" customHeight="1" x14ac:dyDescent="0.2">
      <c r="A874" s="822" t="s">
        <v>586</v>
      </c>
      <c r="B874" s="823" t="s">
        <v>587</v>
      </c>
      <c r="C874" s="826" t="s">
        <v>613</v>
      </c>
      <c r="D874" s="840" t="s">
        <v>614</v>
      </c>
      <c r="E874" s="826" t="s">
        <v>2880</v>
      </c>
      <c r="F874" s="840" t="s">
        <v>2881</v>
      </c>
      <c r="G874" s="826" t="s">
        <v>3052</v>
      </c>
      <c r="H874" s="826" t="s">
        <v>3053</v>
      </c>
      <c r="I874" s="832">
        <v>6968.5223106971152</v>
      </c>
      <c r="J874" s="832">
        <v>35</v>
      </c>
      <c r="K874" s="833">
        <v>287586.37890625</v>
      </c>
    </row>
    <row r="875" spans="1:11" ht="14.45" customHeight="1" x14ac:dyDescent="0.2">
      <c r="A875" s="822" t="s">
        <v>586</v>
      </c>
      <c r="B875" s="823" t="s">
        <v>587</v>
      </c>
      <c r="C875" s="826" t="s">
        <v>613</v>
      </c>
      <c r="D875" s="840" t="s">
        <v>614</v>
      </c>
      <c r="E875" s="826" t="s">
        <v>2880</v>
      </c>
      <c r="F875" s="840" t="s">
        <v>2881</v>
      </c>
      <c r="G875" s="826" t="s">
        <v>3054</v>
      </c>
      <c r="H875" s="826" t="s">
        <v>3055</v>
      </c>
      <c r="I875" s="832">
        <v>8216.75</v>
      </c>
      <c r="J875" s="832">
        <v>2</v>
      </c>
      <c r="K875" s="833">
        <v>16433.5</v>
      </c>
    </row>
    <row r="876" spans="1:11" ht="14.45" customHeight="1" x14ac:dyDescent="0.2">
      <c r="A876" s="822" t="s">
        <v>586</v>
      </c>
      <c r="B876" s="823" t="s">
        <v>587</v>
      </c>
      <c r="C876" s="826" t="s">
        <v>613</v>
      </c>
      <c r="D876" s="840" t="s">
        <v>614</v>
      </c>
      <c r="E876" s="826" t="s">
        <v>2880</v>
      </c>
      <c r="F876" s="840" t="s">
        <v>2881</v>
      </c>
      <c r="G876" s="826" t="s">
        <v>3056</v>
      </c>
      <c r="H876" s="826" t="s">
        <v>3057</v>
      </c>
      <c r="I876" s="832">
        <v>5477.876627604167</v>
      </c>
      <c r="J876" s="832">
        <v>3</v>
      </c>
      <c r="K876" s="833">
        <v>24650.25</v>
      </c>
    </row>
    <row r="877" spans="1:11" ht="14.45" customHeight="1" x14ac:dyDescent="0.2">
      <c r="A877" s="822" t="s">
        <v>586</v>
      </c>
      <c r="B877" s="823" t="s">
        <v>587</v>
      </c>
      <c r="C877" s="826" t="s">
        <v>613</v>
      </c>
      <c r="D877" s="840" t="s">
        <v>614</v>
      </c>
      <c r="E877" s="826" t="s">
        <v>2880</v>
      </c>
      <c r="F877" s="840" t="s">
        <v>2881</v>
      </c>
      <c r="G877" s="826" t="s">
        <v>3058</v>
      </c>
      <c r="H877" s="826" t="s">
        <v>3059</v>
      </c>
      <c r="I877" s="832">
        <v>1382.0125</v>
      </c>
      <c r="J877" s="832">
        <v>101</v>
      </c>
      <c r="K877" s="833">
        <v>146929.78929687478</v>
      </c>
    </row>
    <row r="878" spans="1:11" ht="14.45" customHeight="1" x14ac:dyDescent="0.2">
      <c r="A878" s="822" t="s">
        <v>586</v>
      </c>
      <c r="B878" s="823" t="s">
        <v>587</v>
      </c>
      <c r="C878" s="826" t="s">
        <v>613</v>
      </c>
      <c r="D878" s="840" t="s">
        <v>614</v>
      </c>
      <c r="E878" s="826" t="s">
        <v>2880</v>
      </c>
      <c r="F878" s="840" t="s">
        <v>2881</v>
      </c>
      <c r="G878" s="826" t="s">
        <v>3060</v>
      </c>
      <c r="H878" s="826" t="s">
        <v>3061</v>
      </c>
      <c r="I878" s="832">
        <v>10579.8896484375</v>
      </c>
      <c r="J878" s="832">
        <v>1</v>
      </c>
      <c r="K878" s="833">
        <v>10579.8896484375</v>
      </c>
    </row>
    <row r="879" spans="1:11" ht="14.45" customHeight="1" x14ac:dyDescent="0.2">
      <c r="A879" s="822" t="s">
        <v>586</v>
      </c>
      <c r="B879" s="823" t="s">
        <v>587</v>
      </c>
      <c r="C879" s="826" t="s">
        <v>613</v>
      </c>
      <c r="D879" s="840" t="s">
        <v>614</v>
      </c>
      <c r="E879" s="826" t="s">
        <v>2880</v>
      </c>
      <c r="F879" s="840" t="s">
        <v>2881</v>
      </c>
      <c r="G879" s="826" t="s">
        <v>3062</v>
      </c>
      <c r="H879" s="826" t="s">
        <v>3063</v>
      </c>
      <c r="I879" s="832">
        <v>0.87000000476837158</v>
      </c>
      <c r="J879" s="832">
        <v>1</v>
      </c>
      <c r="K879" s="833">
        <v>0.87000000476837158</v>
      </c>
    </row>
    <row r="880" spans="1:11" ht="14.45" customHeight="1" x14ac:dyDescent="0.2">
      <c r="A880" s="822" t="s">
        <v>586</v>
      </c>
      <c r="B880" s="823" t="s">
        <v>587</v>
      </c>
      <c r="C880" s="826" t="s">
        <v>613</v>
      </c>
      <c r="D880" s="840" t="s">
        <v>614</v>
      </c>
      <c r="E880" s="826" t="s">
        <v>2880</v>
      </c>
      <c r="F880" s="840" t="s">
        <v>2881</v>
      </c>
      <c r="G880" s="826" t="s">
        <v>3064</v>
      </c>
      <c r="H880" s="826" t="s">
        <v>3065</v>
      </c>
      <c r="I880" s="832">
        <v>0.18999999761581421</v>
      </c>
      <c r="J880" s="832">
        <v>2</v>
      </c>
      <c r="K880" s="833">
        <v>0.37999999523162842</v>
      </c>
    </row>
    <row r="881" spans="1:11" ht="14.45" customHeight="1" x14ac:dyDescent="0.2">
      <c r="A881" s="822" t="s">
        <v>586</v>
      </c>
      <c r="B881" s="823" t="s">
        <v>587</v>
      </c>
      <c r="C881" s="826" t="s">
        <v>613</v>
      </c>
      <c r="D881" s="840" t="s">
        <v>614</v>
      </c>
      <c r="E881" s="826" t="s">
        <v>2880</v>
      </c>
      <c r="F881" s="840" t="s">
        <v>2881</v>
      </c>
      <c r="G881" s="826" t="s">
        <v>3066</v>
      </c>
      <c r="H881" s="826" t="s">
        <v>3067</v>
      </c>
      <c r="I881" s="832">
        <v>0.18999999761581421</v>
      </c>
      <c r="J881" s="832">
        <v>4</v>
      </c>
      <c r="K881" s="833">
        <v>0.75</v>
      </c>
    </row>
    <row r="882" spans="1:11" ht="14.45" customHeight="1" x14ac:dyDescent="0.2">
      <c r="A882" s="822" t="s">
        <v>586</v>
      </c>
      <c r="B882" s="823" t="s">
        <v>587</v>
      </c>
      <c r="C882" s="826" t="s">
        <v>613</v>
      </c>
      <c r="D882" s="840" t="s">
        <v>614</v>
      </c>
      <c r="E882" s="826" t="s">
        <v>2880</v>
      </c>
      <c r="F882" s="840" t="s">
        <v>2881</v>
      </c>
      <c r="G882" s="826" t="s">
        <v>3068</v>
      </c>
      <c r="H882" s="826" t="s">
        <v>3069</v>
      </c>
      <c r="I882" s="832">
        <v>2290.780029296875</v>
      </c>
      <c r="J882" s="832">
        <v>3</v>
      </c>
      <c r="K882" s="833">
        <v>6872.330078125</v>
      </c>
    </row>
    <row r="883" spans="1:11" ht="14.45" customHeight="1" x14ac:dyDescent="0.2">
      <c r="A883" s="822" t="s">
        <v>586</v>
      </c>
      <c r="B883" s="823" t="s">
        <v>587</v>
      </c>
      <c r="C883" s="826" t="s">
        <v>613</v>
      </c>
      <c r="D883" s="840" t="s">
        <v>614</v>
      </c>
      <c r="E883" s="826" t="s">
        <v>2880</v>
      </c>
      <c r="F883" s="840" t="s">
        <v>2881</v>
      </c>
      <c r="G883" s="826" t="s">
        <v>3070</v>
      </c>
      <c r="H883" s="826" t="s">
        <v>3071</v>
      </c>
      <c r="I883" s="832">
        <v>2290.780029296875</v>
      </c>
      <c r="J883" s="832">
        <v>1</v>
      </c>
      <c r="K883" s="833">
        <v>2290.780029296875</v>
      </c>
    </row>
    <row r="884" spans="1:11" ht="14.45" customHeight="1" x14ac:dyDescent="0.2">
      <c r="A884" s="822" t="s">
        <v>586</v>
      </c>
      <c r="B884" s="823" t="s">
        <v>587</v>
      </c>
      <c r="C884" s="826" t="s">
        <v>613</v>
      </c>
      <c r="D884" s="840" t="s">
        <v>614</v>
      </c>
      <c r="E884" s="826" t="s">
        <v>2880</v>
      </c>
      <c r="F884" s="840" t="s">
        <v>2881</v>
      </c>
      <c r="G884" s="826" t="s">
        <v>3072</v>
      </c>
      <c r="H884" s="826" t="s">
        <v>3073</v>
      </c>
      <c r="I884" s="832">
        <v>6578.02001953125</v>
      </c>
      <c r="J884" s="832">
        <v>2</v>
      </c>
      <c r="K884" s="833">
        <v>13156.0302734375</v>
      </c>
    </row>
    <row r="885" spans="1:11" ht="14.45" customHeight="1" x14ac:dyDescent="0.2">
      <c r="A885" s="822" t="s">
        <v>586</v>
      </c>
      <c r="B885" s="823" t="s">
        <v>587</v>
      </c>
      <c r="C885" s="826" t="s">
        <v>613</v>
      </c>
      <c r="D885" s="840" t="s">
        <v>614</v>
      </c>
      <c r="E885" s="826" t="s">
        <v>2880</v>
      </c>
      <c r="F885" s="840" t="s">
        <v>2881</v>
      </c>
      <c r="G885" s="826" t="s">
        <v>3074</v>
      </c>
      <c r="H885" s="826" t="s">
        <v>3075</v>
      </c>
      <c r="I885" s="832">
        <v>473.45999145507813</v>
      </c>
      <c r="J885" s="832">
        <v>1</v>
      </c>
      <c r="K885" s="833">
        <v>473.45999145507813</v>
      </c>
    </row>
    <row r="886" spans="1:11" ht="14.45" customHeight="1" x14ac:dyDescent="0.2">
      <c r="A886" s="822" t="s">
        <v>586</v>
      </c>
      <c r="B886" s="823" t="s">
        <v>587</v>
      </c>
      <c r="C886" s="826" t="s">
        <v>613</v>
      </c>
      <c r="D886" s="840" t="s">
        <v>614</v>
      </c>
      <c r="E886" s="826" t="s">
        <v>2880</v>
      </c>
      <c r="F886" s="840" t="s">
        <v>2881</v>
      </c>
      <c r="G886" s="826" t="s">
        <v>3076</v>
      </c>
      <c r="H886" s="826" t="s">
        <v>3077</v>
      </c>
      <c r="I886" s="832">
        <v>441.8959920247396</v>
      </c>
      <c r="J886" s="832">
        <v>34</v>
      </c>
      <c r="K886" s="833">
        <v>16097.51984619163</v>
      </c>
    </row>
    <row r="887" spans="1:11" ht="14.45" customHeight="1" x14ac:dyDescent="0.2">
      <c r="A887" s="822" t="s">
        <v>586</v>
      </c>
      <c r="B887" s="823" t="s">
        <v>587</v>
      </c>
      <c r="C887" s="826" t="s">
        <v>613</v>
      </c>
      <c r="D887" s="840" t="s">
        <v>614</v>
      </c>
      <c r="E887" s="826" t="s">
        <v>2880</v>
      </c>
      <c r="F887" s="840" t="s">
        <v>2881</v>
      </c>
      <c r="G887" s="826" t="s">
        <v>3078</v>
      </c>
      <c r="H887" s="826" t="s">
        <v>3079</v>
      </c>
      <c r="I887" s="832">
        <v>426.11399230957034</v>
      </c>
      <c r="J887" s="832">
        <v>15</v>
      </c>
      <c r="K887" s="833">
        <v>7101.8498632814735</v>
      </c>
    </row>
    <row r="888" spans="1:11" ht="14.45" customHeight="1" x14ac:dyDescent="0.2">
      <c r="A888" s="822" t="s">
        <v>586</v>
      </c>
      <c r="B888" s="823" t="s">
        <v>587</v>
      </c>
      <c r="C888" s="826" t="s">
        <v>613</v>
      </c>
      <c r="D888" s="840" t="s">
        <v>614</v>
      </c>
      <c r="E888" s="826" t="s">
        <v>2880</v>
      </c>
      <c r="F888" s="840" t="s">
        <v>2881</v>
      </c>
      <c r="G888" s="826" t="s">
        <v>3080</v>
      </c>
      <c r="H888" s="826" t="s">
        <v>3081</v>
      </c>
      <c r="I888" s="832">
        <v>437.03960829514722</v>
      </c>
      <c r="J888" s="832">
        <v>45</v>
      </c>
      <c r="K888" s="833">
        <v>21305.519642334431</v>
      </c>
    </row>
    <row r="889" spans="1:11" ht="14.45" customHeight="1" x14ac:dyDescent="0.2">
      <c r="A889" s="822" t="s">
        <v>586</v>
      </c>
      <c r="B889" s="823" t="s">
        <v>587</v>
      </c>
      <c r="C889" s="826" t="s">
        <v>613</v>
      </c>
      <c r="D889" s="840" t="s">
        <v>614</v>
      </c>
      <c r="E889" s="826" t="s">
        <v>2880</v>
      </c>
      <c r="F889" s="840" t="s">
        <v>2881</v>
      </c>
      <c r="G889" s="826" t="s">
        <v>3082</v>
      </c>
      <c r="H889" s="826" t="s">
        <v>3083</v>
      </c>
      <c r="I889" s="832">
        <v>414.27874374389648</v>
      </c>
      <c r="J889" s="832">
        <v>13</v>
      </c>
      <c r="K889" s="833">
        <v>6154.9398901369423</v>
      </c>
    </row>
    <row r="890" spans="1:11" ht="14.45" customHeight="1" x14ac:dyDescent="0.2">
      <c r="A890" s="822" t="s">
        <v>586</v>
      </c>
      <c r="B890" s="823" t="s">
        <v>587</v>
      </c>
      <c r="C890" s="826" t="s">
        <v>613</v>
      </c>
      <c r="D890" s="840" t="s">
        <v>614</v>
      </c>
      <c r="E890" s="826" t="s">
        <v>2880</v>
      </c>
      <c r="F890" s="840" t="s">
        <v>2881</v>
      </c>
      <c r="G890" s="826" t="s">
        <v>3084</v>
      </c>
      <c r="H890" s="826" t="s">
        <v>3085</v>
      </c>
      <c r="I890" s="832">
        <v>473.45999145507813</v>
      </c>
      <c r="J890" s="832">
        <v>16</v>
      </c>
      <c r="K890" s="833">
        <v>7575.309814453125</v>
      </c>
    </row>
    <row r="891" spans="1:11" ht="14.45" customHeight="1" x14ac:dyDescent="0.2">
      <c r="A891" s="822" t="s">
        <v>586</v>
      </c>
      <c r="B891" s="823" t="s">
        <v>587</v>
      </c>
      <c r="C891" s="826" t="s">
        <v>613</v>
      </c>
      <c r="D891" s="840" t="s">
        <v>614</v>
      </c>
      <c r="E891" s="826" t="s">
        <v>2880</v>
      </c>
      <c r="F891" s="840" t="s">
        <v>2881</v>
      </c>
      <c r="G891" s="826" t="s">
        <v>3086</v>
      </c>
      <c r="H891" s="826" t="s">
        <v>3087</v>
      </c>
      <c r="I891" s="832">
        <v>473.45999145507813</v>
      </c>
      <c r="J891" s="832">
        <v>7</v>
      </c>
      <c r="K891" s="833">
        <v>3314.1999206542969</v>
      </c>
    </row>
    <row r="892" spans="1:11" ht="14.45" customHeight="1" x14ac:dyDescent="0.2">
      <c r="A892" s="822" t="s">
        <v>586</v>
      </c>
      <c r="B892" s="823" t="s">
        <v>587</v>
      </c>
      <c r="C892" s="826" t="s">
        <v>613</v>
      </c>
      <c r="D892" s="840" t="s">
        <v>614</v>
      </c>
      <c r="E892" s="826" t="s">
        <v>2880</v>
      </c>
      <c r="F892" s="840" t="s">
        <v>2881</v>
      </c>
      <c r="G892" s="826" t="s">
        <v>3088</v>
      </c>
      <c r="H892" s="826" t="s">
        <v>3089</v>
      </c>
      <c r="I892" s="832">
        <v>473.45999145507813</v>
      </c>
      <c r="J892" s="832">
        <v>3</v>
      </c>
      <c r="K892" s="833">
        <v>1420.3699645996094</v>
      </c>
    </row>
    <row r="893" spans="1:11" ht="14.45" customHeight="1" x14ac:dyDescent="0.2">
      <c r="A893" s="822" t="s">
        <v>586</v>
      </c>
      <c r="B893" s="823" t="s">
        <v>587</v>
      </c>
      <c r="C893" s="826" t="s">
        <v>613</v>
      </c>
      <c r="D893" s="840" t="s">
        <v>614</v>
      </c>
      <c r="E893" s="826" t="s">
        <v>2880</v>
      </c>
      <c r="F893" s="840" t="s">
        <v>2881</v>
      </c>
      <c r="G893" s="826" t="s">
        <v>3090</v>
      </c>
      <c r="H893" s="826" t="s">
        <v>3091</v>
      </c>
      <c r="I893" s="832">
        <v>236.72999572753906</v>
      </c>
      <c r="J893" s="832">
        <v>2</v>
      </c>
      <c r="K893" s="833">
        <v>946.90998291037977</v>
      </c>
    </row>
    <row r="894" spans="1:11" ht="14.45" customHeight="1" x14ac:dyDescent="0.2">
      <c r="A894" s="822" t="s">
        <v>586</v>
      </c>
      <c r="B894" s="823" t="s">
        <v>587</v>
      </c>
      <c r="C894" s="826" t="s">
        <v>613</v>
      </c>
      <c r="D894" s="840" t="s">
        <v>614</v>
      </c>
      <c r="E894" s="826" t="s">
        <v>2880</v>
      </c>
      <c r="F894" s="840" t="s">
        <v>2881</v>
      </c>
      <c r="G894" s="826" t="s">
        <v>3092</v>
      </c>
      <c r="H894" s="826" t="s">
        <v>3093</v>
      </c>
      <c r="I894" s="832">
        <v>473.45999145507813</v>
      </c>
      <c r="J894" s="832">
        <v>5</v>
      </c>
      <c r="K894" s="833">
        <v>2367.2899475097656</v>
      </c>
    </row>
    <row r="895" spans="1:11" ht="14.45" customHeight="1" x14ac:dyDescent="0.2">
      <c r="A895" s="822" t="s">
        <v>586</v>
      </c>
      <c r="B895" s="823" t="s">
        <v>587</v>
      </c>
      <c r="C895" s="826" t="s">
        <v>613</v>
      </c>
      <c r="D895" s="840" t="s">
        <v>614</v>
      </c>
      <c r="E895" s="826" t="s">
        <v>2880</v>
      </c>
      <c r="F895" s="840" t="s">
        <v>2881</v>
      </c>
      <c r="G895" s="826" t="s">
        <v>3094</v>
      </c>
      <c r="H895" s="826" t="s">
        <v>3095</v>
      </c>
      <c r="I895" s="832">
        <v>473.45999145507813</v>
      </c>
      <c r="J895" s="832">
        <v>1</v>
      </c>
      <c r="K895" s="833">
        <v>473.45999145507813</v>
      </c>
    </row>
    <row r="896" spans="1:11" ht="14.45" customHeight="1" x14ac:dyDescent="0.2">
      <c r="A896" s="822" t="s">
        <v>586</v>
      </c>
      <c r="B896" s="823" t="s">
        <v>587</v>
      </c>
      <c r="C896" s="826" t="s">
        <v>613</v>
      </c>
      <c r="D896" s="840" t="s">
        <v>614</v>
      </c>
      <c r="E896" s="826" t="s">
        <v>2880</v>
      </c>
      <c r="F896" s="840" t="s">
        <v>2881</v>
      </c>
      <c r="G896" s="826" t="s">
        <v>3096</v>
      </c>
      <c r="H896" s="826" t="s">
        <v>3097</v>
      </c>
      <c r="I896" s="832">
        <v>586.8499755859375</v>
      </c>
      <c r="J896" s="832">
        <v>2</v>
      </c>
      <c r="K896" s="833">
        <v>1173.68994140625</v>
      </c>
    </row>
    <row r="897" spans="1:11" ht="14.45" customHeight="1" x14ac:dyDescent="0.2">
      <c r="A897" s="822" t="s">
        <v>586</v>
      </c>
      <c r="B897" s="823" t="s">
        <v>587</v>
      </c>
      <c r="C897" s="826" t="s">
        <v>613</v>
      </c>
      <c r="D897" s="840" t="s">
        <v>614</v>
      </c>
      <c r="E897" s="826" t="s">
        <v>2880</v>
      </c>
      <c r="F897" s="840" t="s">
        <v>2881</v>
      </c>
      <c r="G897" s="826" t="s">
        <v>3098</v>
      </c>
      <c r="H897" s="826" t="s">
        <v>3099</v>
      </c>
      <c r="I897" s="832">
        <v>586.8499755859375</v>
      </c>
      <c r="J897" s="832">
        <v>7</v>
      </c>
      <c r="K897" s="833">
        <v>4107.9398193359375</v>
      </c>
    </row>
    <row r="898" spans="1:11" ht="14.45" customHeight="1" x14ac:dyDescent="0.2">
      <c r="A898" s="822" t="s">
        <v>586</v>
      </c>
      <c r="B898" s="823" t="s">
        <v>587</v>
      </c>
      <c r="C898" s="826" t="s">
        <v>613</v>
      </c>
      <c r="D898" s="840" t="s">
        <v>614</v>
      </c>
      <c r="E898" s="826" t="s">
        <v>2880</v>
      </c>
      <c r="F898" s="840" t="s">
        <v>2881</v>
      </c>
      <c r="G898" s="826" t="s">
        <v>3100</v>
      </c>
      <c r="H898" s="826" t="s">
        <v>3101</v>
      </c>
      <c r="I898" s="832">
        <v>586.8499755859375</v>
      </c>
      <c r="J898" s="832">
        <v>2</v>
      </c>
      <c r="K898" s="833">
        <v>1173.699951171875</v>
      </c>
    </row>
    <row r="899" spans="1:11" ht="14.45" customHeight="1" x14ac:dyDescent="0.2">
      <c r="A899" s="822" t="s">
        <v>586</v>
      </c>
      <c r="B899" s="823" t="s">
        <v>587</v>
      </c>
      <c r="C899" s="826" t="s">
        <v>613</v>
      </c>
      <c r="D899" s="840" t="s">
        <v>614</v>
      </c>
      <c r="E899" s="826" t="s">
        <v>2880</v>
      </c>
      <c r="F899" s="840" t="s">
        <v>2881</v>
      </c>
      <c r="G899" s="826" t="s">
        <v>3102</v>
      </c>
      <c r="H899" s="826" t="s">
        <v>3103</v>
      </c>
      <c r="I899" s="832">
        <v>586.8499755859375</v>
      </c>
      <c r="J899" s="832">
        <v>5</v>
      </c>
      <c r="K899" s="833">
        <v>2934.2398681640625</v>
      </c>
    </row>
    <row r="900" spans="1:11" ht="14.45" customHeight="1" x14ac:dyDescent="0.2">
      <c r="A900" s="822" t="s">
        <v>586</v>
      </c>
      <c r="B900" s="823" t="s">
        <v>587</v>
      </c>
      <c r="C900" s="826" t="s">
        <v>613</v>
      </c>
      <c r="D900" s="840" t="s">
        <v>614</v>
      </c>
      <c r="E900" s="826" t="s">
        <v>2880</v>
      </c>
      <c r="F900" s="840" t="s">
        <v>2881</v>
      </c>
      <c r="G900" s="826" t="s">
        <v>3104</v>
      </c>
      <c r="H900" s="826" t="s">
        <v>3105</v>
      </c>
      <c r="I900" s="832">
        <v>586.8499755859375</v>
      </c>
      <c r="J900" s="832">
        <v>17</v>
      </c>
      <c r="K900" s="833">
        <v>9976.3897705078125</v>
      </c>
    </row>
    <row r="901" spans="1:11" ht="14.45" customHeight="1" x14ac:dyDescent="0.2">
      <c r="A901" s="822" t="s">
        <v>586</v>
      </c>
      <c r="B901" s="823" t="s">
        <v>587</v>
      </c>
      <c r="C901" s="826" t="s">
        <v>613</v>
      </c>
      <c r="D901" s="840" t="s">
        <v>614</v>
      </c>
      <c r="E901" s="826" t="s">
        <v>2880</v>
      </c>
      <c r="F901" s="840" t="s">
        <v>2881</v>
      </c>
      <c r="G901" s="826" t="s">
        <v>3106</v>
      </c>
      <c r="H901" s="826" t="s">
        <v>3107</v>
      </c>
      <c r="I901" s="832">
        <v>586.8499755859375</v>
      </c>
      <c r="J901" s="832">
        <v>2</v>
      </c>
      <c r="K901" s="833">
        <v>1173.699951171875</v>
      </c>
    </row>
    <row r="902" spans="1:11" ht="14.45" customHeight="1" x14ac:dyDescent="0.2">
      <c r="A902" s="822" t="s">
        <v>586</v>
      </c>
      <c r="B902" s="823" t="s">
        <v>587</v>
      </c>
      <c r="C902" s="826" t="s">
        <v>613</v>
      </c>
      <c r="D902" s="840" t="s">
        <v>614</v>
      </c>
      <c r="E902" s="826" t="s">
        <v>2880</v>
      </c>
      <c r="F902" s="840" t="s">
        <v>2881</v>
      </c>
      <c r="G902" s="826" t="s">
        <v>3108</v>
      </c>
      <c r="H902" s="826" t="s">
        <v>3109</v>
      </c>
      <c r="I902" s="832">
        <v>586.8499755859375</v>
      </c>
      <c r="J902" s="832">
        <v>8</v>
      </c>
      <c r="K902" s="833">
        <v>4694.7799072265625</v>
      </c>
    </row>
    <row r="903" spans="1:11" ht="14.45" customHeight="1" x14ac:dyDescent="0.2">
      <c r="A903" s="822" t="s">
        <v>586</v>
      </c>
      <c r="B903" s="823" t="s">
        <v>587</v>
      </c>
      <c r="C903" s="826" t="s">
        <v>613</v>
      </c>
      <c r="D903" s="840" t="s">
        <v>614</v>
      </c>
      <c r="E903" s="826" t="s">
        <v>2880</v>
      </c>
      <c r="F903" s="840" t="s">
        <v>2881</v>
      </c>
      <c r="G903" s="826" t="s">
        <v>3110</v>
      </c>
      <c r="H903" s="826" t="s">
        <v>3111</v>
      </c>
      <c r="I903" s="832">
        <v>586.8499755859375</v>
      </c>
      <c r="J903" s="832">
        <v>2</v>
      </c>
      <c r="K903" s="833">
        <v>1173.699951171875</v>
      </c>
    </row>
    <row r="904" spans="1:11" ht="14.45" customHeight="1" x14ac:dyDescent="0.2">
      <c r="A904" s="822" t="s">
        <v>586</v>
      </c>
      <c r="B904" s="823" t="s">
        <v>587</v>
      </c>
      <c r="C904" s="826" t="s">
        <v>613</v>
      </c>
      <c r="D904" s="840" t="s">
        <v>614</v>
      </c>
      <c r="E904" s="826" t="s">
        <v>2880</v>
      </c>
      <c r="F904" s="840" t="s">
        <v>2881</v>
      </c>
      <c r="G904" s="826" t="s">
        <v>3112</v>
      </c>
      <c r="H904" s="826" t="s">
        <v>3113</v>
      </c>
      <c r="I904" s="832">
        <v>315.48666381835938</v>
      </c>
      <c r="J904" s="832">
        <v>3</v>
      </c>
      <c r="K904" s="833">
        <v>1420.3699731528759</v>
      </c>
    </row>
    <row r="905" spans="1:11" ht="14.45" customHeight="1" x14ac:dyDescent="0.2">
      <c r="A905" s="822" t="s">
        <v>586</v>
      </c>
      <c r="B905" s="823" t="s">
        <v>587</v>
      </c>
      <c r="C905" s="826" t="s">
        <v>613</v>
      </c>
      <c r="D905" s="840" t="s">
        <v>614</v>
      </c>
      <c r="E905" s="826" t="s">
        <v>2880</v>
      </c>
      <c r="F905" s="840" t="s">
        <v>2881</v>
      </c>
      <c r="G905" s="826" t="s">
        <v>3114</v>
      </c>
      <c r="H905" s="826" t="s">
        <v>3115</v>
      </c>
      <c r="I905" s="832">
        <v>12420</v>
      </c>
      <c r="J905" s="832">
        <v>1</v>
      </c>
      <c r="K905" s="833">
        <v>12420</v>
      </c>
    </row>
    <row r="906" spans="1:11" ht="14.45" customHeight="1" x14ac:dyDescent="0.2">
      <c r="A906" s="822" t="s">
        <v>586</v>
      </c>
      <c r="B906" s="823" t="s">
        <v>587</v>
      </c>
      <c r="C906" s="826" t="s">
        <v>613</v>
      </c>
      <c r="D906" s="840" t="s">
        <v>614</v>
      </c>
      <c r="E906" s="826" t="s">
        <v>2880</v>
      </c>
      <c r="F906" s="840" t="s">
        <v>2881</v>
      </c>
      <c r="G906" s="826" t="s">
        <v>3116</v>
      </c>
      <c r="H906" s="826" t="s">
        <v>3117</v>
      </c>
      <c r="I906" s="832">
        <v>15697.973684210527</v>
      </c>
      <c r="J906" s="832">
        <v>40</v>
      </c>
      <c r="K906" s="833">
        <v>627918</v>
      </c>
    </row>
    <row r="907" spans="1:11" ht="14.45" customHeight="1" x14ac:dyDescent="0.2">
      <c r="A907" s="822" t="s">
        <v>586</v>
      </c>
      <c r="B907" s="823" t="s">
        <v>587</v>
      </c>
      <c r="C907" s="826" t="s">
        <v>613</v>
      </c>
      <c r="D907" s="840" t="s">
        <v>614</v>
      </c>
      <c r="E907" s="826" t="s">
        <v>2880</v>
      </c>
      <c r="F907" s="840" t="s">
        <v>2881</v>
      </c>
      <c r="G907" s="826" t="s">
        <v>3118</v>
      </c>
      <c r="H907" s="826" t="s">
        <v>3119</v>
      </c>
      <c r="I907" s="832">
        <v>51842</v>
      </c>
      <c r="J907" s="832">
        <v>3</v>
      </c>
      <c r="K907" s="833">
        <v>155526</v>
      </c>
    </row>
    <row r="908" spans="1:11" ht="14.45" customHeight="1" x14ac:dyDescent="0.2">
      <c r="A908" s="822" t="s">
        <v>586</v>
      </c>
      <c r="B908" s="823" t="s">
        <v>587</v>
      </c>
      <c r="C908" s="826" t="s">
        <v>613</v>
      </c>
      <c r="D908" s="840" t="s">
        <v>614</v>
      </c>
      <c r="E908" s="826" t="s">
        <v>2880</v>
      </c>
      <c r="F908" s="840" t="s">
        <v>2881</v>
      </c>
      <c r="G908" s="826" t="s">
        <v>3120</v>
      </c>
      <c r="H908" s="826" t="s">
        <v>3121</v>
      </c>
      <c r="I908" s="832">
        <v>51842</v>
      </c>
      <c r="J908" s="832">
        <v>2</v>
      </c>
      <c r="K908" s="833">
        <v>103684</v>
      </c>
    </row>
    <row r="909" spans="1:11" ht="14.45" customHeight="1" x14ac:dyDescent="0.2">
      <c r="A909" s="822" t="s">
        <v>586</v>
      </c>
      <c r="B909" s="823" t="s">
        <v>587</v>
      </c>
      <c r="C909" s="826" t="s">
        <v>613</v>
      </c>
      <c r="D909" s="840" t="s">
        <v>614</v>
      </c>
      <c r="E909" s="826" t="s">
        <v>2880</v>
      </c>
      <c r="F909" s="840" t="s">
        <v>2881</v>
      </c>
      <c r="G909" s="826" t="s">
        <v>3122</v>
      </c>
      <c r="H909" s="826" t="s">
        <v>3123</v>
      </c>
      <c r="I909" s="832">
        <v>51842</v>
      </c>
      <c r="J909" s="832">
        <v>3</v>
      </c>
      <c r="K909" s="833">
        <v>155526</v>
      </c>
    </row>
    <row r="910" spans="1:11" ht="14.45" customHeight="1" x14ac:dyDescent="0.2">
      <c r="A910" s="822" t="s">
        <v>586</v>
      </c>
      <c r="B910" s="823" t="s">
        <v>587</v>
      </c>
      <c r="C910" s="826" t="s">
        <v>613</v>
      </c>
      <c r="D910" s="840" t="s">
        <v>614</v>
      </c>
      <c r="E910" s="826" t="s">
        <v>2880</v>
      </c>
      <c r="F910" s="840" t="s">
        <v>2881</v>
      </c>
      <c r="G910" s="826" t="s">
        <v>3124</v>
      </c>
      <c r="H910" s="826" t="s">
        <v>3125</v>
      </c>
      <c r="I910" s="832">
        <v>51842</v>
      </c>
      <c r="J910" s="832">
        <v>2</v>
      </c>
      <c r="K910" s="833">
        <v>103684</v>
      </c>
    </row>
    <row r="911" spans="1:11" ht="14.45" customHeight="1" x14ac:dyDescent="0.2">
      <c r="A911" s="822" t="s">
        <v>586</v>
      </c>
      <c r="B911" s="823" t="s">
        <v>587</v>
      </c>
      <c r="C911" s="826" t="s">
        <v>613</v>
      </c>
      <c r="D911" s="840" t="s">
        <v>614</v>
      </c>
      <c r="E911" s="826" t="s">
        <v>2880</v>
      </c>
      <c r="F911" s="840" t="s">
        <v>2881</v>
      </c>
      <c r="G911" s="826" t="s">
        <v>3126</v>
      </c>
      <c r="H911" s="826" t="s">
        <v>3127</v>
      </c>
      <c r="I911" s="832">
        <v>552</v>
      </c>
      <c r="J911" s="832">
        <v>21</v>
      </c>
      <c r="K911" s="833">
        <v>11592</v>
      </c>
    </row>
    <row r="912" spans="1:11" ht="14.45" customHeight="1" x14ac:dyDescent="0.2">
      <c r="A912" s="822" t="s">
        <v>586</v>
      </c>
      <c r="B912" s="823" t="s">
        <v>587</v>
      </c>
      <c r="C912" s="826" t="s">
        <v>613</v>
      </c>
      <c r="D912" s="840" t="s">
        <v>614</v>
      </c>
      <c r="E912" s="826" t="s">
        <v>2880</v>
      </c>
      <c r="F912" s="840" t="s">
        <v>2881</v>
      </c>
      <c r="G912" s="826" t="s">
        <v>3128</v>
      </c>
      <c r="H912" s="826" t="s">
        <v>3129</v>
      </c>
      <c r="I912" s="832">
        <v>3122.56005859375</v>
      </c>
      <c r="J912" s="832">
        <v>2</v>
      </c>
      <c r="K912" s="833">
        <v>6245.1201171875</v>
      </c>
    </row>
    <row r="913" spans="1:11" ht="14.45" customHeight="1" x14ac:dyDescent="0.2">
      <c r="A913" s="822" t="s">
        <v>586</v>
      </c>
      <c r="B913" s="823" t="s">
        <v>587</v>
      </c>
      <c r="C913" s="826" t="s">
        <v>613</v>
      </c>
      <c r="D913" s="840" t="s">
        <v>614</v>
      </c>
      <c r="E913" s="826" t="s">
        <v>2880</v>
      </c>
      <c r="F913" s="840" t="s">
        <v>2881</v>
      </c>
      <c r="G913" s="826" t="s">
        <v>3130</v>
      </c>
      <c r="H913" s="826" t="s">
        <v>3131</v>
      </c>
      <c r="I913" s="832">
        <v>8630.83984375</v>
      </c>
      <c r="J913" s="832">
        <v>1</v>
      </c>
      <c r="K913" s="833">
        <v>8630.83984375</v>
      </c>
    </row>
    <row r="914" spans="1:11" ht="14.45" customHeight="1" x14ac:dyDescent="0.2">
      <c r="A914" s="822" t="s">
        <v>586</v>
      </c>
      <c r="B914" s="823" t="s">
        <v>587</v>
      </c>
      <c r="C914" s="826" t="s">
        <v>613</v>
      </c>
      <c r="D914" s="840" t="s">
        <v>614</v>
      </c>
      <c r="E914" s="826" t="s">
        <v>2880</v>
      </c>
      <c r="F914" s="840" t="s">
        <v>2881</v>
      </c>
      <c r="G914" s="826" t="s">
        <v>3132</v>
      </c>
      <c r="H914" s="826" t="s">
        <v>3133</v>
      </c>
      <c r="I914" s="832">
        <v>45310</v>
      </c>
      <c r="J914" s="832">
        <v>1</v>
      </c>
      <c r="K914" s="833">
        <v>45310</v>
      </c>
    </row>
    <row r="915" spans="1:11" ht="14.45" customHeight="1" x14ac:dyDescent="0.2">
      <c r="A915" s="822" t="s">
        <v>586</v>
      </c>
      <c r="B915" s="823" t="s">
        <v>587</v>
      </c>
      <c r="C915" s="826" t="s">
        <v>613</v>
      </c>
      <c r="D915" s="840" t="s">
        <v>614</v>
      </c>
      <c r="E915" s="826" t="s">
        <v>2880</v>
      </c>
      <c r="F915" s="840" t="s">
        <v>2881</v>
      </c>
      <c r="G915" s="826" t="s">
        <v>3134</v>
      </c>
      <c r="H915" s="826" t="s">
        <v>3135</v>
      </c>
      <c r="I915" s="832">
        <v>2645</v>
      </c>
      <c r="J915" s="832">
        <v>2</v>
      </c>
      <c r="K915" s="833">
        <v>5290</v>
      </c>
    </row>
    <row r="916" spans="1:11" ht="14.45" customHeight="1" x14ac:dyDescent="0.2">
      <c r="A916" s="822" t="s">
        <v>586</v>
      </c>
      <c r="B916" s="823" t="s">
        <v>587</v>
      </c>
      <c r="C916" s="826" t="s">
        <v>613</v>
      </c>
      <c r="D916" s="840" t="s">
        <v>614</v>
      </c>
      <c r="E916" s="826" t="s">
        <v>2880</v>
      </c>
      <c r="F916" s="840" t="s">
        <v>2881</v>
      </c>
      <c r="G916" s="826" t="s">
        <v>3136</v>
      </c>
      <c r="H916" s="826" t="s">
        <v>3137</v>
      </c>
      <c r="I916" s="832">
        <v>50600</v>
      </c>
      <c r="J916" s="832">
        <v>1</v>
      </c>
      <c r="K916" s="833">
        <v>50600</v>
      </c>
    </row>
    <row r="917" spans="1:11" ht="14.45" customHeight="1" x14ac:dyDescent="0.2">
      <c r="A917" s="822" t="s">
        <v>586</v>
      </c>
      <c r="B917" s="823" t="s">
        <v>587</v>
      </c>
      <c r="C917" s="826" t="s">
        <v>613</v>
      </c>
      <c r="D917" s="840" t="s">
        <v>614</v>
      </c>
      <c r="E917" s="826" t="s">
        <v>2880</v>
      </c>
      <c r="F917" s="840" t="s">
        <v>2881</v>
      </c>
      <c r="G917" s="826" t="s">
        <v>3138</v>
      </c>
      <c r="H917" s="826" t="s">
        <v>3139</v>
      </c>
      <c r="I917" s="832">
        <v>50600</v>
      </c>
      <c r="J917" s="832">
        <v>2</v>
      </c>
      <c r="K917" s="833">
        <v>101200</v>
      </c>
    </row>
    <row r="918" spans="1:11" ht="14.45" customHeight="1" x14ac:dyDescent="0.2">
      <c r="A918" s="822" t="s">
        <v>586</v>
      </c>
      <c r="B918" s="823" t="s">
        <v>587</v>
      </c>
      <c r="C918" s="826" t="s">
        <v>613</v>
      </c>
      <c r="D918" s="840" t="s">
        <v>614</v>
      </c>
      <c r="E918" s="826" t="s">
        <v>2880</v>
      </c>
      <c r="F918" s="840" t="s">
        <v>2881</v>
      </c>
      <c r="G918" s="826" t="s">
        <v>3140</v>
      </c>
      <c r="H918" s="826" t="s">
        <v>3141</v>
      </c>
      <c r="I918" s="832">
        <v>50600</v>
      </c>
      <c r="J918" s="832">
        <v>8</v>
      </c>
      <c r="K918" s="833">
        <v>404800</v>
      </c>
    </row>
    <row r="919" spans="1:11" ht="14.45" customHeight="1" x14ac:dyDescent="0.2">
      <c r="A919" s="822" t="s">
        <v>586</v>
      </c>
      <c r="B919" s="823" t="s">
        <v>587</v>
      </c>
      <c r="C919" s="826" t="s">
        <v>613</v>
      </c>
      <c r="D919" s="840" t="s">
        <v>614</v>
      </c>
      <c r="E919" s="826" t="s">
        <v>2880</v>
      </c>
      <c r="F919" s="840" t="s">
        <v>2881</v>
      </c>
      <c r="G919" s="826" t="s">
        <v>3142</v>
      </c>
      <c r="H919" s="826" t="s">
        <v>3143</v>
      </c>
      <c r="I919" s="832">
        <v>50600</v>
      </c>
      <c r="J919" s="832">
        <v>1</v>
      </c>
      <c r="K919" s="833">
        <v>50600</v>
      </c>
    </row>
    <row r="920" spans="1:11" ht="14.45" customHeight="1" x14ac:dyDescent="0.2">
      <c r="A920" s="822" t="s">
        <v>586</v>
      </c>
      <c r="B920" s="823" t="s">
        <v>587</v>
      </c>
      <c r="C920" s="826" t="s">
        <v>613</v>
      </c>
      <c r="D920" s="840" t="s">
        <v>614</v>
      </c>
      <c r="E920" s="826" t="s">
        <v>2880</v>
      </c>
      <c r="F920" s="840" t="s">
        <v>2881</v>
      </c>
      <c r="G920" s="826" t="s">
        <v>3144</v>
      </c>
      <c r="H920" s="826" t="s">
        <v>3145</v>
      </c>
      <c r="I920" s="832">
        <v>19837.5</v>
      </c>
      <c r="J920" s="832">
        <v>2</v>
      </c>
      <c r="K920" s="833">
        <v>71414.66015625</v>
      </c>
    </row>
    <row r="921" spans="1:11" ht="14.45" customHeight="1" x14ac:dyDescent="0.2">
      <c r="A921" s="822" t="s">
        <v>586</v>
      </c>
      <c r="B921" s="823" t="s">
        <v>587</v>
      </c>
      <c r="C921" s="826" t="s">
        <v>613</v>
      </c>
      <c r="D921" s="840" t="s">
        <v>614</v>
      </c>
      <c r="E921" s="826" t="s">
        <v>2880</v>
      </c>
      <c r="F921" s="840" t="s">
        <v>2881</v>
      </c>
      <c r="G921" s="826" t="s">
        <v>3146</v>
      </c>
      <c r="H921" s="826" t="s">
        <v>3147</v>
      </c>
      <c r="I921" s="832">
        <v>15870</v>
      </c>
      <c r="J921" s="832">
        <v>2</v>
      </c>
      <c r="K921" s="833">
        <v>67447.000244140625</v>
      </c>
    </row>
    <row r="922" spans="1:11" ht="14.45" customHeight="1" x14ac:dyDescent="0.2">
      <c r="A922" s="822" t="s">
        <v>586</v>
      </c>
      <c r="B922" s="823" t="s">
        <v>587</v>
      </c>
      <c r="C922" s="826" t="s">
        <v>613</v>
      </c>
      <c r="D922" s="840" t="s">
        <v>614</v>
      </c>
      <c r="E922" s="826" t="s">
        <v>2880</v>
      </c>
      <c r="F922" s="840" t="s">
        <v>2881</v>
      </c>
      <c r="G922" s="826" t="s">
        <v>3148</v>
      </c>
      <c r="H922" s="826" t="s">
        <v>3149</v>
      </c>
      <c r="I922" s="832">
        <v>19837.5</v>
      </c>
      <c r="J922" s="832">
        <v>1</v>
      </c>
      <c r="K922" s="833">
        <v>35707.340087890625</v>
      </c>
    </row>
    <row r="923" spans="1:11" ht="14.45" customHeight="1" x14ac:dyDescent="0.2">
      <c r="A923" s="822" t="s">
        <v>586</v>
      </c>
      <c r="B923" s="823" t="s">
        <v>587</v>
      </c>
      <c r="C923" s="826" t="s">
        <v>613</v>
      </c>
      <c r="D923" s="840" t="s">
        <v>614</v>
      </c>
      <c r="E923" s="826" t="s">
        <v>2880</v>
      </c>
      <c r="F923" s="840" t="s">
        <v>2881</v>
      </c>
      <c r="G923" s="826" t="s">
        <v>3150</v>
      </c>
      <c r="H923" s="826" t="s">
        <v>3151</v>
      </c>
      <c r="I923" s="832">
        <v>13225</v>
      </c>
      <c r="J923" s="832">
        <v>1</v>
      </c>
      <c r="K923" s="833">
        <v>31739.68017578125</v>
      </c>
    </row>
    <row r="924" spans="1:11" ht="14.45" customHeight="1" x14ac:dyDescent="0.2">
      <c r="A924" s="822" t="s">
        <v>586</v>
      </c>
      <c r="B924" s="823" t="s">
        <v>587</v>
      </c>
      <c r="C924" s="826" t="s">
        <v>613</v>
      </c>
      <c r="D924" s="840" t="s">
        <v>614</v>
      </c>
      <c r="E924" s="826" t="s">
        <v>2880</v>
      </c>
      <c r="F924" s="840" t="s">
        <v>2881</v>
      </c>
      <c r="G924" s="826" t="s">
        <v>3152</v>
      </c>
      <c r="H924" s="826" t="s">
        <v>3153</v>
      </c>
      <c r="I924" s="832">
        <v>39675</v>
      </c>
      <c r="J924" s="832">
        <v>7</v>
      </c>
      <c r="K924" s="833">
        <v>277725</v>
      </c>
    </row>
    <row r="925" spans="1:11" ht="14.45" customHeight="1" x14ac:dyDescent="0.2">
      <c r="A925" s="822" t="s">
        <v>586</v>
      </c>
      <c r="B925" s="823" t="s">
        <v>587</v>
      </c>
      <c r="C925" s="826" t="s">
        <v>613</v>
      </c>
      <c r="D925" s="840" t="s">
        <v>614</v>
      </c>
      <c r="E925" s="826" t="s">
        <v>2880</v>
      </c>
      <c r="F925" s="840" t="s">
        <v>2881</v>
      </c>
      <c r="G925" s="826" t="s">
        <v>3154</v>
      </c>
      <c r="H925" s="826" t="s">
        <v>3155</v>
      </c>
      <c r="I925" s="832">
        <v>35707.5</v>
      </c>
      <c r="J925" s="832">
        <v>15</v>
      </c>
      <c r="K925" s="833">
        <v>591157.32006835938</v>
      </c>
    </row>
    <row r="926" spans="1:11" ht="14.45" customHeight="1" x14ac:dyDescent="0.2">
      <c r="A926" s="822" t="s">
        <v>586</v>
      </c>
      <c r="B926" s="823" t="s">
        <v>587</v>
      </c>
      <c r="C926" s="826" t="s">
        <v>613</v>
      </c>
      <c r="D926" s="840" t="s">
        <v>614</v>
      </c>
      <c r="E926" s="826" t="s">
        <v>2880</v>
      </c>
      <c r="F926" s="840" t="s">
        <v>2881</v>
      </c>
      <c r="G926" s="826" t="s">
        <v>3156</v>
      </c>
      <c r="H926" s="826" t="s">
        <v>3157</v>
      </c>
      <c r="I926" s="832">
        <v>3999.10009765625</v>
      </c>
      <c r="J926" s="832">
        <v>2</v>
      </c>
      <c r="K926" s="833">
        <v>7998.18994140625</v>
      </c>
    </row>
    <row r="927" spans="1:11" ht="14.45" customHeight="1" x14ac:dyDescent="0.2">
      <c r="A927" s="822" t="s">
        <v>586</v>
      </c>
      <c r="B927" s="823" t="s">
        <v>587</v>
      </c>
      <c r="C927" s="826" t="s">
        <v>613</v>
      </c>
      <c r="D927" s="840" t="s">
        <v>614</v>
      </c>
      <c r="E927" s="826" t="s">
        <v>2880</v>
      </c>
      <c r="F927" s="840" t="s">
        <v>2881</v>
      </c>
      <c r="G927" s="826" t="s">
        <v>3158</v>
      </c>
      <c r="H927" s="826" t="s">
        <v>3159</v>
      </c>
      <c r="I927" s="832">
        <v>1328.2685511963707</v>
      </c>
      <c r="J927" s="832">
        <v>12</v>
      </c>
      <c r="K927" s="833">
        <v>22312.139477491379</v>
      </c>
    </row>
    <row r="928" spans="1:11" ht="14.45" customHeight="1" x14ac:dyDescent="0.2">
      <c r="A928" s="822" t="s">
        <v>586</v>
      </c>
      <c r="B928" s="823" t="s">
        <v>587</v>
      </c>
      <c r="C928" s="826" t="s">
        <v>613</v>
      </c>
      <c r="D928" s="840" t="s">
        <v>614</v>
      </c>
      <c r="E928" s="826" t="s">
        <v>2880</v>
      </c>
      <c r="F928" s="840" t="s">
        <v>2881</v>
      </c>
      <c r="G928" s="826" t="s">
        <v>3160</v>
      </c>
      <c r="H928" s="826" t="s">
        <v>3161</v>
      </c>
      <c r="I928" s="832">
        <v>3999.090087890625</v>
      </c>
      <c r="J928" s="832">
        <v>1</v>
      </c>
      <c r="K928" s="833">
        <v>3999.090087890625</v>
      </c>
    </row>
    <row r="929" spans="1:11" ht="14.45" customHeight="1" x14ac:dyDescent="0.2">
      <c r="A929" s="822" t="s">
        <v>586</v>
      </c>
      <c r="B929" s="823" t="s">
        <v>587</v>
      </c>
      <c r="C929" s="826" t="s">
        <v>613</v>
      </c>
      <c r="D929" s="840" t="s">
        <v>614</v>
      </c>
      <c r="E929" s="826" t="s">
        <v>2880</v>
      </c>
      <c r="F929" s="840" t="s">
        <v>2881</v>
      </c>
      <c r="G929" s="826" t="s">
        <v>3162</v>
      </c>
      <c r="H929" s="826" t="s">
        <v>3163</v>
      </c>
      <c r="I929" s="832">
        <v>3999.090087890625</v>
      </c>
      <c r="J929" s="832">
        <v>2</v>
      </c>
      <c r="K929" s="833">
        <v>7998.18017578125</v>
      </c>
    </row>
    <row r="930" spans="1:11" ht="14.45" customHeight="1" x14ac:dyDescent="0.2">
      <c r="A930" s="822" t="s">
        <v>586</v>
      </c>
      <c r="B930" s="823" t="s">
        <v>587</v>
      </c>
      <c r="C930" s="826" t="s">
        <v>613</v>
      </c>
      <c r="D930" s="840" t="s">
        <v>614</v>
      </c>
      <c r="E930" s="826" t="s">
        <v>2880</v>
      </c>
      <c r="F930" s="840" t="s">
        <v>2881</v>
      </c>
      <c r="G930" s="826" t="s">
        <v>3164</v>
      </c>
      <c r="H930" s="826" t="s">
        <v>3165</v>
      </c>
      <c r="I930" s="832">
        <v>3999.090087890625</v>
      </c>
      <c r="J930" s="832">
        <v>2</v>
      </c>
      <c r="K930" s="833">
        <v>7998.18017578125</v>
      </c>
    </row>
    <row r="931" spans="1:11" ht="14.45" customHeight="1" x14ac:dyDescent="0.2">
      <c r="A931" s="822" t="s">
        <v>586</v>
      </c>
      <c r="B931" s="823" t="s">
        <v>587</v>
      </c>
      <c r="C931" s="826" t="s">
        <v>613</v>
      </c>
      <c r="D931" s="840" t="s">
        <v>614</v>
      </c>
      <c r="E931" s="826" t="s">
        <v>2880</v>
      </c>
      <c r="F931" s="840" t="s">
        <v>2881</v>
      </c>
      <c r="G931" s="826" t="s">
        <v>3166</v>
      </c>
      <c r="H931" s="826" t="s">
        <v>3167</v>
      </c>
      <c r="I931" s="832">
        <v>3999.10009765625</v>
      </c>
      <c r="J931" s="832">
        <v>2</v>
      </c>
      <c r="K931" s="833">
        <v>7998.18994140625</v>
      </c>
    </row>
    <row r="932" spans="1:11" ht="14.45" customHeight="1" x14ac:dyDescent="0.2">
      <c r="A932" s="822" t="s">
        <v>586</v>
      </c>
      <c r="B932" s="823" t="s">
        <v>587</v>
      </c>
      <c r="C932" s="826" t="s">
        <v>613</v>
      </c>
      <c r="D932" s="840" t="s">
        <v>614</v>
      </c>
      <c r="E932" s="826" t="s">
        <v>2880</v>
      </c>
      <c r="F932" s="840" t="s">
        <v>2881</v>
      </c>
      <c r="G932" s="826" t="s">
        <v>3168</v>
      </c>
      <c r="H932" s="826" t="s">
        <v>3169</v>
      </c>
      <c r="I932" s="832">
        <v>3999.10009765625</v>
      </c>
      <c r="J932" s="832">
        <v>2</v>
      </c>
      <c r="K932" s="833">
        <v>7998.2001953125</v>
      </c>
    </row>
    <row r="933" spans="1:11" ht="14.45" customHeight="1" x14ac:dyDescent="0.2">
      <c r="A933" s="822" t="s">
        <v>586</v>
      </c>
      <c r="B933" s="823" t="s">
        <v>587</v>
      </c>
      <c r="C933" s="826" t="s">
        <v>613</v>
      </c>
      <c r="D933" s="840" t="s">
        <v>614</v>
      </c>
      <c r="E933" s="826" t="s">
        <v>2880</v>
      </c>
      <c r="F933" s="840" t="s">
        <v>2881</v>
      </c>
      <c r="G933" s="826" t="s">
        <v>3170</v>
      </c>
      <c r="H933" s="826" t="s">
        <v>3171</v>
      </c>
      <c r="I933" s="832">
        <v>3999.090087890625</v>
      </c>
      <c r="J933" s="832">
        <v>1</v>
      </c>
      <c r="K933" s="833">
        <v>3999.090087890625</v>
      </c>
    </row>
    <row r="934" spans="1:11" ht="14.45" customHeight="1" x14ac:dyDescent="0.2">
      <c r="A934" s="822" t="s">
        <v>586</v>
      </c>
      <c r="B934" s="823" t="s">
        <v>587</v>
      </c>
      <c r="C934" s="826" t="s">
        <v>613</v>
      </c>
      <c r="D934" s="840" t="s">
        <v>614</v>
      </c>
      <c r="E934" s="826" t="s">
        <v>2880</v>
      </c>
      <c r="F934" s="840" t="s">
        <v>2881</v>
      </c>
      <c r="G934" s="826" t="s">
        <v>3172</v>
      </c>
      <c r="H934" s="826" t="s">
        <v>3173</v>
      </c>
      <c r="I934" s="832">
        <v>3999.10009765625</v>
      </c>
      <c r="J934" s="832">
        <v>1</v>
      </c>
      <c r="K934" s="833">
        <v>3999.10009765625</v>
      </c>
    </row>
    <row r="935" spans="1:11" ht="14.45" customHeight="1" x14ac:dyDescent="0.2">
      <c r="A935" s="822" t="s">
        <v>586</v>
      </c>
      <c r="B935" s="823" t="s">
        <v>587</v>
      </c>
      <c r="C935" s="826" t="s">
        <v>613</v>
      </c>
      <c r="D935" s="840" t="s">
        <v>614</v>
      </c>
      <c r="E935" s="826" t="s">
        <v>2880</v>
      </c>
      <c r="F935" s="840" t="s">
        <v>2881</v>
      </c>
      <c r="G935" s="826" t="s">
        <v>3174</v>
      </c>
      <c r="H935" s="826" t="s">
        <v>3175</v>
      </c>
      <c r="I935" s="832">
        <v>3999.090087890625</v>
      </c>
      <c r="J935" s="832">
        <v>2</v>
      </c>
      <c r="K935" s="833">
        <v>7998.18017578125</v>
      </c>
    </row>
    <row r="936" spans="1:11" ht="14.45" customHeight="1" x14ac:dyDescent="0.2">
      <c r="A936" s="822" t="s">
        <v>586</v>
      </c>
      <c r="B936" s="823" t="s">
        <v>587</v>
      </c>
      <c r="C936" s="826" t="s">
        <v>613</v>
      </c>
      <c r="D936" s="840" t="s">
        <v>614</v>
      </c>
      <c r="E936" s="826" t="s">
        <v>2880</v>
      </c>
      <c r="F936" s="840" t="s">
        <v>2881</v>
      </c>
      <c r="G936" s="826" t="s">
        <v>3176</v>
      </c>
      <c r="H936" s="826" t="s">
        <v>3177</v>
      </c>
      <c r="I936" s="832">
        <v>3999.090087890625</v>
      </c>
      <c r="J936" s="832">
        <v>2</v>
      </c>
      <c r="K936" s="833">
        <v>7998.18017578125</v>
      </c>
    </row>
    <row r="937" spans="1:11" ht="14.45" customHeight="1" x14ac:dyDescent="0.2">
      <c r="A937" s="822" t="s">
        <v>586</v>
      </c>
      <c r="B937" s="823" t="s">
        <v>587</v>
      </c>
      <c r="C937" s="826" t="s">
        <v>613</v>
      </c>
      <c r="D937" s="840" t="s">
        <v>614</v>
      </c>
      <c r="E937" s="826" t="s">
        <v>2880</v>
      </c>
      <c r="F937" s="840" t="s">
        <v>2881</v>
      </c>
      <c r="G937" s="826" t="s">
        <v>3178</v>
      </c>
      <c r="H937" s="826" t="s">
        <v>3179</v>
      </c>
      <c r="I937" s="832">
        <v>3999.10009765625</v>
      </c>
      <c r="J937" s="832">
        <v>2</v>
      </c>
      <c r="K937" s="833">
        <v>7998.2001953125</v>
      </c>
    </row>
    <row r="938" spans="1:11" ht="14.45" customHeight="1" x14ac:dyDescent="0.2">
      <c r="A938" s="822" t="s">
        <v>586</v>
      </c>
      <c r="B938" s="823" t="s">
        <v>587</v>
      </c>
      <c r="C938" s="826" t="s">
        <v>613</v>
      </c>
      <c r="D938" s="840" t="s">
        <v>614</v>
      </c>
      <c r="E938" s="826" t="s">
        <v>2880</v>
      </c>
      <c r="F938" s="840" t="s">
        <v>2881</v>
      </c>
      <c r="G938" s="826" t="s">
        <v>3180</v>
      </c>
      <c r="H938" s="826" t="s">
        <v>3181</v>
      </c>
      <c r="I938" s="832">
        <v>3999.0934244791665</v>
      </c>
      <c r="J938" s="832">
        <v>4</v>
      </c>
      <c r="K938" s="833">
        <v>15996.370361328125</v>
      </c>
    </row>
    <row r="939" spans="1:11" ht="14.45" customHeight="1" x14ac:dyDescent="0.2">
      <c r="A939" s="822" t="s">
        <v>586</v>
      </c>
      <c r="B939" s="823" t="s">
        <v>587</v>
      </c>
      <c r="C939" s="826" t="s">
        <v>613</v>
      </c>
      <c r="D939" s="840" t="s">
        <v>614</v>
      </c>
      <c r="E939" s="826" t="s">
        <v>2880</v>
      </c>
      <c r="F939" s="840" t="s">
        <v>2881</v>
      </c>
      <c r="G939" s="826" t="s">
        <v>3182</v>
      </c>
      <c r="H939" s="826" t="s">
        <v>3183</v>
      </c>
      <c r="I939" s="832">
        <v>3999.090087890625</v>
      </c>
      <c r="J939" s="832">
        <v>4</v>
      </c>
      <c r="K939" s="833">
        <v>15996.3603515625</v>
      </c>
    </row>
    <row r="940" spans="1:11" ht="14.45" customHeight="1" x14ac:dyDescent="0.2">
      <c r="A940" s="822" t="s">
        <v>586</v>
      </c>
      <c r="B940" s="823" t="s">
        <v>587</v>
      </c>
      <c r="C940" s="826" t="s">
        <v>613</v>
      </c>
      <c r="D940" s="840" t="s">
        <v>614</v>
      </c>
      <c r="E940" s="826" t="s">
        <v>2880</v>
      </c>
      <c r="F940" s="840" t="s">
        <v>2881</v>
      </c>
      <c r="G940" s="826" t="s">
        <v>3184</v>
      </c>
      <c r="H940" s="826" t="s">
        <v>3185</v>
      </c>
      <c r="I940" s="832">
        <v>3999.090087890625</v>
      </c>
      <c r="J940" s="832">
        <v>2</v>
      </c>
      <c r="K940" s="833">
        <v>7998.18017578125</v>
      </c>
    </row>
    <row r="941" spans="1:11" ht="14.45" customHeight="1" x14ac:dyDescent="0.2">
      <c r="A941" s="822" t="s">
        <v>586</v>
      </c>
      <c r="B941" s="823" t="s">
        <v>587</v>
      </c>
      <c r="C941" s="826" t="s">
        <v>613</v>
      </c>
      <c r="D941" s="840" t="s">
        <v>614</v>
      </c>
      <c r="E941" s="826" t="s">
        <v>2880</v>
      </c>
      <c r="F941" s="840" t="s">
        <v>2881</v>
      </c>
      <c r="G941" s="826" t="s">
        <v>3186</v>
      </c>
      <c r="H941" s="826" t="s">
        <v>3187</v>
      </c>
      <c r="I941" s="832">
        <v>3999.090087890625</v>
      </c>
      <c r="J941" s="832">
        <v>1</v>
      </c>
      <c r="K941" s="833">
        <v>3999.090087890625</v>
      </c>
    </row>
    <row r="942" spans="1:11" ht="14.45" customHeight="1" x14ac:dyDescent="0.2">
      <c r="A942" s="822" t="s">
        <v>586</v>
      </c>
      <c r="B942" s="823" t="s">
        <v>587</v>
      </c>
      <c r="C942" s="826" t="s">
        <v>613</v>
      </c>
      <c r="D942" s="840" t="s">
        <v>614</v>
      </c>
      <c r="E942" s="826" t="s">
        <v>2880</v>
      </c>
      <c r="F942" s="840" t="s">
        <v>2881</v>
      </c>
      <c r="G942" s="826" t="s">
        <v>3188</v>
      </c>
      <c r="H942" s="826" t="s">
        <v>3189</v>
      </c>
      <c r="I942" s="832">
        <v>607.33001708984375</v>
      </c>
      <c r="J942" s="832">
        <v>50</v>
      </c>
      <c r="K942" s="833">
        <v>34704.659882811829</v>
      </c>
    </row>
    <row r="943" spans="1:11" ht="14.45" customHeight="1" x14ac:dyDescent="0.2">
      <c r="A943" s="822" t="s">
        <v>586</v>
      </c>
      <c r="B943" s="823" t="s">
        <v>587</v>
      </c>
      <c r="C943" s="826" t="s">
        <v>613</v>
      </c>
      <c r="D943" s="840" t="s">
        <v>614</v>
      </c>
      <c r="E943" s="826" t="s">
        <v>2880</v>
      </c>
      <c r="F943" s="840" t="s">
        <v>2881</v>
      </c>
      <c r="G943" s="826" t="s">
        <v>3190</v>
      </c>
      <c r="H943" s="826" t="s">
        <v>3191</v>
      </c>
      <c r="I943" s="832">
        <v>1250.8599853515625</v>
      </c>
      <c r="J943" s="832">
        <v>1</v>
      </c>
      <c r="K943" s="833">
        <v>1250.8599853515625</v>
      </c>
    </row>
    <row r="944" spans="1:11" ht="14.45" customHeight="1" x14ac:dyDescent="0.2">
      <c r="A944" s="822" t="s">
        <v>586</v>
      </c>
      <c r="B944" s="823" t="s">
        <v>587</v>
      </c>
      <c r="C944" s="826" t="s">
        <v>613</v>
      </c>
      <c r="D944" s="840" t="s">
        <v>614</v>
      </c>
      <c r="E944" s="826" t="s">
        <v>2880</v>
      </c>
      <c r="F944" s="840" t="s">
        <v>2881</v>
      </c>
      <c r="G944" s="826" t="s">
        <v>3192</v>
      </c>
      <c r="H944" s="826" t="s">
        <v>3193</v>
      </c>
      <c r="I944" s="832">
        <v>5520</v>
      </c>
      <c r="J944" s="832">
        <v>2</v>
      </c>
      <c r="K944" s="833">
        <v>11040</v>
      </c>
    </row>
    <row r="945" spans="1:11" ht="14.45" customHeight="1" x14ac:dyDescent="0.2">
      <c r="A945" s="822" t="s">
        <v>586</v>
      </c>
      <c r="B945" s="823" t="s">
        <v>587</v>
      </c>
      <c r="C945" s="826" t="s">
        <v>613</v>
      </c>
      <c r="D945" s="840" t="s">
        <v>614</v>
      </c>
      <c r="E945" s="826" t="s">
        <v>2880</v>
      </c>
      <c r="F945" s="840" t="s">
        <v>2881</v>
      </c>
      <c r="G945" s="826" t="s">
        <v>3194</v>
      </c>
      <c r="H945" s="826" t="s">
        <v>3195</v>
      </c>
      <c r="I945" s="832">
        <v>4862.375</v>
      </c>
      <c r="J945" s="832">
        <v>26</v>
      </c>
      <c r="K945" s="833">
        <v>134849</v>
      </c>
    </row>
    <row r="946" spans="1:11" ht="14.45" customHeight="1" x14ac:dyDescent="0.2">
      <c r="A946" s="822" t="s">
        <v>586</v>
      </c>
      <c r="B946" s="823" t="s">
        <v>587</v>
      </c>
      <c r="C946" s="826" t="s">
        <v>613</v>
      </c>
      <c r="D946" s="840" t="s">
        <v>614</v>
      </c>
      <c r="E946" s="826" t="s">
        <v>2880</v>
      </c>
      <c r="F946" s="840" t="s">
        <v>2881</v>
      </c>
      <c r="G946" s="826" t="s">
        <v>3196</v>
      </c>
      <c r="H946" s="826" t="s">
        <v>3197</v>
      </c>
      <c r="I946" s="832">
        <v>5186.5</v>
      </c>
      <c r="J946" s="832">
        <v>1</v>
      </c>
      <c r="K946" s="833">
        <v>5186.5</v>
      </c>
    </row>
    <row r="947" spans="1:11" ht="14.45" customHeight="1" x14ac:dyDescent="0.2">
      <c r="A947" s="822" t="s">
        <v>586</v>
      </c>
      <c r="B947" s="823" t="s">
        <v>587</v>
      </c>
      <c r="C947" s="826" t="s">
        <v>613</v>
      </c>
      <c r="D947" s="840" t="s">
        <v>614</v>
      </c>
      <c r="E947" s="826" t="s">
        <v>2880</v>
      </c>
      <c r="F947" s="840" t="s">
        <v>2881</v>
      </c>
      <c r="G947" s="826" t="s">
        <v>3198</v>
      </c>
      <c r="H947" s="826" t="s">
        <v>3199</v>
      </c>
      <c r="I947" s="832">
        <v>5186.5</v>
      </c>
      <c r="J947" s="832">
        <v>3</v>
      </c>
      <c r="K947" s="833">
        <v>15559.5</v>
      </c>
    </row>
    <row r="948" spans="1:11" ht="14.45" customHeight="1" x14ac:dyDescent="0.2">
      <c r="A948" s="822" t="s">
        <v>586</v>
      </c>
      <c r="B948" s="823" t="s">
        <v>587</v>
      </c>
      <c r="C948" s="826" t="s">
        <v>613</v>
      </c>
      <c r="D948" s="840" t="s">
        <v>614</v>
      </c>
      <c r="E948" s="826" t="s">
        <v>2880</v>
      </c>
      <c r="F948" s="840" t="s">
        <v>2881</v>
      </c>
      <c r="G948" s="826" t="s">
        <v>3200</v>
      </c>
      <c r="H948" s="826" t="s">
        <v>3201</v>
      </c>
      <c r="I948" s="832">
        <v>5186.583333333333</v>
      </c>
      <c r="J948" s="832">
        <v>18</v>
      </c>
      <c r="K948" s="833">
        <v>93357.5</v>
      </c>
    </row>
    <row r="949" spans="1:11" ht="14.45" customHeight="1" x14ac:dyDescent="0.2">
      <c r="A949" s="822" t="s">
        <v>586</v>
      </c>
      <c r="B949" s="823" t="s">
        <v>587</v>
      </c>
      <c r="C949" s="826" t="s">
        <v>613</v>
      </c>
      <c r="D949" s="840" t="s">
        <v>614</v>
      </c>
      <c r="E949" s="826" t="s">
        <v>2880</v>
      </c>
      <c r="F949" s="840" t="s">
        <v>2881</v>
      </c>
      <c r="G949" s="826" t="s">
        <v>3202</v>
      </c>
      <c r="H949" s="826" t="s">
        <v>3203</v>
      </c>
      <c r="I949" s="832">
        <v>5186.5</v>
      </c>
      <c r="J949" s="832">
        <v>6</v>
      </c>
      <c r="K949" s="833">
        <v>31119</v>
      </c>
    </row>
    <row r="950" spans="1:11" ht="14.45" customHeight="1" x14ac:dyDescent="0.2">
      <c r="A950" s="822" t="s">
        <v>586</v>
      </c>
      <c r="B950" s="823" t="s">
        <v>587</v>
      </c>
      <c r="C950" s="826" t="s">
        <v>613</v>
      </c>
      <c r="D950" s="840" t="s">
        <v>614</v>
      </c>
      <c r="E950" s="826" t="s">
        <v>2880</v>
      </c>
      <c r="F950" s="840" t="s">
        <v>2881</v>
      </c>
      <c r="G950" s="826" t="s">
        <v>3204</v>
      </c>
      <c r="H950" s="826" t="s">
        <v>3205</v>
      </c>
      <c r="I950" s="832">
        <v>5078.4539591471357</v>
      </c>
      <c r="J950" s="832">
        <v>110</v>
      </c>
      <c r="K950" s="833">
        <v>570516.06074218825</v>
      </c>
    </row>
    <row r="951" spans="1:11" ht="14.45" customHeight="1" x14ac:dyDescent="0.2">
      <c r="A951" s="822" t="s">
        <v>586</v>
      </c>
      <c r="B951" s="823" t="s">
        <v>587</v>
      </c>
      <c r="C951" s="826" t="s">
        <v>613</v>
      </c>
      <c r="D951" s="840" t="s">
        <v>614</v>
      </c>
      <c r="E951" s="826" t="s">
        <v>2880</v>
      </c>
      <c r="F951" s="840" t="s">
        <v>2881</v>
      </c>
      <c r="G951" s="826" t="s">
        <v>3206</v>
      </c>
      <c r="H951" s="826" t="s">
        <v>3207</v>
      </c>
      <c r="I951" s="832">
        <v>5186.5</v>
      </c>
      <c r="J951" s="832">
        <v>2</v>
      </c>
      <c r="K951" s="833">
        <v>10373</v>
      </c>
    </row>
    <row r="952" spans="1:11" ht="14.45" customHeight="1" x14ac:dyDescent="0.2">
      <c r="A952" s="822" t="s">
        <v>586</v>
      </c>
      <c r="B952" s="823" t="s">
        <v>587</v>
      </c>
      <c r="C952" s="826" t="s">
        <v>613</v>
      </c>
      <c r="D952" s="840" t="s">
        <v>614</v>
      </c>
      <c r="E952" s="826" t="s">
        <v>2880</v>
      </c>
      <c r="F952" s="840" t="s">
        <v>2881</v>
      </c>
      <c r="G952" s="826" t="s">
        <v>3208</v>
      </c>
      <c r="H952" s="826" t="s">
        <v>3209</v>
      </c>
      <c r="I952" s="832">
        <v>5186.5</v>
      </c>
      <c r="J952" s="832">
        <v>2</v>
      </c>
      <c r="K952" s="833">
        <v>10373</v>
      </c>
    </row>
    <row r="953" spans="1:11" ht="14.45" customHeight="1" x14ac:dyDescent="0.2">
      <c r="A953" s="822" t="s">
        <v>586</v>
      </c>
      <c r="B953" s="823" t="s">
        <v>587</v>
      </c>
      <c r="C953" s="826" t="s">
        <v>613</v>
      </c>
      <c r="D953" s="840" t="s">
        <v>614</v>
      </c>
      <c r="E953" s="826" t="s">
        <v>2880</v>
      </c>
      <c r="F953" s="840" t="s">
        <v>2881</v>
      </c>
      <c r="G953" s="826" t="s">
        <v>3210</v>
      </c>
      <c r="H953" s="826" t="s">
        <v>3211</v>
      </c>
      <c r="I953" s="832">
        <v>4939.5952380952385</v>
      </c>
      <c r="J953" s="832">
        <v>39</v>
      </c>
      <c r="K953" s="833">
        <v>202275.5</v>
      </c>
    </row>
    <row r="954" spans="1:11" ht="14.45" customHeight="1" x14ac:dyDescent="0.2">
      <c r="A954" s="822" t="s">
        <v>586</v>
      </c>
      <c r="B954" s="823" t="s">
        <v>587</v>
      </c>
      <c r="C954" s="826" t="s">
        <v>613</v>
      </c>
      <c r="D954" s="840" t="s">
        <v>614</v>
      </c>
      <c r="E954" s="826" t="s">
        <v>2880</v>
      </c>
      <c r="F954" s="840" t="s">
        <v>2881</v>
      </c>
      <c r="G954" s="826" t="s">
        <v>3212</v>
      </c>
      <c r="H954" s="826" t="s">
        <v>3213</v>
      </c>
      <c r="I954" s="832">
        <v>5186.5</v>
      </c>
      <c r="J954" s="832">
        <v>24</v>
      </c>
      <c r="K954" s="833">
        <v>124476</v>
      </c>
    </row>
    <row r="955" spans="1:11" ht="14.45" customHeight="1" x14ac:dyDescent="0.2">
      <c r="A955" s="822" t="s">
        <v>586</v>
      </c>
      <c r="B955" s="823" t="s">
        <v>587</v>
      </c>
      <c r="C955" s="826" t="s">
        <v>613</v>
      </c>
      <c r="D955" s="840" t="s">
        <v>614</v>
      </c>
      <c r="E955" s="826" t="s">
        <v>2880</v>
      </c>
      <c r="F955" s="840" t="s">
        <v>2881</v>
      </c>
      <c r="G955" s="826" t="s">
        <v>3214</v>
      </c>
      <c r="H955" s="826" t="s">
        <v>3215</v>
      </c>
      <c r="I955" s="832">
        <v>4610.255533854167</v>
      </c>
      <c r="J955" s="832">
        <v>14</v>
      </c>
      <c r="K955" s="833">
        <v>72611.0498046875</v>
      </c>
    </row>
    <row r="956" spans="1:11" ht="14.45" customHeight="1" x14ac:dyDescent="0.2">
      <c r="A956" s="822" t="s">
        <v>586</v>
      </c>
      <c r="B956" s="823" t="s">
        <v>587</v>
      </c>
      <c r="C956" s="826" t="s">
        <v>613</v>
      </c>
      <c r="D956" s="840" t="s">
        <v>614</v>
      </c>
      <c r="E956" s="826" t="s">
        <v>2880</v>
      </c>
      <c r="F956" s="840" t="s">
        <v>2881</v>
      </c>
      <c r="G956" s="826" t="s">
        <v>3216</v>
      </c>
      <c r="H956" s="826" t="s">
        <v>3217</v>
      </c>
      <c r="I956" s="832">
        <v>5186.5</v>
      </c>
      <c r="J956" s="832">
        <v>9</v>
      </c>
      <c r="K956" s="833">
        <v>46678.5</v>
      </c>
    </row>
    <row r="957" spans="1:11" ht="14.45" customHeight="1" x14ac:dyDescent="0.2">
      <c r="A957" s="822" t="s">
        <v>586</v>
      </c>
      <c r="B957" s="823" t="s">
        <v>587</v>
      </c>
      <c r="C957" s="826" t="s">
        <v>613</v>
      </c>
      <c r="D957" s="840" t="s">
        <v>614</v>
      </c>
      <c r="E957" s="826" t="s">
        <v>2880</v>
      </c>
      <c r="F957" s="840" t="s">
        <v>2881</v>
      </c>
      <c r="G957" s="826" t="s">
        <v>3218</v>
      </c>
      <c r="H957" s="826" t="s">
        <v>3219</v>
      </c>
      <c r="I957" s="832">
        <v>5186.5</v>
      </c>
      <c r="J957" s="832">
        <v>7</v>
      </c>
      <c r="K957" s="833">
        <v>36305.5</v>
      </c>
    </row>
    <row r="958" spans="1:11" ht="14.45" customHeight="1" x14ac:dyDescent="0.2">
      <c r="A958" s="822" t="s">
        <v>586</v>
      </c>
      <c r="B958" s="823" t="s">
        <v>587</v>
      </c>
      <c r="C958" s="826" t="s">
        <v>613</v>
      </c>
      <c r="D958" s="840" t="s">
        <v>614</v>
      </c>
      <c r="E958" s="826" t="s">
        <v>2880</v>
      </c>
      <c r="F958" s="840" t="s">
        <v>2881</v>
      </c>
      <c r="G958" s="826" t="s">
        <v>3220</v>
      </c>
      <c r="H958" s="826" t="s">
        <v>3221</v>
      </c>
      <c r="I958" s="832">
        <v>5186.5</v>
      </c>
      <c r="J958" s="832">
        <v>21</v>
      </c>
      <c r="K958" s="833">
        <v>108916.5</v>
      </c>
    </row>
    <row r="959" spans="1:11" ht="14.45" customHeight="1" x14ac:dyDescent="0.2">
      <c r="A959" s="822" t="s">
        <v>586</v>
      </c>
      <c r="B959" s="823" t="s">
        <v>587</v>
      </c>
      <c r="C959" s="826" t="s">
        <v>613</v>
      </c>
      <c r="D959" s="840" t="s">
        <v>614</v>
      </c>
      <c r="E959" s="826" t="s">
        <v>2880</v>
      </c>
      <c r="F959" s="840" t="s">
        <v>2881</v>
      </c>
      <c r="G959" s="826" t="s">
        <v>3222</v>
      </c>
      <c r="H959" s="826" t="s">
        <v>3223</v>
      </c>
      <c r="I959" s="832">
        <v>5186.5</v>
      </c>
      <c r="J959" s="832">
        <v>36</v>
      </c>
      <c r="K959" s="833">
        <v>186714</v>
      </c>
    </row>
    <row r="960" spans="1:11" ht="14.45" customHeight="1" x14ac:dyDescent="0.2">
      <c r="A960" s="822" t="s">
        <v>586</v>
      </c>
      <c r="B960" s="823" t="s">
        <v>587</v>
      </c>
      <c r="C960" s="826" t="s">
        <v>613</v>
      </c>
      <c r="D960" s="840" t="s">
        <v>614</v>
      </c>
      <c r="E960" s="826" t="s">
        <v>2880</v>
      </c>
      <c r="F960" s="840" t="s">
        <v>2881</v>
      </c>
      <c r="G960" s="826" t="s">
        <v>3224</v>
      </c>
      <c r="H960" s="826" t="s">
        <v>3225</v>
      </c>
      <c r="I960" s="832">
        <v>4787.5721153846152</v>
      </c>
      <c r="J960" s="832">
        <v>82</v>
      </c>
      <c r="K960" s="833">
        <v>425293</v>
      </c>
    </row>
    <row r="961" spans="1:11" ht="14.45" customHeight="1" x14ac:dyDescent="0.2">
      <c r="A961" s="822" t="s">
        <v>586</v>
      </c>
      <c r="B961" s="823" t="s">
        <v>587</v>
      </c>
      <c r="C961" s="826" t="s">
        <v>613</v>
      </c>
      <c r="D961" s="840" t="s">
        <v>614</v>
      </c>
      <c r="E961" s="826" t="s">
        <v>2880</v>
      </c>
      <c r="F961" s="840" t="s">
        <v>2881</v>
      </c>
      <c r="G961" s="826" t="s">
        <v>3226</v>
      </c>
      <c r="H961" s="826" t="s">
        <v>3227</v>
      </c>
      <c r="I961" s="832">
        <v>5186.5006000564763</v>
      </c>
      <c r="J961" s="832">
        <v>175</v>
      </c>
      <c r="K961" s="833">
        <v>907637.599609375</v>
      </c>
    </row>
    <row r="962" spans="1:11" ht="14.45" customHeight="1" x14ac:dyDescent="0.2">
      <c r="A962" s="822" t="s">
        <v>586</v>
      </c>
      <c r="B962" s="823" t="s">
        <v>587</v>
      </c>
      <c r="C962" s="826" t="s">
        <v>613</v>
      </c>
      <c r="D962" s="840" t="s">
        <v>614</v>
      </c>
      <c r="E962" s="826" t="s">
        <v>2880</v>
      </c>
      <c r="F962" s="840" t="s">
        <v>2881</v>
      </c>
      <c r="G962" s="826" t="s">
        <v>3228</v>
      </c>
      <c r="H962" s="826" t="s">
        <v>3229</v>
      </c>
      <c r="I962" s="832">
        <v>5132.4717712402344</v>
      </c>
      <c r="J962" s="832">
        <v>248</v>
      </c>
      <c r="K962" s="833">
        <v>1286251.6703125015</v>
      </c>
    </row>
    <row r="963" spans="1:11" ht="14.45" customHeight="1" x14ac:dyDescent="0.2">
      <c r="A963" s="822" t="s">
        <v>586</v>
      </c>
      <c r="B963" s="823" t="s">
        <v>587</v>
      </c>
      <c r="C963" s="826" t="s">
        <v>613</v>
      </c>
      <c r="D963" s="840" t="s">
        <v>614</v>
      </c>
      <c r="E963" s="826" t="s">
        <v>2880</v>
      </c>
      <c r="F963" s="840" t="s">
        <v>2881</v>
      </c>
      <c r="G963" s="826" t="s">
        <v>3230</v>
      </c>
      <c r="H963" s="826" t="s">
        <v>3231</v>
      </c>
      <c r="I963" s="832">
        <v>799.97221012010095</v>
      </c>
      <c r="J963" s="832">
        <v>827</v>
      </c>
      <c r="K963" s="833">
        <v>665104.83027343825</v>
      </c>
    </row>
    <row r="964" spans="1:11" ht="14.45" customHeight="1" x14ac:dyDescent="0.2">
      <c r="A964" s="822" t="s">
        <v>586</v>
      </c>
      <c r="B964" s="823" t="s">
        <v>587</v>
      </c>
      <c r="C964" s="826" t="s">
        <v>613</v>
      </c>
      <c r="D964" s="840" t="s">
        <v>614</v>
      </c>
      <c r="E964" s="826" t="s">
        <v>2880</v>
      </c>
      <c r="F964" s="840" t="s">
        <v>2881</v>
      </c>
      <c r="G964" s="826" t="s">
        <v>3232</v>
      </c>
      <c r="H964" s="826" t="s">
        <v>3233</v>
      </c>
      <c r="I964" s="832">
        <v>1846.5588472806489</v>
      </c>
      <c r="J964" s="832">
        <v>26</v>
      </c>
      <c r="K964" s="833">
        <v>49931.530029296875</v>
      </c>
    </row>
    <row r="965" spans="1:11" ht="14.45" customHeight="1" x14ac:dyDescent="0.2">
      <c r="A965" s="822" t="s">
        <v>586</v>
      </c>
      <c r="B965" s="823" t="s">
        <v>587</v>
      </c>
      <c r="C965" s="826" t="s">
        <v>613</v>
      </c>
      <c r="D965" s="840" t="s">
        <v>614</v>
      </c>
      <c r="E965" s="826" t="s">
        <v>2880</v>
      </c>
      <c r="F965" s="840" t="s">
        <v>2881</v>
      </c>
      <c r="G965" s="826" t="s">
        <v>3234</v>
      </c>
      <c r="H965" s="826" t="s">
        <v>3235</v>
      </c>
      <c r="I965" s="832">
        <v>1728.3676676432292</v>
      </c>
      <c r="J965" s="832">
        <v>27</v>
      </c>
      <c r="K965" s="833">
        <v>51852.040029296651</v>
      </c>
    </row>
    <row r="966" spans="1:11" ht="14.45" customHeight="1" x14ac:dyDescent="0.2">
      <c r="A966" s="822" t="s">
        <v>586</v>
      </c>
      <c r="B966" s="823" t="s">
        <v>587</v>
      </c>
      <c r="C966" s="826" t="s">
        <v>613</v>
      </c>
      <c r="D966" s="840" t="s">
        <v>614</v>
      </c>
      <c r="E966" s="826" t="s">
        <v>2880</v>
      </c>
      <c r="F966" s="840" t="s">
        <v>2881</v>
      </c>
      <c r="G966" s="826" t="s">
        <v>3192</v>
      </c>
      <c r="H966" s="826" t="s">
        <v>3236</v>
      </c>
      <c r="I966" s="832">
        <v>5520</v>
      </c>
      <c r="J966" s="832">
        <v>4</v>
      </c>
      <c r="K966" s="833">
        <v>22080</v>
      </c>
    </row>
    <row r="967" spans="1:11" ht="14.45" customHeight="1" x14ac:dyDescent="0.2">
      <c r="A967" s="822" t="s">
        <v>586</v>
      </c>
      <c r="B967" s="823" t="s">
        <v>587</v>
      </c>
      <c r="C967" s="826" t="s">
        <v>613</v>
      </c>
      <c r="D967" s="840" t="s">
        <v>614</v>
      </c>
      <c r="E967" s="826" t="s">
        <v>2880</v>
      </c>
      <c r="F967" s="840" t="s">
        <v>2881</v>
      </c>
      <c r="G967" s="826" t="s">
        <v>3237</v>
      </c>
      <c r="H967" s="826" t="s">
        <v>3238</v>
      </c>
      <c r="I967" s="832">
        <v>5299.2014062500002</v>
      </c>
      <c r="J967" s="832">
        <v>100</v>
      </c>
      <c r="K967" s="833">
        <v>552000.29062499665</v>
      </c>
    </row>
    <row r="968" spans="1:11" ht="14.45" customHeight="1" x14ac:dyDescent="0.2">
      <c r="A968" s="822" t="s">
        <v>586</v>
      </c>
      <c r="B968" s="823" t="s">
        <v>587</v>
      </c>
      <c r="C968" s="826" t="s">
        <v>613</v>
      </c>
      <c r="D968" s="840" t="s">
        <v>614</v>
      </c>
      <c r="E968" s="826" t="s">
        <v>2880</v>
      </c>
      <c r="F968" s="840" t="s">
        <v>2881</v>
      </c>
      <c r="G968" s="826" t="s">
        <v>3239</v>
      </c>
      <c r="H968" s="826" t="s">
        <v>3240</v>
      </c>
      <c r="I968" s="832">
        <v>2070.800048828125</v>
      </c>
      <c r="J968" s="832">
        <v>1</v>
      </c>
      <c r="K968" s="833">
        <v>2070.800048828125</v>
      </c>
    </row>
    <row r="969" spans="1:11" ht="14.45" customHeight="1" x14ac:dyDescent="0.2">
      <c r="A969" s="822" t="s">
        <v>586</v>
      </c>
      <c r="B969" s="823" t="s">
        <v>587</v>
      </c>
      <c r="C969" s="826" t="s">
        <v>613</v>
      </c>
      <c r="D969" s="840" t="s">
        <v>614</v>
      </c>
      <c r="E969" s="826" t="s">
        <v>2880</v>
      </c>
      <c r="F969" s="840" t="s">
        <v>2881</v>
      </c>
      <c r="G969" s="826" t="s">
        <v>3241</v>
      </c>
      <c r="H969" s="826" t="s">
        <v>3242</v>
      </c>
      <c r="I969" s="832">
        <v>2070.81005859375</v>
      </c>
      <c r="J969" s="832">
        <v>7</v>
      </c>
      <c r="K969" s="833">
        <v>14495.6396484375</v>
      </c>
    </row>
    <row r="970" spans="1:11" ht="14.45" customHeight="1" x14ac:dyDescent="0.2">
      <c r="A970" s="822" t="s">
        <v>586</v>
      </c>
      <c r="B970" s="823" t="s">
        <v>587</v>
      </c>
      <c r="C970" s="826" t="s">
        <v>613</v>
      </c>
      <c r="D970" s="840" t="s">
        <v>614</v>
      </c>
      <c r="E970" s="826" t="s">
        <v>2880</v>
      </c>
      <c r="F970" s="840" t="s">
        <v>2881</v>
      </c>
      <c r="G970" s="826" t="s">
        <v>3243</v>
      </c>
      <c r="H970" s="826" t="s">
        <v>3244</v>
      </c>
      <c r="I970" s="832">
        <v>2070.808390299479</v>
      </c>
      <c r="J970" s="832">
        <v>21</v>
      </c>
      <c r="K970" s="833">
        <v>43486.93017578125</v>
      </c>
    </row>
    <row r="971" spans="1:11" ht="14.45" customHeight="1" x14ac:dyDescent="0.2">
      <c r="A971" s="822" t="s">
        <v>586</v>
      </c>
      <c r="B971" s="823" t="s">
        <v>587</v>
      </c>
      <c r="C971" s="826" t="s">
        <v>613</v>
      </c>
      <c r="D971" s="840" t="s">
        <v>614</v>
      </c>
      <c r="E971" s="826" t="s">
        <v>2880</v>
      </c>
      <c r="F971" s="840" t="s">
        <v>2881</v>
      </c>
      <c r="G971" s="826" t="s">
        <v>3245</v>
      </c>
      <c r="H971" s="826" t="s">
        <v>3246</v>
      </c>
      <c r="I971" s="832">
        <v>2070.81005859375</v>
      </c>
      <c r="J971" s="832">
        <v>8</v>
      </c>
      <c r="K971" s="833">
        <v>16566.46044921875</v>
      </c>
    </row>
    <row r="972" spans="1:11" ht="14.45" customHeight="1" x14ac:dyDescent="0.2">
      <c r="A972" s="822" t="s">
        <v>586</v>
      </c>
      <c r="B972" s="823" t="s">
        <v>587</v>
      </c>
      <c r="C972" s="826" t="s">
        <v>613</v>
      </c>
      <c r="D972" s="840" t="s">
        <v>614</v>
      </c>
      <c r="E972" s="826" t="s">
        <v>2880</v>
      </c>
      <c r="F972" s="840" t="s">
        <v>2881</v>
      </c>
      <c r="G972" s="826" t="s">
        <v>2920</v>
      </c>
      <c r="H972" s="826" t="s">
        <v>3247</v>
      </c>
      <c r="I972" s="832">
        <v>22885</v>
      </c>
      <c r="J972" s="832">
        <v>10</v>
      </c>
      <c r="K972" s="833">
        <v>228850</v>
      </c>
    </row>
    <row r="973" spans="1:11" ht="14.45" customHeight="1" x14ac:dyDescent="0.2">
      <c r="A973" s="822" t="s">
        <v>586</v>
      </c>
      <c r="B973" s="823" t="s">
        <v>587</v>
      </c>
      <c r="C973" s="826" t="s">
        <v>613</v>
      </c>
      <c r="D973" s="840" t="s">
        <v>614</v>
      </c>
      <c r="E973" s="826" t="s">
        <v>2880</v>
      </c>
      <c r="F973" s="840" t="s">
        <v>2881</v>
      </c>
      <c r="G973" s="826" t="s">
        <v>2922</v>
      </c>
      <c r="H973" s="826" t="s">
        <v>3248</v>
      </c>
      <c r="I973" s="832">
        <v>22885</v>
      </c>
      <c r="J973" s="832">
        <v>2</v>
      </c>
      <c r="K973" s="833">
        <v>45770</v>
      </c>
    </row>
    <row r="974" spans="1:11" ht="14.45" customHeight="1" x14ac:dyDescent="0.2">
      <c r="A974" s="822" t="s">
        <v>586</v>
      </c>
      <c r="B974" s="823" t="s">
        <v>587</v>
      </c>
      <c r="C974" s="826" t="s">
        <v>613</v>
      </c>
      <c r="D974" s="840" t="s">
        <v>614</v>
      </c>
      <c r="E974" s="826" t="s">
        <v>2880</v>
      </c>
      <c r="F974" s="840" t="s">
        <v>2881</v>
      </c>
      <c r="G974" s="826" t="s">
        <v>2924</v>
      </c>
      <c r="H974" s="826" t="s">
        <v>3249</v>
      </c>
      <c r="I974" s="832">
        <v>22885</v>
      </c>
      <c r="J974" s="832">
        <v>1</v>
      </c>
      <c r="K974" s="833">
        <v>22885</v>
      </c>
    </row>
    <row r="975" spans="1:11" ht="14.45" customHeight="1" x14ac:dyDescent="0.2">
      <c r="A975" s="822" t="s">
        <v>586</v>
      </c>
      <c r="B975" s="823" t="s">
        <v>587</v>
      </c>
      <c r="C975" s="826" t="s">
        <v>613</v>
      </c>
      <c r="D975" s="840" t="s">
        <v>614</v>
      </c>
      <c r="E975" s="826" t="s">
        <v>2880</v>
      </c>
      <c r="F975" s="840" t="s">
        <v>2881</v>
      </c>
      <c r="G975" s="826" t="s">
        <v>2928</v>
      </c>
      <c r="H975" s="826" t="s">
        <v>3250</v>
      </c>
      <c r="I975" s="832">
        <v>12420</v>
      </c>
      <c r="J975" s="832">
        <v>6</v>
      </c>
      <c r="K975" s="833">
        <v>74520</v>
      </c>
    </row>
    <row r="976" spans="1:11" ht="14.45" customHeight="1" x14ac:dyDescent="0.2">
      <c r="A976" s="822" t="s">
        <v>586</v>
      </c>
      <c r="B976" s="823" t="s">
        <v>587</v>
      </c>
      <c r="C976" s="826" t="s">
        <v>613</v>
      </c>
      <c r="D976" s="840" t="s">
        <v>614</v>
      </c>
      <c r="E976" s="826" t="s">
        <v>2880</v>
      </c>
      <c r="F976" s="840" t="s">
        <v>2881</v>
      </c>
      <c r="G976" s="826" t="s">
        <v>2930</v>
      </c>
      <c r="H976" s="826" t="s">
        <v>3251</v>
      </c>
      <c r="I976" s="832">
        <v>11116.666666666666</v>
      </c>
      <c r="J976" s="832">
        <v>84</v>
      </c>
      <c r="K976" s="833">
        <v>1043280</v>
      </c>
    </row>
    <row r="977" spans="1:11" ht="14.45" customHeight="1" x14ac:dyDescent="0.2">
      <c r="A977" s="822" t="s">
        <v>586</v>
      </c>
      <c r="B977" s="823" t="s">
        <v>587</v>
      </c>
      <c r="C977" s="826" t="s">
        <v>613</v>
      </c>
      <c r="D977" s="840" t="s">
        <v>614</v>
      </c>
      <c r="E977" s="826" t="s">
        <v>2880</v>
      </c>
      <c r="F977" s="840" t="s">
        <v>2881</v>
      </c>
      <c r="G977" s="826" t="s">
        <v>2932</v>
      </c>
      <c r="H977" s="826" t="s">
        <v>3252</v>
      </c>
      <c r="I977" s="832">
        <v>11890</v>
      </c>
      <c r="J977" s="832">
        <v>58</v>
      </c>
      <c r="K977" s="833">
        <v>720360</v>
      </c>
    </row>
    <row r="978" spans="1:11" ht="14.45" customHeight="1" x14ac:dyDescent="0.2">
      <c r="A978" s="822" t="s">
        <v>586</v>
      </c>
      <c r="B978" s="823" t="s">
        <v>587</v>
      </c>
      <c r="C978" s="826" t="s">
        <v>613</v>
      </c>
      <c r="D978" s="840" t="s">
        <v>614</v>
      </c>
      <c r="E978" s="826" t="s">
        <v>2880</v>
      </c>
      <c r="F978" s="840" t="s">
        <v>2881</v>
      </c>
      <c r="G978" s="826" t="s">
        <v>2934</v>
      </c>
      <c r="H978" s="826" t="s">
        <v>3253</v>
      </c>
      <c r="I978" s="832">
        <v>12420</v>
      </c>
      <c r="J978" s="832">
        <v>7</v>
      </c>
      <c r="K978" s="833">
        <v>86940</v>
      </c>
    </row>
    <row r="979" spans="1:11" ht="14.45" customHeight="1" x14ac:dyDescent="0.2">
      <c r="A979" s="822" t="s">
        <v>586</v>
      </c>
      <c r="B979" s="823" t="s">
        <v>587</v>
      </c>
      <c r="C979" s="826" t="s">
        <v>613</v>
      </c>
      <c r="D979" s="840" t="s">
        <v>614</v>
      </c>
      <c r="E979" s="826" t="s">
        <v>2880</v>
      </c>
      <c r="F979" s="840" t="s">
        <v>2881</v>
      </c>
      <c r="G979" s="826" t="s">
        <v>2936</v>
      </c>
      <c r="H979" s="826" t="s">
        <v>3254</v>
      </c>
      <c r="I979" s="832">
        <v>12420</v>
      </c>
      <c r="J979" s="832">
        <v>9</v>
      </c>
      <c r="K979" s="833">
        <v>111780</v>
      </c>
    </row>
    <row r="980" spans="1:11" ht="14.45" customHeight="1" x14ac:dyDescent="0.2">
      <c r="A980" s="822" t="s">
        <v>586</v>
      </c>
      <c r="B980" s="823" t="s">
        <v>587</v>
      </c>
      <c r="C980" s="826" t="s">
        <v>613</v>
      </c>
      <c r="D980" s="840" t="s">
        <v>614</v>
      </c>
      <c r="E980" s="826" t="s">
        <v>2880</v>
      </c>
      <c r="F980" s="840" t="s">
        <v>2881</v>
      </c>
      <c r="G980" s="826" t="s">
        <v>2938</v>
      </c>
      <c r="H980" s="826" t="s">
        <v>3255</v>
      </c>
      <c r="I980" s="832">
        <v>12420</v>
      </c>
      <c r="J980" s="832">
        <v>1</v>
      </c>
      <c r="K980" s="833">
        <v>12420</v>
      </c>
    </row>
    <row r="981" spans="1:11" ht="14.45" customHeight="1" x14ac:dyDescent="0.2">
      <c r="A981" s="822" t="s">
        <v>586</v>
      </c>
      <c r="B981" s="823" t="s">
        <v>587</v>
      </c>
      <c r="C981" s="826" t="s">
        <v>613</v>
      </c>
      <c r="D981" s="840" t="s">
        <v>614</v>
      </c>
      <c r="E981" s="826" t="s">
        <v>2880</v>
      </c>
      <c r="F981" s="840" t="s">
        <v>2881</v>
      </c>
      <c r="G981" s="826" t="s">
        <v>2942</v>
      </c>
      <c r="H981" s="826" t="s">
        <v>3256</v>
      </c>
      <c r="I981" s="832">
        <v>12420</v>
      </c>
      <c r="J981" s="832">
        <v>4</v>
      </c>
      <c r="K981" s="833">
        <v>49680</v>
      </c>
    </row>
    <row r="982" spans="1:11" ht="14.45" customHeight="1" x14ac:dyDescent="0.2">
      <c r="A982" s="822" t="s">
        <v>586</v>
      </c>
      <c r="B982" s="823" t="s">
        <v>587</v>
      </c>
      <c r="C982" s="826" t="s">
        <v>613</v>
      </c>
      <c r="D982" s="840" t="s">
        <v>614</v>
      </c>
      <c r="E982" s="826" t="s">
        <v>2880</v>
      </c>
      <c r="F982" s="840" t="s">
        <v>2881</v>
      </c>
      <c r="G982" s="826" t="s">
        <v>2944</v>
      </c>
      <c r="H982" s="826" t="s">
        <v>3257</v>
      </c>
      <c r="I982" s="832">
        <v>12420</v>
      </c>
      <c r="J982" s="832">
        <v>10</v>
      </c>
      <c r="K982" s="833">
        <v>124200</v>
      </c>
    </row>
    <row r="983" spans="1:11" ht="14.45" customHeight="1" x14ac:dyDescent="0.2">
      <c r="A983" s="822" t="s">
        <v>586</v>
      </c>
      <c r="B983" s="823" t="s">
        <v>587</v>
      </c>
      <c r="C983" s="826" t="s">
        <v>613</v>
      </c>
      <c r="D983" s="840" t="s">
        <v>614</v>
      </c>
      <c r="E983" s="826" t="s">
        <v>2880</v>
      </c>
      <c r="F983" s="840" t="s">
        <v>2881</v>
      </c>
      <c r="G983" s="826" t="s">
        <v>2950</v>
      </c>
      <c r="H983" s="826" t="s">
        <v>3258</v>
      </c>
      <c r="I983" s="832">
        <v>15698</v>
      </c>
      <c r="J983" s="832">
        <v>5</v>
      </c>
      <c r="K983" s="833">
        <v>78490</v>
      </c>
    </row>
    <row r="984" spans="1:11" ht="14.45" customHeight="1" x14ac:dyDescent="0.2">
      <c r="A984" s="822" t="s">
        <v>586</v>
      </c>
      <c r="B984" s="823" t="s">
        <v>587</v>
      </c>
      <c r="C984" s="826" t="s">
        <v>613</v>
      </c>
      <c r="D984" s="840" t="s">
        <v>614</v>
      </c>
      <c r="E984" s="826" t="s">
        <v>2880</v>
      </c>
      <c r="F984" s="840" t="s">
        <v>2881</v>
      </c>
      <c r="G984" s="826" t="s">
        <v>2952</v>
      </c>
      <c r="H984" s="826" t="s">
        <v>3259</v>
      </c>
      <c r="I984" s="832">
        <v>2580</v>
      </c>
      <c r="J984" s="832">
        <v>67</v>
      </c>
      <c r="K984" s="833">
        <v>172860.078125</v>
      </c>
    </row>
    <row r="985" spans="1:11" ht="14.45" customHeight="1" x14ac:dyDescent="0.2">
      <c r="A985" s="822" t="s">
        <v>586</v>
      </c>
      <c r="B985" s="823" t="s">
        <v>587</v>
      </c>
      <c r="C985" s="826" t="s">
        <v>613</v>
      </c>
      <c r="D985" s="840" t="s">
        <v>614</v>
      </c>
      <c r="E985" s="826" t="s">
        <v>2880</v>
      </c>
      <c r="F985" s="840" t="s">
        <v>2881</v>
      </c>
      <c r="G985" s="826" t="s">
        <v>2954</v>
      </c>
      <c r="H985" s="826" t="s">
        <v>3260</v>
      </c>
      <c r="I985" s="832">
        <v>650</v>
      </c>
      <c r="J985" s="832">
        <v>215</v>
      </c>
      <c r="K985" s="833">
        <v>139749.9013671875</v>
      </c>
    </row>
    <row r="986" spans="1:11" ht="14.45" customHeight="1" x14ac:dyDescent="0.2">
      <c r="A986" s="822" t="s">
        <v>586</v>
      </c>
      <c r="B986" s="823" t="s">
        <v>587</v>
      </c>
      <c r="C986" s="826" t="s">
        <v>613</v>
      </c>
      <c r="D986" s="840" t="s">
        <v>614</v>
      </c>
      <c r="E986" s="826" t="s">
        <v>2880</v>
      </c>
      <c r="F986" s="840" t="s">
        <v>2881</v>
      </c>
      <c r="G986" s="826" t="s">
        <v>2956</v>
      </c>
      <c r="H986" s="826" t="s">
        <v>3261</v>
      </c>
      <c r="I986" s="832">
        <v>650</v>
      </c>
      <c r="J986" s="832">
        <v>60</v>
      </c>
      <c r="K986" s="833">
        <v>39000.1796875</v>
      </c>
    </row>
    <row r="987" spans="1:11" ht="14.45" customHeight="1" x14ac:dyDescent="0.2">
      <c r="A987" s="822" t="s">
        <v>586</v>
      </c>
      <c r="B987" s="823" t="s">
        <v>587</v>
      </c>
      <c r="C987" s="826" t="s">
        <v>613</v>
      </c>
      <c r="D987" s="840" t="s">
        <v>614</v>
      </c>
      <c r="E987" s="826" t="s">
        <v>2880</v>
      </c>
      <c r="F987" s="840" t="s">
        <v>2881</v>
      </c>
      <c r="G987" s="826" t="s">
        <v>2972</v>
      </c>
      <c r="H987" s="826" t="s">
        <v>3262</v>
      </c>
      <c r="I987" s="832">
        <v>6213</v>
      </c>
      <c r="J987" s="832">
        <v>1</v>
      </c>
      <c r="K987" s="833">
        <v>6213</v>
      </c>
    </row>
    <row r="988" spans="1:11" ht="14.45" customHeight="1" x14ac:dyDescent="0.2">
      <c r="A988" s="822" t="s">
        <v>586</v>
      </c>
      <c r="B988" s="823" t="s">
        <v>587</v>
      </c>
      <c r="C988" s="826" t="s">
        <v>613</v>
      </c>
      <c r="D988" s="840" t="s">
        <v>614</v>
      </c>
      <c r="E988" s="826" t="s">
        <v>2880</v>
      </c>
      <c r="F988" s="840" t="s">
        <v>2881</v>
      </c>
      <c r="G988" s="826" t="s">
        <v>2976</v>
      </c>
      <c r="H988" s="826" t="s">
        <v>3263</v>
      </c>
      <c r="I988" s="832">
        <v>4125.6298828125</v>
      </c>
      <c r="J988" s="832">
        <v>1</v>
      </c>
      <c r="K988" s="833">
        <v>4125.6298828125</v>
      </c>
    </row>
    <row r="989" spans="1:11" ht="14.45" customHeight="1" x14ac:dyDescent="0.2">
      <c r="A989" s="822" t="s">
        <v>586</v>
      </c>
      <c r="B989" s="823" t="s">
        <v>587</v>
      </c>
      <c r="C989" s="826" t="s">
        <v>613</v>
      </c>
      <c r="D989" s="840" t="s">
        <v>614</v>
      </c>
      <c r="E989" s="826" t="s">
        <v>2880</v>
      </c>
      <c r="F989" s="840" t="s">
        <v>2881</v>
      </c>
      <c r="G989" s="826" t="s">
        <v>2978</v>
      </c>
      <c r="H989" s="826" t="s">
        <v>3264</v>
      </c>
      <c r="I989" s="832">
        <v>4125.6240234375</v>
      </c>
      <c r="J989" s="832">
        <v>5</v>
      </c>
      <c r="K989" s="833">
        <v>20628.1201171875</v>
      </c>
    </row>
    <row r="990" spans="1:11" ht="14.45" customHeight="1" x14ac:dyDescent="0.2">
      <c r="A990" s="822" t="s">
        <v>586</v>
      </c>
      <c r="B990" s="823" t="s">
        <v>587</v>
      </c>
      <c r="C990" s="826" t="s">
        <v>613</v>
      </c>
      <c r="D990" s="840" t="s">
        <v>614</v>
      </c>
      <c r="E990" s="826" t="s">
        <v>2880</v>
      </c>
      <c r="F990" s="840" t="s">
        <v>2881</v>
      </c>
      <c r="G990" s="826" t="s">
        <v>2980</v>
      </c>
      <c r="H990" s="826" t="s">
        <v>3265</v>
      </c>
      <c r="I990" s="832">
        <v>4125.61669921875</v>
      </c>
      <c r="J990" s="832">
        <v>3</v>
      </c>
      <c r="K990" s="833">
        <v>12376.85009765625</v>
      </c>
    </row>
    <row r="991" spans="1:11" ht="14.45" customHeight="1" x14ac:dyDescent="0.2">
      <c r="A991" s="822" t="s">
        <v>586</v>
      </c>
      <c r="B991" s="823" t="s">
        <v>587</v>
      </c>
      <c r="C991" s="826" t="s">
        <v>613</v>
      </c>
      <c r="D991" s="840" t="s">
        <v>614</v>
      </c>
      <c r="E991" s="826" t="s">
        <v>2880</v>
      </c>
      <c r="F991" s="840" t="s">
        <v>2881</v>
      </c>
      <c r="G991" s="826" t="s">
        <v>2984</v>
      </c>
      <c r="H991" s="826" t="s">
        <v>3266</v>
      </c>
      <c r="I991" s="832">
        <v>5238.240234375</v>
      </c>
      <c r="J991" s="832">
        <v>1</v>
      </c>
      <c r="K991" s="833">
        <v>5238.240234375</v>
      </c>
    </row>
    <row r="992" spans="1:11" ht="14.45" customHeight="1" x14ac:dyDescent="0.2">
      <c r="A992" s="822" t="s">
        <v>586</v>
      </c>
      <c r="B992" s="823" t="s">
        <v>587</v>
      </c>
      <c r="C992" s="826" t="s">
        <v>613</v>
      </c>
      <c r="D992" s="840" t="s">
        <v>614</v>
      </c>
      <c r="E992" s="826" t="s">
        <v>2880</v>
      </c>
      <c r="F992" s="840" t="s">
        <v>2881</v>
      </c>
      <c r="G992" s="826" t="s">
        <v>2986</v>
      </c>
      <c r="H992" s="826" t="s">
        <v>3267</v>
      </c>
      <c r="I992" s="832">
        <v>5648.1839843750004</v>
      </c>
      <c r="J992" s="832">
        <v>5</v>
      </c>
      <c r="K992" s="833">
        <v>28240.919921875</v>
      </c>
    </row>
    <row r="993" spans="1:11" ht="14.45" customHeight="1" x14ac:dyDescent="0.2">
      <c r="A993" s="822" t="s">
        <v>586</v>
      </c>
      <c r="B993" s="823" t="s">
        <v>587</v>
      </c>
      <c r="C993" s="826" t="s">
        <v>613</v>
      </c>
      <c r="D993" s="840" t="s">
        <v>614</v>
      </c>
      <c r="E993" s="826" t="s">
        <v>2880</v>
      </c>
      <c r="F993" s="840" t="s">
        <v>2881</v>
      </c>
      <c r="G993" s="826" t="s">
        <v>2988</v>
      </c>
      <c r="H993" s="826" t="s">
        <v>3268</v>
      </c>
      <c r="I993" s="832">
        <v>5648.169921875</v>
      </c>
      <c r="J993" s="832">
        <v>1</v>
      </c>
      <c r="K993" s="833">
        <v>5648.169921875</v>
      </c>
    </row>
    <row r="994" spans="1:11" ht="14.45" customHeight="1" x14ac:dyDescent="0.2">
      <c r="A994" s="822" t="s">
        <v>586</v>
      </c>
      <c r="B994" s="823" t="s">
        <v>587</v>
      </c>
      <c r="C994" s="826" t="s">
        <v>613</v>
      </c>
      <c r="D994" s="840" t="s">
        <v>614</v>
      </c>
      <c r="E994" s="826" t="s">
        <v>2880</v>
      </c>
      <c r="F994" s="840" t="s">
        <v>2881</v>
      </c>
      <c r="G994" s="826" t="s">
        <v>2990</v>
      </c>
      <c r="H994" s="826" t="s">
        <v>3269</v>
      </c>
      <c r="I994" s="832">
        <v>6213</v>
      </c>
      <c r="J994" s="832">
        <v>2</v>
      </c>
      <c r="K994" s="833">
        <v>12426</v>
      </c>
    </row>
    <row r="995" spans="1:11" ht="14.45" customHeight="1" x14ac:dyDescent="0.2">
      <c r="A995" s="822" t="s">
        <v>586</v>
      </c>
      <c r="B995" s="823" t="s">
        <v>587</v>
      </c>
      <c r="C995" s="826" t="s">
        <v>613</v>
      </c>
      <c r="D995" s="840" t="s">
        <v>614</v>
      </c>
      <c r="E995" s="826" t="s">
        <v>2880</v>
      </c>
      <c r="F995" s="840" t="s">
        <v>2881</v>
      </c>
      <c r="G995" s="826" t="s">
        <v>3270</v>
      </c>
      <c r="H995" s="826" t="s">
        <v>3271</v>
      </c>
      <c r="I995" s="832">
        <v>6858.81982421875</v>
      </c>
      <c r="J995" s="832">
        <v>1</v>
      </c>
      <c r="K995" s="833">
        <v>6858.81982421875</v>
      </c>
    </row>
    <row r="996" spans="1:11" ht="14.45" customHeight="1" x14ac:dyDescent="0.2">
      <c r="A996" s="822" t="s">
        <v>586</v>
      </c>
      <c r="B996" s="823" t="s">
        <v>587</v>
      </c>
      <c r="C996" s="826" t="s">
        <v>613</v>
      </c>
      <c r="D996" s="840" t="s">
        <v>614</v>
      </c>
      <c r="E996" s="826" t="s">
        <v>2880</v>
      </c>
      <c r="F996" s="840" t="s">
        <v>2881</v>
      </c>
      <c r="G996" s="826" t="s">
        <v>3012</v>
      </c>
      <c r="H996" s="826" t="s">
        <v>3272</v>
      </c>
      <c r="I996" s="832">
        <v>7308.15</v>
      </c>
      <c r="J996" s="832">
        <v>20</v>
      </c>
      <c r="K996" s="833">
        <v>146163</v>
      </c>
    </row>
    <row r="997" spans="1:11" ht="14.45" customHeight="1" x14ac:dyDescent="0.2">
      <c r="A997" s="822" t="s">
        <v>586</v>
      </c>
      <c r="B997" s="823" t="s">
        <v>587</v>
      </c>
      <c r="C997" s="826" t="s">
        <v>613</v>
      </c>
      <c r="D997" s="840" t="s">
        <v>614</v>
      </c>
      <c r="E997" s="826" t="s">
        <v>2880</v>
      </c>
      <c r="F997" s="840" t="s">
        <v>2881</v>
      </c>
      <c r="G997" s="826" t="s">
        <v>3006</v>
      </c>
      <c r="H997" s="826" t="s">
        <v>3273</v>
      </c>
      <c r="I997" s="832">
        <v>2564.6666666666665</v>
      </c>
      <c r="J997" s="832">
        <v>9</v>
      </c>
      <c r="K997" s="833">
        <v>23082.5</v>
      </c>
    </row>
    <row r="998" spans="1:11" ht="14.45" customHeight="1" x14ac:dyDescent="0.2">
      <c r="A998" s="822" t="s">
        <v>586</v>
      </c>
      <c r="B998" s="823" t="s">
        <v>587</v>
      </c>
      <c r="C998" s="826" t="s">
        <v>613</v>
      </c>
      <c r="D998" s="840" t="s">
        <v>614</v>
      </c>
      <c r="E998" s="826" t="s">
        <v>2880</v>
      </c>
      <c r="F998" s="840" t="s">
        <v>2881</v>
      </c>
      <c r="G998" s="826" t="s">
        <v>3008</v>
      </c>
      <c r="H998" s="826" t="s">
        <v>3274</v>
      </c>
      <c r="I998" s="832">
        <v>2564.75</v>
      </c>
      <c r="J998" s="832">
        <v>7</v>
      </c>
      <c r="K998" s="833">
        <v>17953.5</v>
      </c>
    </row>
    <row r="999" spans="1:11" ht="14.45" customHeight="1" x14ac:dyDescent="0.2">
      <c r="A999" s="822" t="s">
        <v>586</v>
      </c>
      <c r="B999" s="823" t="s">
        <v>587</v>
      </c>
      <c r="C999" s="826" t="s">
        <v>613</v>
      </c>
      <c r="D999" s="840" t="s">
        <v>614</v>
      </c>
      <c r="E999" s="826" t="s">
        <v>2880</v>
      </c>
      <c r="F999" s="840" t="s">
        <v>2881</v>
      </c>
      <c r="G999" s="826" t="s">
        <v>3010</v>
      </c>
      <c r="H999" s="826" t="s">
        <v>3275</v>
      </c>
      <c r="I999" s="832">
        <v>1837.699951171875</v>
      </c>
      <c r="J999" s="832">
        <v>4</v>
      </c>
      <c r="K999" s="833">
        <v>7350.7998046875</v>
      </c>
    </row>
    <row r="1000" spans="1:11" ht="14.45" customHeight="1" x14ac:dyDescent="0.2">
      <c r="A1000" s="822" t="s">
        <v>586</v>
      </c>
      <c r="B1000" s="823" t="s">
        <v>587</v>
      </c>
      <c r="C1000" s="826" t="s">
        <v>613</v>
      </c>
      <c r="D1000" s="840" t="s">
        <v>614</v>
      </c>
      <c r="E1000" s="826" t="s">
        <v>2880</v>
      </c>
      <c r="F1000" s="840" t="s">
        <v>2881</v>
      </c>
      <c r="G1000" s="826" t="s">
        <v>3014</v>
      </c>
      <c r="H1000" s="826" t="s">
        <v>3276</v>
      </c>
      <c r="I1000" s="832">
        <v>552</v>
      </c>
      <c r="J1000" s="832">
        <v>4</v>
      </c>
      <c r="K1000" s="833">
        <v>2208</v>
      </c>
    </row>
    <row r="1001" spans="1:11" ht="14.45" customHeight="1" x14ac:dyDescent="0.2">
      <c r="A1001" s="822" t="s">
        <v>586</v>
      </c>
      <c r="B1001" s="823" t="s">
        <v>587</v>
      </c>
      <c r="C1001" s="826" t="s">
        <v>613</v>
      </c>
      <c r="D1001" s="840" t="s">
        <v>614</v>
      </c>
      <c r="E1001" s="826" t="s">
        <v>2880</v>
      </c>
      <c r="F1001" s="840" t="s">
        <v>2881</v>
      </c>
      <c r="G1001" s="826" t="s">
        <v>3018</v>
      </c>
      <c r="H1001" s="826" t="s">
        <v>3277</v>
      </c>
      <c r="I1001" s="832">
        <v>552</v>
      </c>
      <c r="J1001" s="832">
        <v>4</v>
      </c>
      <c r="K1001" s="833">
        <v>2208</v>
      </c>
    </row>
    <row r="1002" spans="1:11" ht="14.45" customHeight="1" x14ac:dyDescent="0.2">
      <c r="A1002" s="822" t="s">
        <v>586</v>
      </c>
      <c r="B1002" s="823" t="s">
        <v>587</v>
      </c>
      <c r="C1002" s="826" t="s">
        <v>613</v>
      </c>
      <c r="D1002" s="840" t="s">
        <v>614</v>
      </c>
      <c r="E1002" s="826" t="s">
        <v>2880</v>
      </c>
      <c r="F1002" s="840" t="s">
        <v>2881</v>
      </c>
      <c r="G1002" s="826" t="s">
        <v>3020</v>
      </c>
      <c r="H1002" s="826" t="s">
        <v>3278</v>
      </c>
      <c r="I1002" s="832">
        <v>552</v>
      </c>
      <c r="J1002" s="832">
        <v>40</v>
      </c>
      <c r="K1002" s="833">
        <v>22080</v>
      </c>
    </row>
    <row r="1003" spans="1:11" ht="14.45" customHeight="1" x14ac:dyDescent="0.2">
      <c r="A1003" s="822" t="s">
        <v>586</v>
      </c>
      <c r="B1003" s="823" t="s">
        <v>587</v>
      </c>
      <c r="C1003" s="826" t="s">
        <v>613</v>
      </c>
      <c r="D1003" s="840" t="s">
        <v>614</v>
      </c>
      <c r="E1003" s="826" t="s">
        <v>2880</v>
      </c>
      <c r="F1003" s="840" t="s">
        <v>2881</v>
      </c>
      <c r="G1003" s="826" t="s">
        <v>3022</v>
      </c>
      <c r="H1003" s="826" t="s">
        <v>3279</v>
      </c>
      <c r="I1003" s="832">
        <v>552</v>
      </c>
      <c r="J1003" s="832">
        <v>11</v>
      </c>
      <c r="K1003" s="833">
        <v>6072</v>
      </c>
    </row>
    <row r="1004" spans="1:11" ht="14.45" customHeight="1" x14ac:dyDescent="0.2">
      <c r="A1004" s="822" t="s">
        <v>586</v>
      </c>
      <c r="B1004" s="823" t="s">
        <v>587</v>
      </c>
      <c r="C1004" s="826" t="s">
        <v>613</v>
      </c>
      <c r="D1004" s="840" t="s">
        <v>614</v>
      </c>
      <c r="E1004" s="826" t="s">
        <v>2880</v>
      </c>
      <c r="F1004" s="840" t="s">
        <v>2881</v>
      </c>
      <c r="G1004" s="826" t="s">
        <v>3024</v>
      </c>
      <c r="H1004" s="826" t="s">
        <v>3280</v>
      </c>
      <c r="I1004" s="832">
        <v>552</v>
      </c>
      <c r="J1004" s="832">
        <v>3</v>
      </c>
      <c r="K1004" s="833">
        <v>1656</v>
      </c>
    </row>
    <row r="1005" spans="1:11" ht="14.45" customHeight="1" x14ac:dyDescent="0.2">
      <c r="A1005" s="822" t="s">
        <v>586</v>
      </c>
      <c r="B1005" s="823" t="s">
        <v>587</v>
      </c>
      <c r="C1005" s="826" t="s">
        <v>613</v>
      </c>
      <c r="D1005" s="840" t="s">
        <v>614</v>
      </c>
      <c r="E1005" s="826" t="s">
        <v>2880</v>
      </c>
      <c r="F1005" s="840" t="s">
        <v>2881</v>
      </c>
      <c r="G1005" s="826" t="s">
        <v>3026</v>
      </c>
      <c r="H1005" s="826" t="s">
        <v>3281</v>
      </c>
      <c r="I1005" s="832">
        <v>552</v>
      </c>
      <c r="J1005" s="832">
        <v>80</v>
      </c>
      <c r="K1005" s="833">
        <v>44160</v>
      </c>
    </row>
    <row r="1006" spans="1:11" ht="14.45" customHeight="1" x14ac:dyDescent="0.2">
      <c r="A1006" s="822" t="s">
        <v>586</v>
      </c>
      <c r="B1006" s="823" t="s">
        <v>587</v>
      </c>
      <c r="C1006" s="826" t="s">
        <v>613</v>
      </c>
      <c r="D1006" s="840" t="s">
        <v>614</v>
      </c>
      <c r="E1006" s="826" t="s">
        <v>2880</v>
      </c>
      <c r="F1006" s="840" t="s">
        <v>2881</v>
      </c>
      <c r="G1006" s="826" t="s">
        <v>3028</v>
      </c>
      <c r="H1006" s="826" t="s">
        <v>3282</v>
      </c>
      <c r="I1006" s="832">
        <v>552</v>
      </c>
      <c r="J1006" s="832">
        <v>12</v>
      </c>
      <c r="K1006" s="833">
        <v>6624</v>
      </c>
    </row>
    <row r="1007" spans="1:11" ht="14.45" customHeight="1" x14ac:dyDescent="0.2">
      <c r="A1007" s="822" t="s">
        <v>586</v>
      </c>
      <c r="B1007" s="823" t="s">
        <v>587</v>
      </c>
      <c r="C1007" s="826" t="s">
        <v>613</v>
      </c>
      <c r="D1007" s="840" t="s">
        <v>614</v>
      </c>
      <c r="E1007" s="826" t="s">
        <v>2880</v>
      </c>
      <c r="F1007" s="840" t="s">
        <v>2881</v>
      </c>
      <c r="G1007" s="826" t="s">
        <v>3030</v>
      </c>
      <c r="H1007" s="826" t="s">
        <v>3283</v>
      </c>
      <c r="I1007" s="832">
        <v>515.20000000000005</v>
      </c>
      <c r="J1007" s="832">
        <v>24</v>
      </c>
      <c r="K1007" s="833">
        <v>13248.029999999329</v>
      </c>
    </row>
    <row r="1008" spans="1:11" ht="14.45" customHeight="1" x14ac:dyDescent="0.2">
      <c r="A1008" s="822" t="s">
        <v>586</v>
      </c>
      <c r="B1008" s="823" t="s">
        <v>587</v>
      </c>
      <c r="C1008" s="826" t="s">
        <v>613</v>
      </c>
      <c r="D1008" s="840" t="s">
        <v>614</v>
      </c>
      <c r="E1008" s="826" t="s">
        <v>2880</v>
      </c>
      <c r="F1008" s="840" t="s">
        <v>2881</v>
      </c>
      <c r="G1008" s="826" t="s">
        <v>3032</v>
      </c>
      <c r="H1008" s="826" t="s">
        <v>3284</v>
      </c>
      <c r="I1008" s="832">
        <v>552</v>
      </c>
      <c r="J1008" s="832">
        <v>22</v>
      </c>
      <c r="K1008" s="833">
        <v>12144</v>
      </c>
    </row>
    <row r="1009" spans="1:11" ht="14.45" customHeight="1" x14ac:dyDescent="0.2">
      <c r="A1009" s="822" t="s">
        <v>586</v>
      </c>
      <c r="B1009" s="823" t="s">
        <v>587</v>
      </c>
      <c r="C1009" s="826" t="s">
        <v>613</v>
      </c>
      <c r="D1009" s="840" t="s">
        <v>614</v>
      </c>
      <c r="E1009" s="826" t="s">
        <v>2880</v>
      </c>
      <c r="F1009" s="840" t="s">
        <v>2881</v>
      </c>
      <c r="G1009" s="826" t="s">
        <v>3034</v>
      </c>
      <c r="H1009" s="826" t="s">
        <v>3285</v>
      </c>
      <c r="I1009" s="832">
        <v>552</v>
      </c>
      <c r="J1009" s="832">
        <v>9</v>
      </c>
      <c r="K1009" s="833">
        <v>4968</v>
      </c>
    </row>
    <row r="1010" spans="1:11" ht="14.45" customHeight="1" x14ac:dyDescent="0.2">
      <c r="A1010" s="822" t="s">
        <v>586</v>
      </c>
      <c r="B1010" s="823" t="s">
        <v>587</v>
      </c>
      <c r="C1010" s="826" t="s">
        <v>613</v>
      </c>
      <c r="D1010" s="840" t="s">
        <v>614</v>
      </c>
      <c r="E1010" s="826" t="s">
        <v>2880</v>
      </c>
      <c r="F1010" s="840" t="s">
        <v>2881</v>
      </c>
      <c r="G1010" s="826" t="s">
        <v>3286</v>
      </c>
      <c r="H1010" s="826" t="s">
        <v>3287</v>
      </c>
      <c r="I1010" s="832">
        <v>552</v>
      </c>
      <c r="J1010" s="832">
        <v>1</v>
      </c>
      <c r="K1010" s="833">
        <v>552</v>
      </c>
    </row>
    <row r="1011" spans="1:11" ht="14.45" customHeight="1" x14ac:dyDescent="0.2">
      <c r="A1011" s="822" t="s">
        <v>586</v>
      </c>
      <c r="B1011" s="823" t="s">
        <v>587</v>
      </c>
      <c r="C1011" s="826" t="s">
        <v>613</v>
      </c>
      <c r="D1011" s="840" t="s">
        <v>614</v>
      </c>
      <c r="E1011" s="826" t="s">
        <v>2880</v>
      </c>
      <c r="F1011" s="840" t="s">
        <v>2881</v>
      </c>
      <c r="G1011" s="826" t="s">
        <v>3038</v>
      </c>
      <c r="H1011" s="826" t="s">
        <v>3288</v>
      </c>
      <c r="I1011" s="832">
        <v>552</v>
      </c>
      <c r="J1011" s="832">
        <v>6</v>
      </c>
      <c r="K1011" s="833">
        <v>3312</v>
      </c>
    </row>
    <row r="1012" spans="1:11" ht="14.45" customHeight="1" x14ac:dyDescent="0.2">
      <c r="A1012" s="822" t="s">
        <v>586</v>
      </c>
      <c r="B1012" s="823" t="s">
        <v>587</v>
      </c>
      <c r="C1012" s="826" t="s">
        <v>613</v>
      </c>
      <c r="D1012" s="840" t="s">
        <v>614</v>
      </c>
      <c r="E1012" s="826" t="s">
        <v>2880</v>
      </c>
      <c r="F1012" s="840" t="s">
        <v>2881</v>
      </c>
      <c r="G1012" s="826" t="s">
        <v>3042</v>
      </c>
      <c r="H1012" s="826" t="s">
        <v>3289</v>
      </c>
      <c r="I1012" s="832">
        <v>8216.75</v>
      </c>
      <c r="J1012" s="832">
        <v>1</v>
      </c>
      <c r="K1012" s="833">
        <v>8216.75</v>
      </c>
    </row>
    <row r="1013" spans="1:11" ht="14.45" customHeight="1" x14ac:dyDescent="0.2">
      <c r="A1013" s="822" t="s">
        <v>586</v>
      </c>
      <c r="B1013" s="823" t="s">
        <v>587</v>
      </c>
      <c r="C1013" s="826" t="s">
        <v>613</v>
      </c>
      <c r="D1013" s="840" t="s">
        <v>614</v>
      </c>
      <c r="E1013" s="826" t="s">
        <v>2880</v>
      </c>
      <c r="F1013" s="840" t="s">
        <v>2881</v>
      </c>
      <c r="G1013" s="826" t="s">
        <v>3044</v>
      </c>
      <c r="H1013" s="826" t="s">
        <v>3290</v>
      </c>
      <c r="I1013" s="832">
        <v>8216.75</v>
      </c>
      <c r="J1013" s="832">
        <v>4</v>
      </c>
      <c r="K1013" s="833">
        <v>32867</v>
      </c>
    </row>
    <row r="1014" spans="1:11" ht="14.45" customHeight="1" x14ac:dyDescent="0.2">
      <c r="A1014" s="822" t="s">
        <v>586</v>
      </c>
      <c r="B1014" s="823" t="s">
        <v>587</v>
      </c>
      <c r="C1014" s="826" t="s">
        <v>613</v>
      </c>
      <c r="D1014" s="840" t="s">
        <v>614</v>
      </c>
      <c r="E1014" s="826" t="s">
        <v>2880</v>
      </c>
      <c r="F1014" s="840" t="s">
        <v>2881</v>
      </c>
      <c r="G1014" s="826" t="s">
        <v>3046</v>
      </c>
      <c r="H1014" s="826" t="s">
        <v>3291</v>
      </c>
      <c r="I1014" s="832">
        <v>8216.75</v>
      </c>
      <c r="J1014" s="832">
        <v>3</v>
      </c>
      <c r="K1014" s="833">
        <v>24650.25</v>
      </c>
    </row>
    <row r="1015" spans="1:11" ht="14.45" customHeight="1" x14ac:dyDescent="0.2">
      <c r="A1015" s="822" t="s">
        <v>586</v>
      </c>
      <c r="B1015" s="823" t="s">
        <v>587</v>
      </c>
      <c r="C1015" s="826" t="s">
        <v>613</v>
      </c>
      <c r="D1015" s="840" t="s">
        <v>614</v>
      </c>
      <c r="E1015" s="826" t="s">
        <v>2880</v>
      </c>
      <c r="F1015" s="840" t="s">
        <v>2881</v>
      </c>
      <c r="G1015" s="826" t="s">
        <v>3048</v>
      </c>
      <c r="H1015" s="826" t="s">
        <v>3292</v>
      </c>
      <c r="I1015" s="832">
        <v>8216.75</v>
      </c>
      <c r="J1015" s="832">
        <v>4</v>
      </c>
      <c r="K1015" s="833">
        <v>32867</v>
      </c>
    </row>
    <row r="1016" spans="1:11" ht="14.45" customHeight="1" x14ac:dyDescent="0.2">
      <c r="A1016" s="822" t="s">
        <v>586</v>
      </c>
      <c r="B1016" s="823" t="s">
        <v>587</v>
      </c>
      <c r="C1016" s="826" t="s">
        <v>613</v>
      </c>
      <c r="D1016" s="840" t="s">
        <v>614</v>
      </c>
      <c r="E1016" s="826" t="s">
        <v>2880</v>
      </c>
      <c r="F1016" s="840" t="s">
        <v>2881</v>
      </c>
      <c r="G1016" s="826" t="s">
        <v>3050</v>
      </c>
      <c r="H1016" s="826" t="s">
        <v>3293</v>
      </c>
      <c r="I1016" s="832">
        <v>8216.75</v>
      </c>
      <c r="J1016" s="832">
        <v>4</v>
      </c>
      <c r="K1016" s="833">
        <v>32867</v>
      </c>
    </row>
    <row r="1017" spans="1:11" ht="14.45" customHeight="1" x14ac:dyDescent="0.2">
      <c r="A1017" s="822" t="s">
        <v>586</v>
      </c>
      <c r="B1017" s="823" t="s">
        <v>587</v>
      </c>
      <c r="C1017" s="826" t="s">
        <v>613</v>
      </c>
      <c r="D1017" s="840" t="s">
        <v>614</v>
      </c>
      <c r="E1017" s="826" t="s">
        <v>2880</v>
      </c>
      <c r="F1017" s="840" t="s">
        <v>2881</v>
      </c>
      <c r="G1017" s="826" t="s">
        <v>3052</v>
      </c>
      <c r="H1017" s="826" t="s">
        <v>3294</v>
      </c>
      <c r="I1017" s="832">
        <v>8216.75</v>
      </c>
      <c r="J1017" s="832">
        <v>4</v>
      </c>
      <c r="K1017" s="833">
        <v>32867</v>
      </c>
    </row>
    <row r="1018" spans="1:11" ht="14.45" customHeight="1" x14ac:dyDescent="0.2">
      <c r="A1018" s="822" t="s">
        <v>586</v>
      </c>
      <c r="B1018" s="823" t="s">
        <v>587</v>
      </c>
      <c r="C1018" s="826" t="s">
        <v>613</v>
      </c>
      <c r="D1018" s="840" t="s">
        <v>614</v>
      </c>
      <c r="E1018" s="826" t="s">
        <v>2880</v>
      </c>
      <c r="F1018" s="840" t="s">
        <v>2881</v>
      </c>
      <c r="G1018" s="826" t="s">
        <v>3058</v>
      </c>
      <c r="H1018" s="826" t="s">
        <v>3295</v>
      </c>
      <c r="I1018" s="832">
        <v>1454.75</v>
      </c>
      <c r="J1018" s="832">
        <v>20</v>
      </c>
      <c r="K1018" s="833">
        <v>29095</v>
      </c>
    </row>
    <row r="1019" spans="1:11" ht="14.45" customHeight="1" x14ac:dyDescent="0.2">
      <c r="A1019" s="822" t="s">
        <v>586</v>
      </c>
      <c r="B1019" s="823" t="s">
        <v>587</v>
      </c>
      <c r="C1019" s="826" t="s">
        <v>613</v>
      </c>
      <c r="D1019" s="840" t="s">
        <v>614</v>
      </c>
      <c r="E1019" s="826" t="s">
        <v>2880</v>
      </c>
      <c r="F1019" s="840" t="s">
        <v>2881</v>
      </c>
      <c r="G1019" s="826" t="s">
        <v>3296</v>
      </c>
      <c r="H1019" s="826" t="s">
        <v>3297</v>
      </c>
      <c r="I1019" s="832">
        <v>11000</v>
      </c>
      <c r="J1019" s="832">
        <v>1</v>
      </c>
      <c r="K1019" s="833">
        <v>11000</v>
      </c>
    </row>
    <row r="1020" spans="1:11" ht="14.45" customHeight="1" x14ac:dyDescent="0.2">
      <c r="A1020" s="822" t="s">
        <v>586</v>
      </c>
      <c r="B1020" s="823" t="s">
        <v>587</v>
      </c>
      <c r="C1020" s="826" t="s">
        <v>613</v>
      </c>
      <c r="D1020" s="840" t="s">
        <v>614</v>
      </c>
      <c r="E1020" s="826" t="s">
        <v>2880</v>
      </c>
      <c r="F1020" s="840" t="s">
        <v>2881</v>
      </c>
      <c r="G1020" s="826" t="s">
        <v>3298</v>
      </c>
      <c r="H1020" s="826" t="s">
        <v>3299</v>
      </c>
      <c r="I1020" s="832">
        <v>11000</v>
      </c>
      <c r="J1020" s="832">
        <v>1</v>
      </c>
      <c r="K1020" s="833">
        <v>11000</v>
      </c>
    </row>
    <row r="1021" spans="1:11" ht="14.45" customHeight="1" x14ac:dyDescent="0.2">
      <c r="A1021" s="822" t="s">
        <v>586</v>
      </c>
      <c r="B1021" s="823" t="s">
        <v>587</v>
      </c>
      <c r="C1021" s="826" t="s">
        <v>613</v>
      </c>
      <c r="D1021" s="840" t="s">
        <v>614</v>
      </c>
      <c r="E1021" s="826" t="s">
        <v>2880</v>
      </c>
      <c r="F1021" s="840" t="s">
        <v>2881</v>
      </c>
      <c r="G1021" s="826" t="s">
        <v>3300</v>
      </c>
      <c r="H1021" s="826" t="s">
        <v>3301</v>
      </c>
      <c r="I1021" s="832">
        <v>16000</v>
      </c>
      <c r="J1021" s="832">
        <v>1</v>
      </c>
      <c r="K1021" s="833">
        <v>16000</v>
      </c>
    </row>
    <row r="1022" spans="1:11" ht="14.45" customHeight="1" x14ac:dyDescent="0.2">
      <c r="A1022" s="822" t="s">
        <v>586</v>
      </c>
      <c r="B1022" s="823" t="s">
        <v>587</v>
      </c>
      <c r="C1022" s="826" t="s">
        <v>613</v>
      </c>
      <c r="D1022" s="840" t="s">
        <v>614</v>
      </c>
      <c r="E1022" s="826" t="s">
        <v>2880</v>
      </c>
      <c r="F1022" s="840" t="s">
        <v>2881</v>
      </c>
      <c r="G1022" s="826" t="s">
        <v>3302</v>
      </c>
      <c r="H1022" s="826" t="s">
        <v>3303</v>
      </c>
      <c r="I1022" s="832">
        <v>2463</v>
      </c>
      <c r="J1022" s="832">
        <v>2</v>
      </c>
      <c r="K1022" s="833">
        <v>4926</v>
      </c>
    </row>
    <row r="1023" spans="1:11" ht="14.45" customHeight="1" x14ac:dyDescent="0.2">
      <c r="A1023" s="822" t="s">
        <v>586</v>
      </c>
      <c r="B1023" s="823" t="s">
        <v>587</v>
      </c>
      <c r="C1023" s="826" t="s">
        <v>613</v>
      </c>
      <c r="D1023" s="840" t="s">
        <v>614</v>
      </c>
      <c r="E1023" s="826" t="s">
        <v>2880</v>
      </c>
      <c r="F1023" s="840" t="s">
        <v>2881</v>
      </c>
      <c r="G1023" s="826" t="s">
        <v>3304</v>
      </c>
      <c r="H1023" s="826" t="s">
        <v>3305</v>
      </c>
      <c r="I1023" s="832">
        <v>2463</v>
      </c>
      <c r="J1023" s="832">
        <v>6</v>
      </c>
      <c r="K1023" s="833">
        <v>14778</v>
      </c>
    </row>
    <row r="1024" spans="1:11" ht="14.45" customHeight="1" x14ac:dyDescent="0.2">
      <c r="A1024" s="822" t="s">
        <v>586</v>
      </c>
      <c r="B1024" s="823" t="s">
        <v>587</v>
      </c>
      <c r="C1024" s="826" t="s">
        <v>613</v>
      </c>
      <c r="D1024" s="840" t="s">
        <v>614</v>
      </c>
      <c r="E1024" s="826" t="s">
        <v>2880</v>
      </c>
      <c r="F1024" s="840" t="s">
        <v>2881</v>
      </c>
      <c r="G1024" s="826" t="s">
        <v>3306</v>
      </c>
      <c r="H1024" s="826" t="s">
        <v>3307</v>
      </c>
      <c r="I1024" s="832">
        <v>2209</v>
      </c>
      <c r="J1024" s="832">
        <v>2</v>
      </c>
      <c r="K1024" s="833">
        <v>4418</v>
      </c>
    </row>
    <row r="1025" spans="1:11" ht="14.45" customHeight="1" x14ac:dyDescent="0.2">
      <c r="A1025" s="822" t="s">
        <v>586</v>
      </c>
      <c r="B1025" s="823" t="s">
        <v>587</v>
      </c>
      <c r="C1025" s="826" t="s">
        <v>613</v>
      </c>
      <c r="D1025" s="840" t="s">
        <v>614</v>
      </c>
      <c r="E1025" s="826" t="s">
        <v>2880</v>
      </c>
      <c r="F1025" s="840" t="s">
        <v>2881</v>
      </c>
      <c r="G1025" s="826" t="s">
        <v>3308</v>
      </c>
      <c r="H1025" s="826" t="s">
        <v>3309</v>
      </c>
      <c r="I1025" s="832">
        <v>2209</v>
      </c>
      <c r="J1025" s="832">
        <v>5</v>
      </c>
      <c r="K1025" s="833">
        <v>11045</v>
      </c>
    </row>
    <row r="1026" spans="1:11" ht="14.45" customHeight="1" x14ac:dyDescent="0.2">
      <c r="A1026" s="822" t="s">
        <v>586</v>
      </c>
      <c r="B1026" s="823" t="s">
        <v>587</v>
      </c>
      <c r="C1026" s="826" t="s">
        <v>613</v>
      </c>
      <c r="D1026" s="840" t="s">
        <v>614</v>
      </c>
      <c r="E1026" s="826" t="s">
        <v>2880</v>
      </c>
      <c r="F1026" s="840" t="s">
        <v>2881</v>
      </c>
      <c r="G1026" s="826" t="s">
        <v>3310</v>
      </c>
      <c r="H1026" s="826" t="s">
        <v>3311</v>
      </c>
      <c r="I1026" s="832">
        <v>2209</v>
      </c>
      <c r="J1026" s="832">
        <v>1</v>
      </c>
      <c r="K1026" s="833">
        <v>2209</v>
      </c>
    </row>
    <row r="1027" spans="1:11" ht="14.45" customHeight="1" x14ac:dyDescent="0.2">
      <c r="A1027" s="822" t="s">
        <v>586</v>
      </c>
      <c r="B1027" s="823" t="s">
        <v>587</v>
      </c>
      <c r="C1027" s="826" t="s">
        <v>613</v>
      </c>
      <c r="D1027" s="840" t="s">
        <v>614</v>
      </c>
      <c r="E1027" s="826" t="s">
        <v>2880</v>
      </c>
      <c r="F1027" s="840" t="s">
        <v>2881</v>
      </c>
      <c r="G1027" s="826" t="s">
        <v>3116</v>
      </c>
      <c r="H1027" s="826" t="s">
        <v>3312</v>
      </c>
      <c r="I1027" s="832">
        <v>14719.9375</v>
      </c>
      <c r="J1027" s="832">
        <v>15</v>
      </c>
      <c r="K1027" s="833">
        <v>235469.5</v>
      </c>
    </row>
    <row r="1028" spans="1:11" ht="14.45" customHeight="1" x14ac:dyDescent="0.2">
      <c r="A1028" s="822" t="s">
        <v>586</v>
      </c>
      <c r="B1028" s="823" t="s">
        <v>587</v>
      </c>
      <c r="C1028" s="826" t="s">
        <v>613</v>
      </c>
      <c r="D1028" s="840" t="s">
        <v>614</v>
      </c>
      <c r="E1028" s="826" t="s">
        <v>2880</v>
      </c>
      <c r="F1028" s="840" t="s">
        <v>2881</v>
      </c>
      <c r="G1028" s="826" t="s">
        <v>3118</v>
      </c>
      <c r="H1028" s="826" t="s">
        <v>3313</v>
      </c>
      <c r="I1028" s="832">
        <v>51842</v>
      </c>
      <c r="J1028" s="832">
        <v>2</v>
      </c>
      <c r="K1028" s="833">
        <v>103684</v>
      </c>
    </row>
    <row r="1029" spans="1:11" ht="14.45" customHeight="1" x14ac:dyDescent="0.2">
      <c r="A1029" s="822" t="s">
        <v>586</v>
      </c>
      <c r="B1029" s="823" t="s">
        <v>587</v>
      </c>
      <c r="C1029" s="826" t="s">
        <v>613</v>
      </c>
      <c r="D1029" s="840" t="s">
        <v>614</v>
      </c>
      <c r="E1029" s="826" t="s">
        <v>2880</v>
      </c>
      <c r="F1029" s="840" t="s">
        <v>2881</v>
      </c>
      <c r="G1029" s="826" t="s">
        <v>3314</v>
      </c>
      <c r="H1029" s="826" t="s">
        <v>3315</v>
      </c>
      <c r="I1029" s="832">
        <v>51842</v>
      </c>
      <c r="J1029" s="832">
        <v>2</v>
      </c>
      <c r="K1029" s="833">
        <v>103684</v>
      </c>
    </row>
    <row r="1030" spans="1:11" ht="14.45" customHeight="1" x14ac:dyDescent="0.2">
      <c r="A1030" s="822" t="s">
        <v>586</v>
      </c>
      <c r="B1030" s="823" t="s">
        <v>587</v>
      </c>
      <c r="C1030" s="826" t="s">
        <v>613</v>
      </c>
      <c r="D1030" s="840" t="s">
        <v>614</v>
      </c>
      <c r="E1030" s="826" t="s">
        <v>2880</v>
      </c>
      <c r="F1030" s="840" t="s">
        <v>2881</v>
      </c>
      <c r="G1030" s="826" t="s">
        <v>3120</v>
      </c>
      <c r="H1030" s="826" t="s">
        <v>3316</v>
      </c>
      <c r="I1030" s="832">
        <v>51842</v>
      </c>
      <c r="J1030" s="832">
        <v>3</v>
      </c>
      <c r="K1030" s="833">
        <v>155526</v>
      </c>
    </row>
    <row r="1031" spans="1:11" ht="14.45" customHeight="1" x14ac:dyDescent="0.2">
      <c r="A1031" s="822" t="s">
        <v>586</v>
      </c>
      <c r="B1031" s="823" t="s">
        <v>587</v>
      </c>
      <c r="C1031" s="826" t="s">
        <v>613</v>
      </c>
      <c r="D1031" s="840" t="s">
        <v>614</v>
      </c>
      <c r="E1031" s="826" t="s">
        <v>2880</v>
      </c>
      <c r="F1031" s="840" t="s">
        <v>2881</v>
      </c>
      <c r="G1031" s="826" t="s">
        <v>3122</v>
      </c>
      <c r="H1031" s="826" t="s">
        <v>3317</v>
      </c>
      <c r="I1031" s="832">
        <v>51842</v>
      </c>
      <c r="J1031" s="832">
        <v>1</v>
      </c>
      <c r="K1031" s="833">
        <v>51842</v>
      </c>
    </row>
    <row r="1032" spans="1:11" ht="14.45" customHeight="1" x14ac:dyDescent="0.2">
      <c r="A1032" s="822" t="s">
        <v>586</v>
      </c>
      <c r="B1032" s="823" t="s">
        <v>587</v>
      </c>
      <c r="C1032" s="826" t="s">
        <v>613</v>
      </c>
      <c r="D1032" s="840" t="s">
        <v>614</v>
      </c>
      <c r="E1032" s="826" t="s">
        <v>2880</v>
      </c>
      <c r="F1032" s="840" t="s">
        <v>2881</v>
      </c>
      <c r="G1032" s="826" t="s">
        <v>3318</v>
      </c>
      <c r="H1032" s="826" t="s">
        <v>3319</v>
      </c>
      <c r="I1032" s="832">
        <v>51842</v>
      </c>
      <c r="J1032" s="832">
        <v>1</v>
      </c>
      <c r="K1032" s="833">
        <v>51842</v>
      </c>
    </row>
    <row r="1033" spans="1:11" ht="14.45" customHeight="1" x14ac:dyDescent="0.2">
      <c r="A1033" s="822" t="s">
        <v>586</v>
      </c>
      <c r="B1033" s="823" t="s">
        <v>587</v>
      </c>
      <c r="C1033" s="826" t="s">
        <v>613</v>
      </c>
      <c r="D1033" s="840" t="s">
        <v>614</v>
      </c>
      <c r="E1033" s="826" t="s">
        <v>2880</v>
      </c>
      <c r="F1033" s="840" t="s">
        <v>2881</v>
      </c>
      <c r="G1033" s="826" t="s">
        <v>3124</v>
      </c>
      <c r="H1033" s="826" t="s">
        <v>3320</v>
      </c>
      <c r="I1033" s="832">
        <v>51842</v>
      </c>
      <c r="J1033" s="832">
        <v>1</v>
      </c>
      <c r="K1033" s="833">
        <v>51842</v>
      </c>
    </row>
    <row r="1034" spans="1:11" ht="14.45" customHeight="1" x14ac:dyDescent="0.2">
      <c r="A1034" s="822" t="s">
        <v>586</v>
      </c>
      <c r="B1034" s="823" t="s">
        <v>587</v>
      </c>
      <c r="C1034" s="826" t="s">
        <v>613</v>
      </c>
      <c r="D1034" s="840" t="s">
        <v>614</v>
      </c>
      <c r="E1034" s="826" t="s">
        <v>2880</v>
      </c>
      <c r="F1034" s="840" t="s">
        <v>2881</v>
      </c>
      <c r="G1034" s="826" t="s">
        <v>3321</v>
      </c>
      <c r="H1034" s="826" t="s">
        <v>3322</v>
      </c>
      <c r="I1034" s="832">
        <v>51842</v>
      </c>
      <c r="J1034" s="832">
        <v>1</v>
      </c>
      <c r="K1034" s="833">
        <v>51842</v>
      </c>
    </row>
    <row r="1035" spans="1:11" ht="14.45" customHeight="1" x14ac:dyDescent="0.2">
      <c r="A1035" s="822" t="s">
        <v>586</v>
      </c>
      <c r="B1035" s="823" t="s">
        <v>587</v>
      </c>
      <c r="C1035" s="826" t="s">
        <v>613</v>
      </c>
      <c r="D1035" s="840" t="s">
        <v>614</v>
      </c>
      <c r="E1035" s="826" t="s">
        <v>2880</v>
      </c>
      <c r="F1035" s="840" t="s">
        <v>2881</v>
      </c>
      <c r="G1035" s="826" t="s">
        <v>3323</v>
      </c>
      <c r="H1035" s="826" t="s">
        <v>3324</v>
      </c>
      <c r="I1035" s="832">
        <v>552</v>
      </c>
      <c r="J1035" s="832">
        <v>3</v>
      </c>
      <c r="K1035" s="833">
        <v>1656</v>
      </c>
    </row>
    <row r="1036" spans="1:11" ht="14.45" customHeight="1" x14ac:dyDescent="0.2">
      <c r="A1036" s="822" t="s">
        <v>586</v>
      </c>
      <c r="B1036" s="823" t="s">
        <v>587</v>
      </c>
      <c r="C1036" s="826" t="s">
        <v>613</v>
      </c>
      <c r="D1036" s="840" t="s">
        <v>614</v>
      </c>
      <c r="E1036" s="826" t="s">
        <v>2880</v>
      </c>
      <c r="F1036" s="840" t="s">
        <v>2881</v>
      </c>
      <c r="G1036" s="826" t="s">
        <v>3126</v>
      </c>
      <c r="H1036" s="826" t="s">
        <v>3325</v>
      </c>
      <c r="I1036" s="832">
        <v>552</v>
      </c>
      <c r="J1036" s="832">
        <v>13</v>
      </c>
      <c r="K1036" s="833">
        <v>7176</v>
      </c>
    </row>
    <row r="1037" spans="1:11" ht="14.45" customHeight="1" x14ac:dyDescent="0.2">
      <c r="A1037" s="822" t="s">
        <v>586</v>
      </c>
      <c r="B1037" s="823" t="s">
        <v>587</v>
      </c>
      <c r="C1037" s="826" t="s">
        <v>613</v>
      </c>
      <c r="D1037" s="840" t="s">
        <v>614</v>
      </c>
      <c r="E1037" s="826" t="s">
        <v>2880</v>
      </c>
      <c r="F1037" s="840" t="s">
        <v>2881</v>
      </c>
      <c r="G1037" s="826" t="s">
        <v>3132</v>
      </c>
      <c r="H1037" s="826" t="s">
        <v>3326</v>
      </c>
      <c r="I1037" s="832">
        <v>45310</v>
      </c>
      <c r="J1037" s="832">
        <v>1</v>
      </c>
      <c r="K1037" s="833">
        <v>45310</v>
      </c>
    </row>
    <row r="1038" spans="1:11" ht="14.45" customHeight="1" x14ac:dyDescent="0.2">
      <c r="A1038" s="822" t="s">
        <v>586</v>
      </c>
      <c r="B1038" s="823" t="s">
        <v>587</v>
      </c>
      <c r="C1038" s="826" t="s">
        <v>613</v>
      </c>
      <c r="D1038" s="840" t="s">
        <v>614</v>
      </c>
      <c r="E1038" s="826" t="s">
        <v>2880</v>
      </c>
      <c r="F1038" s="840" t="s">
        <v>2881</v>
      </c>
      <c r="G1038" s="826" t="s">
        <v>3134</v>
      </c>
      <c r="H1038" s="826" t="s">
        <v>3327</v>
      </c>
      <c r="I1038" s="832">
        <v>2645</v>
      </c>
      <c r="J1038" s="832">
        <v>2</v>
      </c>
      <c r="K1038" s="833">
        <v>5290</v>
      </c>
    </row>
    <row r="1039" spans="1:11" ht="14.45" customHeight="1" x14ac:dyDescent="0.2">
      <c r="A1039" s="822" t="s">
        <v>586</v>
      </c>
      <c r="B1039" s="823" t="s">
        <v>587</v>
      </c>
      <c r="C1039" s="826" t="s">
        <v>613</v>
      </c>
      <c r="D1039" s="840" t="s">
        <v>614</v>
      </c>
      <c r="E1039" s="826" t="s">
        <v>2880</v>
      </c>
      <c r="F1039" s="840" t="s">
        <v>2881</v>
      </c>
      <c r="G1039" s="826" t="s">
        <v>3140</v>
      </c>
      <c r="H1039" s="826" t="s">
        <v>3328</v>
      </c>
      <c r="I1039" s="832">
        <v>50600</v>
      </c>
      <c r="J1039" s="832">
        <v>4</v>
      </c>
      <c r="K1039" s="833">
        <v>202400</v>
      </c>
    </row>
    <row r="1040" spans="1:11" ht="14.45" customHeight="1" x14ac:dyDescent="0.2">
      <c r="A1040" s="822" t="s">
        <v>586</v>
      </c>
      <c r="B1040" s="823" t="s">
        <v>587</v>
      </c>
      <c r="C1040" s="826" t="s">
        <v>613</v>
      </c>
      <c r="D1040" s="840" t="s">
        <v>614</v>
      </c>
      <c r="E1040" s="826" t="s">
        <v>2880</v>
      </c>
      <c r="F1040" s="840" t="s">
        <v>2881</v>
      </c>
      <c r="G1040" s="826" t="s">
        <v>3144</v>
      </c>
      <c r="H1040" s="826" t="s">
        <v>3329</v>
      </c>
      <c r="I1040" s="832">
        <v>26450</v>
      </c>
      <c r="J1040" s="832">
        <v>2</v>
      </c>
      <c r="K1040" s="833">
        <v>75382.340087890625</v>
      </c>
    </row>
    <row r="1041" spans="1:11" ht="14.45" customHeight="1" x14ac:dyDescent="0.2">
      <c r="A1041" s="822" t="s">
        <v>586</v>
      </c>
      <c r="B1041" s="823" t="s">
        <v>587</v>
      </c>
      <c r="C1041" s="826" t="s">
        <v>613</v>
      </c>
      <c r="D1041" s="840" t="s">
        <v>614</v>
      </c>
      <c r="E1041" s="826" t="s">
        <v>2880</v>
      </c>
      <c r="F1041" s="840" t="s">
        <v>2881</v>
      </c>
      <c r="G1041" s="826" t="s">
        <v>3146</v>
      </c>
      <c r="H1041" s="826" t="s">
        <v>3330</v>
      </c>
      <c r="I1041" s="832">
        <v>19837.5</v>
      </c>
      <c r="J1041" s="832">
        <v>1</v>
      </c>
      <c r="K1041" s="833">
        <v>31739.66015625</v>
      </c>
    </row>
    <row r="1042" spans="1:11" ht="14.45" customHeight="1" x14ac:dyDescent="0.2">
      <c r="A1042" s="822" t="s">
        <v>586</v>
      </c>
      <c r="B1042" s="823" t="s">
        <v>587</v>
      </c>
      <c r="C1042" s="826" t="s">
        <v>613</v>
      </c>
      <c r="D1042" s="840" t="s">
        <v>614</v>
      </c>
      <c r="E1042" s="826" t="s">
        <v>2880</v>
      </c>
      <c r="F1042" s="840" t="s">
        <v>2881</v>
      </c>
      <c r="G1042" s="826" t="s">
        <v>3148</v>
      </c>
      <c r="H1042" s="826" t="s">
        <v>3331</v>
      </c>
      <c r="I1042" s="832">
        <v>19837.5</v>
      </c>
      <c r="J1042" s="832">
        <v>4</v>
      </c>
      <c r="K1042" s="833">
        <v>142829.50024414063</v>
      </c>
    </row>
    <row r="1043" spans="1:11" ht="14.45" customHeight="1" x14ac:dyDescent="0.2">
      <c r="A1043" s="822" t="s">
        <v>586</v>
      </c>
      <c r="B1043" s="823" t="s">
        <v>587</v>
      </c>
      <c r="C1043" s="826" t="s">
        <v>613</v>
      </c>
      <c r="D1043" s="840" t="s">
        <v>614</v>
      </c>
      <c r="E1043" s="826" t="s">
        <v>2880</v>
      </c>
      <c r="F1043" s="840" t="s">
        <v>2881</v>
      </c>
      <c r="G1043" s="826" t="s">
        <v>3150</v>
      </c>
      <c r="H1043" s="826" t="s">
        <v>3332</v>
      </c>
      <c r="I1043" s="832">
        <v>19837.5</v>
      </c>
      <c r="J1043" s="832">
        <v>1</v>
      </c>
      <c r="K1043" s="833">
        <v>35707.340087890625</v>
      </c>
    </row>
    <row r="1044" spans="1:11" ht="14.45" customHeight="1" x14ac:dyDescent="0.2">
      <c r="A1044" s="822" t="s">
        <v>586</v>
      </c>
      <c r="B1044" s="823" t="s">
        <v>587</v>
      </c>
      <c r="C1044" s="826" t="s">
        <v>613</v>
      </c>
      <c r="D1044" s="840" t="s">
        <v>614</v>
      </c>
      <c r="E1044" s="826" t="s">
        <v>2880</v>
      </c>
      <c r="F1044" s="840" t="s">
        <v>2881</v>
      </c>
      <c r="G1044" s="826" t="s">
        <v>3333</v>
      </c>
      <c r="H1044" s="826" t="s">
        <v>3334</v>
      </c>
      <c r="I1044" s="832">
        <v>19837.5</v>
      </c>
      <c r="J1044" s="832">
        <v>3</v>
      </c>
      <c r="K1044" s="833">
        <v>107122.16015625</v>
      </c>
    </row>
    <row r="1045" spans="1:11" ht="14.45" customHeight="1" x14ac:dyDescent="0.2">
      <c r="A1045" s="822" t="s">
        <v>586</v>
      </c>
      <c r="B1045" s="823" t="s">
        <v>587</v>
      </c>
      <c r="C1045" s="826" t="s">
        <v>613</v>
      </c>
      <c r="D1045" s="840" t="s">
        <v>614</v>
      </c>
      <c r="E1045" s="826" t="s">
        <v>2880</v>
      </c>
      <c r="F1045" s="840" t="s">
        <v>2881</v>
      </c>
      <c r="G1045" s="826" t="s">
        <v>3076</v>
      </c>
      <c r="H1045" s="826" t="s">
        <v>3335</v>
      </c>
      <c r="I1045" s="832">
        <v>355.09499359130859</v>
      </c>
      <c r="J1045" s="832">
        <v>9</v>
      </c>
      <c r="K1045" s="833">
        <v>4261.0999340824783</v>
      </c>
    </row>
    <row r="1046" spans="1:11" ht="14.45" customHeight="1" x14ac:dyDescent="0.2">
      <c r="A1046" s="822" t="s">
        <v>586</v>
      </c>
      <c r="B1046" s="823" t="s">
        <v>587</v>
      </c>
      <c r="C1046" s="826" t="s">
        <v>613</v>
      </c>
      <c r="D1046" s="840" t="s">
        <v>614</v>
      </c>
      <c r="E1046" s="826" t="s">
        <v>2880</v>
      </c>
      <c r="F1046" s="840" t="s">
        <v>2881</v>
      </c>
      <c r="G1046" s="826" t="s">
        <v>3078</v>
      </c>
      <c r="H1046" s="826" t="s">
        <v>3336</v>
      </c>
      <c r="I1046" s="832">
        <v>394.54999287923175</v>
      </c>
      <c r="J1046" s="832">
        <v>8</v>
      </c>
      <c r="K1046" s="833">
        <v>3787.6499121095985</v>
      </c>
    </row>
    <row r="1047" spans="1:11" ht="14.45" customHeight="1" x14ac:dyDescent="0.2">
      <c r="A1047" s="822" t="s">
        <v>586</v>
      </c>
      <c r="B1047" s="823" t="s">
        <v>587</v>
      </c>
      <c r="C1047" s="826" t="s">
        <v>613</v>
      </c>
      <c r="D1047" s="840" t="s">
        <v>614</v>
      </c>
      <c r="E1047" s="826" t="s">
        <v>2880</v>
      </c>
      <c r="F1047" s="840" t="s">
        <v>2881</v>
      </c>
      <c r="G1047" s="826" t="s">
        <v>3080</v>
      </c>
      <c r="H1047" s="826" t="s">
        <v>3337</v>
      </c>
      <c r="I1047" s="832">
        <v>473.45999145507813</v>
      </c>
      <c r="J1047" s="832">
        <v>15</v>
      </c>
      <c r="K1047" s="833">
        <v>7101.8398742675781</v>
      </c>
    </row>
    <row r="1048" spans="1:11" ht="14.45" customHeight="1" x14ac:dyDescent="0.2">
      <c r="A1048" s="822" t="s">
        <v>586</v>
      </c>
      <c r="B1048" s="823" t="s">
        <v>587</v>
      </c>
      <c r="C1048" s="826" t="s">
        <v>613</v>
      </c>
      <c r="D1048" s="840" t="s">
        <v>614</v>
      </c>
      <c r="E1048" s="826" t="s">
        <v>2880</v>
      </c>
      <c r="F1048" s="840" t="s">
        <v>2881</v>
      </c>
      <c r="G1048" s="826" t="s">
        <v>3084</v>
      </c>
      <c r="H1048" s="826" t="s">
        <v>3338</v>
      </c>
      <c r="I1048" s="832">
        <v>473.45999145507813</v>
      </c>
      <c r="J1048" s="832">
        <v>12</v>
      </c>
      <c r="K1048" s="833">
        <v>5681.4899291992188</v>
      </c>
    </row>
    <row r="1049" spans="1:11" ht="14.45" customHeight="1" x14ac:dyDescent="0.2">
      <c r="A1049" s="822" t="s">
        <v>586</v>
      </c>
      <c r="B1049" s="823" t="s">
        <v>587</v>
      </c>
      <c r="C1049" s="826" t="s">
        <v>613</v>
      </c>
      <c r="D1049" s="840" t="s">
        <v>614</v>
      </c>
      <c r="E1049" s="826" t="s">
        <v>2880</v>
      </c>
      <c r="F1049" s="840" t="s">
        <v>2881</v>
      </c>
      <c r="G1049" s="826" t="s">
        <v>3086</v>
      </c>
      <c r="H1049" s="826" t="s">
        <v>3339</v>
      </c>
      <c r="I1049" s="832">
        <v>473.45999145507813</v>
      </c>
      <c r="J1049" s="832">
        <v>6</v>
      </c>
      <c r="K1049" s="833">
        <v>2840.7499694824219</v>
      </c>
    </row>
    <row r="1050" spans="1:11" ht="14.45" customHeight="1" x14ac:dyDescent="0.2">
      <c r="A1050" s="822" t="s">
        <v>586</v>
      </c>
      <c r="B1050" s="823" t="s">
        <v>587</v>
      </c>
      <c r="C1050" s="826" t="s">
        <v>613</v>
      </c>
      <c r="D1050" s="840" t="s">
        <v>614</v>
      </c>
      <c r="E1050" s="826" t="s">
        <v>2880</v>
      </c>
      <c r="F1050" s="840" t="s">
        <v>2881</v>
      </c>
      <c r="G1050" s="826" t="s">
        <v>3090</v>
      </c>
      <c r="H1050" s="826" t="s">
        <v>3340</v>
      </c>
      <c r="I1050" s="832">
        <v>473.45999145507813</v>
      </c>
      <c r="J1050" s="832">
        <v>2</v>
      </c>
      <c r="K1050" s="833">
        <v>946.90997314453125</v>
      </c>
    </row>
    <row r="1051" spans="1:11" ht="14.45" customHeight="1" x14ac:dyDescent="0.2">
      <c r="A1051" s="822" t="s">
        <v>586</v>
      </c>
      <c r="B1051" s="823" t="s">
        <v>587</v>
      </c>
      <c r="C1051" s="826" t="s">
        <v>613</v>
      </c>
      <c r="D1051" s="840" t="s">
        <v>614</v>
      </c>
      <c r="E1051" s="826" t="s">
        <v>2880</v>
      </c>
      <c r="F1051" s="840" t="s">
        <v>2881</v>
      </c>
      <c r="G1051" s="826" t="s">
        <v>3092</v>
      </c>
      <c r="H1051" s="826" t="s">
        <v>3341</v>
      </c>
      <c r="I1051" s="832">
        <v>473.45999145507813</v>
      </c>
      <c r="J1051" s="832">
        <v>1</v>
      </c>
      <c r="K1051" s="833">
        <v>473.45999145507813</v>
      </c>
    </row>
    <row r="1052" spans="1:11" ht="14.45" customHeight="1" x14ac:dyDescent="0.2">
      <c r="A1052" s="822" t="s">
        <v>586</v>
      </c>
      <c r="B1052" s="823" t="s">
        <v>587</v>
      </c>
      <c r="C1052" s="826" t="s">
        <v>613</v>
      </c>
      <c r="D1052" s="840" t="s">
        <v>614</v>
      </c>
      <c r="E1052" s="826" t="s">
        <v>2880</v>
      </c>
      <c r="F1052" s="840" t="s">
        <v>2881</v>
      </c>
      <c r="G1052" s="826" t="s">
        <v>3094</v>
      </c>
      <c r="H1052" s="826" t="s">
        <v>3342</v>
      </c>
      <c r="I1052" s="832">
        <v>473.45999145507813</v>
      </c>
      <c r="J1052" s="832">
        <v>2</v>
      </c>
      <c r="K1052" s="833">
        <v>946.90997314453125</v>
      </c>
    </row>
    <row r="1053" spans="1:11" ht="14.45" customHeight="1" x14ac:dyDescent="0.2">
      <c r="A1053" s="822" t="s">
        <v>586</v>
      </c>
      <c r="B1053" s="823" t="s">
        <v>587</v>
      </c>
      <c r="C1053" s="826" t="s">
        <v>613</v>
      </c>
      <c r="D1053" s="840" t="s">
        <v>614</v>
      </c>
      <c r="E1053" s="826" t="s">
        <v>2880</v>
      </c>
      <c r="F1053" s="840" t="s">
        <v>2881</v>
      </c>
      <c r="G1053" s="826" t="s">
        <v>3343</v>
      </c>
      <c r="H1053" s="826" t="s">
        <v>3344</v>
      </c>
      <c r="I1053" s="832">
        <v>586.8499755859375</v>
      </c>
      <c r="J1053" s="832">
        <v>2</v>
      </c>
      <c r="K1053" s="833">
        <v>1173.68994140625</v>
      </c>
    </row>
    <row r="1054" spans="1:11" ht="14.45" customHeight="1" x14ac:dyDescent="0.2">
      <c r="A1054" s="822" t="s">
        <v>586</v>
      </c>
      <c r="B1054" s="823" t="s">
        <v>587</v>
      </c>
      <c r="C1054" s="826" t="s">
        <v>613</v>
      </c>
      <c r="D1054" s="840" t="s">
        <v>614</v>
      </c>
      <c r="E1054" s="826" t="s">
        <v>2880</v>
      </c>
      <c r="F1054" s="840" t="s">
        <v>2881</v>
      </c>
      <c r="G1054" s="826" t="s">
        <v>3098</v>
      </c>
      <c r="H1054" s="826" t="s">
        <v>3345</v>
      </c>
      <c r="I1054" s="832">
        <v>586.8499755859375</v>
      </c>
      <c r="J1054" s="832">
        <v>2</v>
      </c>
      <c r="K1054" s="833">
        <v>1173.68994140625</v>
      </c>
    </row>
    <row r="1055" spans="1:11" ht="14.45" customHeight="1" x14ac:dyDescent="0.2">
      <c r="A1055" s="822" t="s">
        <v>586</v>
      </c>
      <c r="B1055" s="823" t="s">
        <v>587</v>
      </c>
      <c r="C1055" s="826" t="s">
        <v>613</v>
      </c>
      <c r="D1055" s="840" t="s">
        <v>614</v>
      </c>
      <c r="E1055" s="826" t="s">
        <v>2880</v>
      </c>
      <c r="F1055" s="840" t="s">
        <v>2881</v>
      </c>
      <c r="G1055" s="826" t="s">
        <v>3100</v>
      </c>
      <c r="H1055" s="826" t="s">
        <v>3346</v>
      </c>
      <c r="I1055" s="832">
        <v>272.2449951171875</v>
      </c>
      <c r="J1055" s="832">
        <v>2</v>
      </c>
      <c r="K1055" s="833">
        <v>1173.6899795532227</v>
      </c>
    </row>
    <row r="1056" spans="1:11" ht="14.45" customHeight="1" x14ac:dyDescent="0.2">
      <c r="A1056" s="822" t="s">
        <v>586</v>
      </c>
      <c r="B1056" s="823" t="s">
        <v>587</v>
      </c>
      <c r="C1056" s="826" t="s">
        <v>613</v>
      </c>
      <c r="D1056" s="840" t="s">
        <v>614</v>
      </c>
      <c r="E1056" s="826" t="s">
        <v>2880</v>
      </c>
      <c r="F1056" s="840" t="s">
        <v>2881</v>
      </c>
      <c r="G1056" s="826" t="s">
        <v>3104</v>
      </c>
      <c r="H1056" s="826" t="s">
        <v>3347</v>
      </c>
      <c r="I1056" s="832">
        <v>489.04164632161456</v>
      </c>
      <c r="J1056" s="832">
        <v>10</v>
      </c>
      <c r="K1056" s="833">
        <v>5868.459848633036</v>
      </c>
    </row>
    <row r="1057" spans="1:11" ht="14.45" customHeight="1" x14ac:dyDescent="0.2">
      <c r="A1057" s="822" t="s">
        <v>586</v>
      </c>
      <c r="B1057" s="823" t="s">
        <v>587</v>
      </c>
      <c r="C1057" s="826" t="s">
        <v>613</v>
      </c>
      <c r="D1057" s="840" t="s">
        <v>614</v>
      </c>
      <c r="E1057" s="826" t="s">
        <v>2880</v>
      </c>
      <c r="F1057" s="840" t="s">
        <v>2881</v>
      </c>
      <c r="G1057" s="826" t="s">
        <v>3108</v>
      </c>
      <c r="H1057" s="826" t="s">
        <v>3348</v>
      </c>
      <c r="I1057" s="832">
        <v>586.8499755859375</v>
      </c>
      <c r="J1057" s="832">
        <v>4</v>
      </c>
      <c r="K1057" s="833">
        <v>2347.3900146484375</v>
      </c>
    </row>
    <row r="1058" spans="1:11" ht="14.45" customHeight="1" x14ac:dyDescent="0.2">
      <c r="A1058" s="822" t="s">
        <v>586</v>
      </c>
      <c r="B1058" s="823" t="s">
        <v>587</v>
      </c>
      <c r="C1058" s="826" t="s">
        <v>613</v>
      </c>
      <c r="D1058" s="840" t="s">
        <v>614</v>
      </c>
      <c r="E1058" s="826" t="s">
        <v>2880</v>
      </c>
      <c r="F1058" s="840" t="s">
        <v>2881</v>
      </c>
      <c r="G1058" s="826" t="s">
        <v>3110</v>
      </c>
      <c r="H1058" s="826" t="s">
        <v>3349</v>
      </c>
      <c r="I1058" s="832">
        <v>586.8499755859375</v>
      </c>
      <c r="J1058" s="832">
        <v>2</v>
      </c>
      <c r="K1058" s="833">
        <v>1173.699951171875</v>
      </c>
    </row>
    <row r="1059" spans="1:11" ht="14.45" customHeight="1" x14ac:dyDescent="0.2">
      <c r="A1059" s="822" t="s">
        <v>586</v>
      </c>
      <c r="B1059" s="823" t="s">
        <v>587</v>
      </c>
      <c r="C1059" s="826" t="s">
        <v>613</v>
      </c>
      <c r="D1059" s="840" t="s">
        <v>614</v>
      </c>
      <c r="E1059" s="826" t="s">
        <v>2880</v>
      </c>
      <c r="F1059" s="840" t="s">
        <v>2881</v>
      </c>
      <c r="G1059" s="826" t="s">
        <v>3112</v>
      </c>
      <c r="H1059" s="826" t="s">
        <v>3350</v>
      </c>
      <c r="I1059" s="832">
        <v>473.45999145507813</v>
      </c>
      <c r="J1059" s="832">
        <v>9</v>
      </c>
      <c r="K1059" s="833">
        <v>4261.0999755859375</v>
      </c>
    </row>
    <row r="1060" spans="1:11" ht="14.45" customHeight="1" x14ac:dyDescent="0.2">
      <c r="A1060" s="822" t="s">
        <v>586</v>
      </c>
      <c r="B1060" s="823" t="s">
        <v>587</v>
      </c>
      <c r="C1060" s="826" t="s">
        <v>613</v>
      </c>
      <c r="D1060" s="840" t="s">
        <v>614</v>
      </c>
      <c r="E1060" s="826" t="s">
        <v>2880</v>
      </c>
      <c r="F1060" s="840" t="s">
        <v>2881</v>
      </c>
      <c r="G1060" s="826" t="s">
        <v>3192</v>
      </c>
      <c r="H1060" s="826" t="s">
        <v>3351</v>
      </c>
      <c r="I1060" s="832">
        <v>5520</v>
      </c>
      <c r="J1060" s="832">
        <v>6</v>
      </c>
      <c r="K1060" s="833">
        <v>33120</v>
      </c>
    </row>
    <row r="1061" spans="1:11" ht="14.45" customHeight="1" x14ac:dyDescent="0.2">
      <c r="A1061" s="822" t="s">
        <v>586</v>
      </c>
      <c r="B1061" s="823" t="s">
        <v>587</v>
      </c>
      <c r="C1061" s="826" t="s">
        <v>613</v>
      </c>
      <c r="D1061" s="840" t="s">
        <v>614</v>
      </c>
      <c r="E1061" s="826" t="s">
        <v>2880</v>
      </c>
      <c r="F1061" s="840" t="s">
        <v>2881</v>
      </c>
      <c r="G1061" s="826" t="s">
        <v>3194</v>
      </c>
      <c r="H1061" s="826" t="s">
        <v>3352</v>
      </c>
      <c r="I1061" s="832">
        <v>4214.125</v>
      </c>
      <c r="J1061" s="832">
        <v>24</v>
      </c>
      <c r="K1061" s="833">
        <v>124476</v>
      </c>
    </row>
    <row r="1062" spans="1:11" ht="14.45" customHeight="1" x14ac:dyDescent="0.2">
      <c r="A1062" s="822" t="s">
        <v>586</v>
      </c>
      <c r="B1062" s="823" t="s">
        <v>587</v>
      </c>
      <c r="C1062" s="826" t="s">
        <v>613</v>
      </c>
      <c r="D1062" s="840" t="s">
        <v>614</v>
      </c>
      <c r="E1062" s="826" t="s">
        <v>2880</v>
      </c>
      <c r="F1062" s="840" t="s">
        <v>2881</v>
      </c>
      <c r="G1062" s="826" t="s">
        <v>3353</v>
      </c>
      <c r="H1062" s="826" t="s">
        <v>3354</v>
      </c>
      <c r="I1062" s="832">
        <v>5186.5</v>
      </c>
      <c r="J1062" s="832">
        <v>2</v>
      </c>
      <c r="K1062" s="833">
        <v>10373</v>
      </c>
    </row>
    <row r="1063" spans="1:11" ht="14.45" customHeight="1" x14ac:dyDescent="0.2">
      <c r="A1063" s="822" t="s">
        <v>586</v>
      </c>
      <c r="B1063" s="823" t="s">
        <v>587</v>
      </c>
      <c r="C1063" s="826" t="s">
        <v>613</v>
      </c>
      <c r="D1063" s="840" t="s">
        <v>614</v>
      </c>
      <c r="E1063" s="826" t="s">
        <v>2880</v>
      </c>
      <c r="F1063" s="840" t="s">
        <v>2881</v>
      </c>
      <c r="G1063" s="826" t="s">
        <v>3355</v>
      </c>
      <c r="H1063" s="826" t="s">
        <v>3356</v>
      </c>
      <c r="I1063" s="832">
        <v>5186.5</v>
      </c>
      <c r="J1063" s="832">
        <v>2</v>
      </c>
      <c r="K1063" s="833">
        <v>10373</v>
      </c>
    </row>
    <row r="1064" spans="1:11" ht="14.45" customHeight="1" x14ac:dyDescent="0.2">
      <c r="A1064" s="822" t="s">
        <v>586</v>
      </c>
      <c r="B1064" s="823" t="s">
        <v>587</v>
      </c>
      <c r="C1064" s="826" t="s">
        <v>613</v>
      </c>
      <c r="D1064" s="840" t="s">
        <v>614</v>
      </c>
      <c r="E1064" s="826" t="s">
        <v>2880</v>
      </c>
      <c r="F1064" s="840" t="s">
        <v>2881</v>
      </c>
      <c r="G1064" s="826" t="s">
        <v>3196</v>
      </c>
      <c r="H1064" s="826" t="s">
        <v>3357</v>
      </c>
      <c r="I1064" s="832">
        <v>5186.5</v>
      </c>
      <c r="J1064" s="832">
        <v>4</v>
      </c>
      <c r="K1064" s="833">
        <v>20746</v>
      </c>
    </row>
    <row r="1065" spans="1:11" ht="14.45" customHeight="1" x14ac:dyDescent="0.2">
      <c r="A1065" s="822" t="s">
        <v>586</v>
      </c>
      <c r="B1065" s="823" t="s">
        <v>587</v>
      </c>
      <c r="C1065" s="826" t="s">
        <v>613</v>
      </c>
      <c r="D1065" s="840" t="s">
        <v>614</v>
      </c>
      <c r="E1065" s="826" t="s">
        <v>2880</v>
      </c>
      <c r="F1065" s="840" t="s">
        <v>2881</v>
      </c>
      <c r="G1065" s="826" t="s">
        <v>3198</v>
      </c>
      <c r="H1065" s="826" t="s">
        <v>3358</v>
      </c>
      <c r="I1065" s="832">
        <v>5186.5</v>
      </c>
      <c r="J1065" s="832">
        <v>2</v>
      </c>
      <c r="K1065" s="833">
        <v>10373</v>
      </c>
    </row>
    <row r="1066" spans="1:11" ht="14.45" customHeight="1" x14ac:dyDescent="0.2">
      <c r="A1066" s="822" t="s">
        <v>586</v>
      </c>
      <c r="B1066" s="823" t="s">
        <v>587</v>
      </c>
      <c r="C1066" s="826" t="s">
        <v>613</v>
      </c>
      <c r="D1066" s="840" t="s">
        <v>614</v>
      </c>
      <c r="E1066" s="826" t="s">
        <v>2880</v>
      </c>
      <c r="F1066" s="840" t="s">
        <v>2881</v>
      </c>
      <c r="G1066" s="826" t="s">
        <v>3200</v>
      </c>
      <c r="H1066" s="826" t="s">
        <v>3359</v>
      </c>
      <c r="I1066" s="832">
        <v>5186.5</v>
      </c>
      <c r="J1066" s="832">
        <v>8</v>
      </c>
      <c r="K1066" s="833">
        <v>41492</v>
      </c>
    </row>
    <row r="1067" spans="1:11" ht="14.45" customHeight="1" x14ac:dyDescent="0.2">
      <c r="A1067" s="822" t="s">
        <v>586</v>
      </c>
      <c r="B1067" s="823" t="s">
        <v>587</v>
      </c>
      <c r="C1067" s="826" t="s">
        <v>613</v>
      </c>
      <c r="D1067" s="840" t="s">
        <v>614</v>
      </c>
      <c r="E1067" s="826" t="s">
        <v>2880</v>
      </c>
      <c r="F1067" s="840" t="s">
        <v>2881</v>
      </c>
      <c r="G1067" s="826" t="s">
        <v>3204</v>
      </c>
      <c r="H1067" s="826" t="s">
        <v>3360</v>
      </c>
      <c r="I1067" s="832">
        <v>4576.3823529411766</v>
      </c>
      <c r="J1067" s="832">
        <v>40</v>
      </c>
      <c r="K1067" s="833">
        <v>207460</v>
      </c>
    </row>
    <row r="1068" spans="1:11" ht="14.45" customHeight="1" x14ac:dyDescent="0.2">
      <c r="A1068" s="822" t="s">
        <v>586</v>
      </c>
      <c r="B1068" s="823" t="s">
        <v>587</v>
      </c>
      <c r="C1068" s="826" t="s">
        <v>613</v>
      </c>
      <c r="D1068" s="840" t="s">
        <v>614</v>
      </c>
      <c r="E1068" s="826" t="s">
        <v>2880</v>
      </c>
      <c r="F1068" s="840" t="s">
        <v>2881</v>
      </c>
      <c r="G1068" s="826" t="s">
        <v>3210</v>
      </c>
      <c r="H1068" s="826" t="s">
        <v>3361</v>
      </c>
      <c r="I1068" s="832">
        <v>4149.2749999999996</v>
      </c>
      <c r="J1068" s="832">
        <v>14</v>
      </c>
      <c r="K1068" s="833">
        <v>72611</v>
      </c>
    </row>
    <row r="1069" spans="1:11" ht="14.45" customHeight="1" x14ac:dyDescent="0.2">
      <c r="A1069" s="822" t="s">
        <v>586</v>
      </c>
      <c r="B1069" s="823" t="s">
        <v>587</v>
      </c>
      <c r="C1069" s="826" t="s">
        <v>613</v>
      </c>
      <c r="D1069" s="840" t="s">
        <v>614</v>
      </c>
      <c r="E1069" s="826" t="s">
        <v>2880</v>
      </c>
      <c r="F1069" s="840" t="s">
        <v>2881</v>
      </c>
      <c r="G1069" s="826" t="s">
        <v>3212</v>
      </c>
      <c r="H1069" s="826" t="s">
        <v>3362</v>
      </c>
      <c r="I1069" s="832">
        <v>4538.25</v>
      </c>
      <c r="J1069" s="832">
        <v>12</v>
      </c>
      <c r="K1069" s="833">
        <v>62238</v>
      </c>
    </row>
    <row r="1070" spans="1:11" ht="14.45" customHeight="1" x14ac:dyDescent="0.2">
      <c r="A1070" s="822" t="s">
        <v>586</v>
      </c>
      <c r="B1070" s="823" t="s">
        <v>587</v>
      </c>
      <c r="C1070" s="826" t="s">
        <v>613</v>
      </c>
      <c r="D1070" s="840" t="s">
        <v>614</v>
      </c>
      <c r="E1070" s="826" t="s">
        <v>2880</v>
      </c>
      <c r="F1070" s="840" t="s">
        <v>2881</v>
      </c>
      <c r="G1070" s="826" t="s">
        <v>3216</v>
      </c>
      <c r="H1070" s="826" t="s">
        <v>3363</v>
      </c>
      <c r="I1070" s="832">
        <v>5186.5</v>
      </c>
      <c r="J1070" s="832">
        <v>6</v>
      </c>
      <c r="K1070" s="833">
        <v>31119</v>
      </c>
    </row>
    <row r="1071" spans="1:11" ht="14.45" customHeight="1" x14ac:dyDescent="0.2">
      <c r="A1071" s="822" t="s">
        <v>586</v>
      </c>
      <c r="B1071" s="823" t="s">
        <v>587</v>
      </c>
      <c r="C1071" s="826" t="s">
        <v>613</v>
      </c>
      <c r="D1071" s="840" t="s">
        <v>614</v>
      </c>
      <c r="E1071" s="826" t="s">
        <v>2880</v>
      </c>
      <c r="F1071" s="840" t="s">
        <v>2881</v>
      </c>
      <c r="G1071" s="826" t="s">
        <v>3218</v>
      </c>
      <c r="H1071" s="826" t="s">
        <v>3364</v>
      </c>
      <c r="I1071" s="832">
        <v>5186.5</v>
      </c>
      <c r="J1071" s="832">
        <v>4</v>
      </c>
      <c r="K1071" s="833">
        <v>20746</v>
      </c>
    </row>
    <row r="1072" spans="1:11" ht="14.45" customHeight="1" x14ac:dyDescent="0.2">
      <c r="A1072" s="822" t="s">
        <v>586</v>
      </c>
      <c r="B1072" s="823" t="s">
        <v>587</v>
      </c>
      <c r="C1072" s="826" t="s">
        <v>613</v>
      </c>
      <c r="D1072" s="840" t="s">
        <v>614</v>
      </c>
      <c r="E1072" s="826" t="s">
        <v>2880</v>
      </c>
      <c r="F1072" s="840" t="s">
        <v>2881</v>
      </c>
      <c r="G1072" s="826" t="s">
        <v>3220</v>
      </c>
      <c r="H1072" s="826" t="s">
        <v>3365</v>
      </c>
      <c r="I1072" s="832">
        <v>5186.5</v>
      </c>
      <c r="J1072" s="832">
        <v>10</v>
      </c>
      <c r="K1072" s="833">
        <v>51865</v>
      </c>
    </row>
    <row r="1073" spans="1:11" ht="14.45" customHeight="1" x14ac:dyDescent="0.2">
      <c r="A1073" s="822" t="s">
        <v>586</v>
      </c>
      <c r="B1073" s="823" t="s">
        <v>587</v>
      </c>
      <c r="C1073" s="826" t="s">
        <v>613</v>
      </c>
      <c r="D1073" s="840" t="s">
        <v>614</v>
      </c>
      <c r="E1073" s="826" t="s">
        <v>2880</v>
      </c>
      <c r="F1073" s="840" t="s">
        <v>2881</v>
      </c>
      <c r="G1073" s="826" t="s">
        <v>3222</v>
      </c>
      <c r="H1073" s="826" t="s">
        <v>3366</v>
      </c>
      <c r="I1073" s="832">
        <v>5186.5</v>
      </c>
      <c r="J1073" s="832">
        <v>14</v>
      </c>
      <c r="K1073" s="833">
        <v>72611</v>
      </c>
    </row>
    <row r="1074" spans="1:11" ht="14.45" customHeight="1" x14ac:dyDescent="0.2">
      <c r="A1074" s="822" t="s">
        <v>586</v>
      </c>
      <c r="B1074" s="823" t="s">
        <v>587</v>
      </c>
      <c r="C1074" s="826" t="s">
        <v>613</v>
      </c>
      <c r="D1074" s="840" t="s">
        <v>614</v>
      </c>
      <c r="E1074" s="826" t="s">
        <v>2880</v>
      </c>
      <c r="F1074" s="840" t="s">
        <v>2881</v>
      </c>
      <c r="G1074" s="826" t="s">
        <v>3224</v>
      </c>
      <c r="H1074" s="826" t="s">
        <v>3367</v>
      </c>
      <c r="I1074" s="832">
        <v>3848.1719380040322</v>
      </c>
      <c r="J1074" s="832">
        <v>48</v>
      </c>
      <c r="K1074" s="833">
        <v>248952</v>
      </c>
    </row>
    <row r="1075" spans="1:11" ht="14.45" customHeight="1" x14ac:dyDescent="0.2">
      <c r="A1075" s="822" t="s">
        <v>586</v>
      </c>
      <c r="B1075" s="823" t="s">
        <v>587</v>
      </c>
      <c r="C1075" s="826" t="s">
        <v>613</v>
      </c>
      <c r="D1075" s="840" t="s">
        <v>614</v>
      </c>
      <c r="E1075" s="826" t="s">
        <v>2880</v>
      </c>
      <c r="F1075" s="840" t="s">
        <v>2881</v>
      </c>
      <c r="G1075" s="826" t="s">
        <v>3226</v>
      </c>
      <c r="H1075" s="826" t="s">
        <v>3368</v>
      </c>
      <c r="I1075" s="832">
        <v>4308.8615384615387</v>
      </c>
      <c r="J1075" s="832">
        <v>123</v>
      </c>
      <c r="K1075" s="833">
        <v>637939.73999999464</v>
      </c>
    </row>
    <row r="1076" spans="1:11" ht="14.45" customHeight="1" x14ac:dyDescent="0.2">
      <c r="A1076" s="822" t="s">
        <v>586</v>
      </c>
      <c r="B1076" s="823" t="s">
        <v>587</v>
      </c>
      <c r="C1076" s="826" t="s">
        <v>613</v>
      </c>
      <c r="D1076" s="840" t="s">
        <v>614</v>
      </c>
      <c r="E1076" s="826" t="s">
        <v>2880</v>
      </c>
      <c r="F1076" s="840" t="s">
        <v>2881</v>
      </c>
      <c r="G1076" s="826" t="s">
        <v>3228</v>
      </c>
      <c r="H1076" s="826" t="s">
        <v>3369</v>
      </c>
      <c r="I1076" s="832">
        <v>4779.7450980392159</v>
      </c>
      <c r="J1076" s="832">
        <v>117</v>
      </c>
      <c r="K1076" s="833">
        <v>606820.73999999464</v>
      </c>
    </row>
    <row r="1077" spans="1:11" ht="14.45" customHeight="1" x14ac:dyDescent="0.2">
      <c r="A1077" s="822" t="s">
        <v>586</v>
      </c>
      <c r="B1077" s="823" t="s">
        <v>587</v>
      </c>
      <c r="C1077" s="826" t="s">
        <v>613</v>
      </c>
      <c r="D1077" s="840" t="s">
        <v>614</v>
      </c>
      <c r="E1077" s="826" t="s">
        <v>2880</v>
      </c>
      <c r="F1077" s="840" t="s">
        <v>2881</v>
      </c>
      <c r="G1077" s="826" t="s">
        <v>3230</v>
      </c>
      <c r="H1077" s="826" t="s">
        <v>3370</v>
      </c>
      <c r="I1077" s="832">
        <v>786.55660377358492</v>
      </c>
      <c r="J1077" s="832">
        <v>431</v>
      </c>
      <c r="K1077" s="833">
        <v>346955.0700000003</v>
      </c>
    </row>
    <row r="1078" spans="1:11" ht="14.45" customHeight="1" x14ac:dyDescent="0.2">
      <c r="A1078" s="822" t="s">
        <v>586</v>
      </c>
      <c r="B1078" s="823" t="s">
        <v>587</v>
      </c>
      <c r="C1078" s="826" t="s">
        <v>613</v>
      </c>
      <c r="D1078" s="840" t="s">
        <v>614</v>
      </c>
      <c r="E1078" s="826" t="s">
        <v>2880</v>
      </c>
      <c r="F1078" s="840" t="s">
        <v>2881</v>
      </c>
      <c r="G1078" s="826" t="s">
        <v>3232</v>
      </c>
      <c r="H1078" s="826" t="s">
        <v>3371</v>
      </c>
      <c r="I1078" s="832">
        <v>1477.1923076923076</v>
      </c>
      <c r="J1078" s="832">
        <v>10</v>
      </c>
      <c r="K1078" s="833">
        <v>19204.539999999106</v>
      </c>
    </row>
    <row r="1079" spans="1:11" ht="14.45" customHeight="1" x14ac:dyDescent="0.2">
      <c r="A1079" s="822" t="s">
        <v>586</v>
      </c>
      <c r="B1079" s="823" t="s">
        <v>587</v>
      </c>
      <c r="C1079" s="826" t="s">
        <v>613</v>
      </c>
      <c r="D1079" s="840" t="s">
        <v>614</v>
      </c>
      <c r="E1079" s="826" t="s">
        <v>2880</v>
      </c>
      <c r="F1079" s="840" t="s">
        <v>2881</v>
      </c>
      <c r="G1079" s="826" t="s">
        <v>3234</v>
      </c>
      <c r="H1079" s="826" t="s">
        <v>3372</v>
      </c>
      <c r="I1079" s="832">
        <v>1536.2333333333333</v>
      </c>
      <c r="J1079" s="832">
        <v>12</v>
      </c>
      <c r="K1079" s="833">
        <v>23045</v>
      </c>
    </row>
    <row r="1080" spans="1:11" ht="14.45" customHeight="1" x14ac:dyDescent="0.2">
      <c r="A1080" s="822" t="s">
        <v>586</v>
      </c>
      <c r="B1080" s="823" t="s">
        <v>587</v>
      </c>
      <c r="C1080" s="826" t="s">
        <v>613</v>
      </c>
      <c r="D1080" s="840" t="s">
        <v>614</v>
      </c>
      <c r="E1080" s="826" t="s">
        <v>2880</v>
      </c>
      <c r="F1080" s="840" t="s">
        <v>2881</v>
      </c>
      <c r="G1080" s="826" t="s">
        <v>3237</v>
      </c>
      <c r="H1080" s="826" t="s">
        <v>3373</v>
      </c>
      <c r="I1080" s="832">
        <v>4994.2857142857147</v>
      </c>
      <c r="J1080" s="832">
        <v>40</v>
      </c>
      <c r="K1080" s="833">
        <v>220800.37999999523</v>
      </c>
    </row>
    <row r="1081" spans="1:11" ht="14.45" customHeight="1" x14ac:dyDescent="0.2">
      <c r="A1081" s="822" t="s">
        <v>586</v>
      </c>
      <c r="B1081" s="823" t="s">
        <v>587</v>
      </c>
      <c r="C1081" s="826" t="s">
        <v>613</v>
      </c>
      <c r="D1081" s="840" t="s">
        <v>614</v>
      </c>
      <c r="E1081" s="826" t="s">
        <v>2880</v>
      </c>
      <c r="F1081" s="840" t="s">
        <v>2881</v>
      </c>
      <c r="G1081" s="826" t="s">
        <v>3374</v>
      </c>
      <c r="H1081" s="826" t="s">
        <v>3375</v>
      </c>
      <c r="I1081" s="832">
        <v>2659.949951171875</v>
      </c>
      <c r="J1081" s="832">
        <v>2</v>
      </c>
      <c r="K1081" s="833">
        <v>5319.89990234375</v>
      </c>
    </row>
    <row r="1082" spans="1:11" ht="14.45" customHeight="1" x14ac:dyDescent="0.2">
      <c r="A1082" s="822" t="s">
        <v>586</v>
      </c>
      <c r="B1082" s="823" t="s">
        <v>587</v>
      </c>
      <c r="C1082" s="826" t="s">
        <v>613</v>
      </c>
      <c r="D1082" s="840" t="s">
        <v>614</v>
      </c>
      <c r="E1082" s="826" t="s">
        <v>2880</v>
      </c>
      <c r="F1082" s="840" t="s">
        <v>2881</v>
      </c>
      <c r="G1082" s="826" t="s">
        <v>3243</v>
      </c>
      <c r="H1082" s="826" t="s">
        <v>3376</v>
      </c>
      <c r="I1082" s="832">
        <v>2070.800048828125</v>
      </c>
      <c r="J1082" s="832">
        <v>5</v>
      </c>
      <c r="K1082" s="833">
        <v>10354.01953125</v>
      </c>
    </row>
    <row r="1083" spans="1:11" ht="14.45" customHeight="1" x14ac:dyDescent="0.2">
      <c r="A1083" s="822" t="s">
        <v>586</v>
      </c>
      <c r="B1083" s="823" t="s">
        <v>587</v>
      </c>
      <c r="C1083" s="826" t="s">
        <v>613</v>
      </c>
      <c r="D1083" s="840" t="s">
        <v>614</v>
      </c>
      <c r="E1083" s="826" t="s">
        <v>2880</v>
      </c>
      <c r="F1083" s="840" t="s">
        <v>2881</v>
      </c>
      <c r="G1083" s="826" t="s">
        <v>3245</v>
      </c>
      <c r="H1083" s="826" t="s">
        <v>3377</v>
      </c>
      <c r="I1083" s="832">
        <v>2070.81005859375</v>
      </c>
      <c r="J1083" s="832">
        <v>2</v>
      </c>
      <c r="K1083" s="833">
        <v>4141.60986328125</v>
      </c>
    </row>
    <row r="1084" spans="1:11" ht="14.45" customHeight="1" x14ac:dyDescent="0.2">
      <c r="A1084" s="822" t="s">
        <v>586</v>
      </c>
      <c r="B1084" s="823" t="s">
        <v>587</v>
      </c>
      <c r="C1084" s="826" t="s">
        <v>613</v>
      </c>
      <c r="D1084" s="840" t="s">
        <v>614</v>
      </c>
      <c r="E1084" s="826" t="s">
        <v>2880</v>
      </c>
      <c r="F1084" s="840" t="s">
        <v>2881</v>
      </c>
      <c r="G1084" s="826" t="s">
        <v>3378</v>
      </c>
      <c r="H1084" s="826" t="s">
        <v>3379</v>
      </c>
      <c r="I1084" s="832">
        <v>2057.0025024414063</v>
      </c>
      <c r="J1084" s="832">
        <v>4</v>
      </c>
      <c r="K1084" s="833">
        <v>8228.010009765625</v>
      </c>
    </row>
    <row r="1085" spans="1:11" ht="14.45" customHeight="1" x14ac:dyDescent="0.2">
      <c r="A1085" s="822" t="s">
        <v>586</v>
      </c>
      <c r="B1085" s="823" t="s">
        <v>587</v>
      </c>
      <c r="C1085" s="826" t="s">
        <v>613</v>
      </c>
      <c r="D1085" s="840" t="s">
        <v>614</v>
      </c>
      <c r="E1085" s="826" t="s">
        <v>2880</v>
      </c>
      <c r="F1085" s="840" t="s">
        <v>2881</v>
      </c>
      <c r="G1085" s="826" t="s">
        <v>3378</v>
      </c>
      <c r="H1085" s="826" t="s">
        <v>3380</v>
      </c>
      <c r="I1085" s="832">
        <v>2092.800048828125</v>
      </c>
      <c r="J1085" s="832">
        <v>2</v>
      </c>
      <c r="K1085" s="833">
        <v>4185.60009765625</v>
      </c>
    </row>
    <row r="1086" spans="1:11" ht="14.45" customHeight="1" x14ac:dyDescent="0.2">
      <c r="A1086" s="822" t="s">
        <v>586</v>
      </c>
      <c r="B1086" s="823" t="s">
        <v>587</v>
      </c>
      <c r="C1086" s="826" t="s">
        <v>613</v>
      </c>
      <c r="D1086" s="840" t="s">
        <v>614</v>
      </c>
      <c r="E1086" s="826" t="s">
        <v>2880</v>
      </c>
      <c r="F1086" s="840" t="s">
        <v>2881</v>
      </c>
      <c r="G1086" s="826" t="s">
        <v>3381</v>
      </c>
      <c r="H1086" s="826" t="s">
        <v>3382</v>
      </c>
      <c r="I1086" s="832">
        <v>3437.298828125</v>
      </c>
      <c r="J1086" s="832">
        <v>11</v>
      </c>
      <c r="K1086" s="833">
        <v>43211.760732421651</v>
      </c>
    </row>
    <row r="1087" spans="1:11" ht="14.45" customHeight="1" x14ac:dyDescent="0.2">
      <c r="A1087" s="822" t="s">
        <v>586</v>
      </c>
      <c r="B1087" s="823" t="s">
        <v>587</v>
      </c>
      <c r="C1087" s="826" t="s">
        <v>613</v>
      </c>
      <c r="D1087" s="840" t="s">
        <v>614</v>
      </c>
      <c r="E1087" s="826" t="s">
        <v>2880</v>
      </c>
      <c r="F1087" s="840" t="s">
        <v>2881</v>
      </c>
      <c r="G1087" s="826" t="s">
        <v>3383</v>
      </c>
      <c r="H1087" s="826" t="s">
        <v>3384</v>
      </c>
      <c r="I1087" s="832">
        <v>3939.219970703125</v>
      </c>
      <c r="J1087" s="832">
        <v>2</v>
      </c>
      <c r="K1087" s="833">
        <v>7878.43994140625</v>
      </c>
    </row>
    <row r="1088" spans="1:11" ht="14.45" customHeight="1" x14ac:dyDescent="0.2">
      <c r="A1088" s="822" t="s">
        <v>586</v>
      </c>
      <c r="B1088" s="823" t="s">
        <v>587</v>
      </c>
      <c r="C1088" s="826" t="s">
        <v>613</v>
      </c>
      <c r="D1088" s="840" t="s">
        <v>614</v>
      </c>
      <c r="E1088" s="826" t="s">
        <v>2880</v>
      </c>
      <c r="F1088" s="840" t="s">
        <v>2881</v>
      </c>
      <c r="G1088" s="826" t="s">
        <v>3385</v>
      </c>
      <c r="H1088" s="826" t="s">
        <v>3386</v>
      </c>
      <c r="I1088" s="832">
        <v>3928.3460937499999</v>
      </c>
      <c r="J1088" s="832">
        <v>8</v>
      </c>
      <c r="K1088" s="833">
        <v>31426.750244140625</v>
      </c>
    </row>
    <row r="1089" spans="1:11" ht="14.45" customHeight="1" x14ac:dyDescent="0.2">
      <c r="A1089" s="822" t="s">
        <v>586</v>
      </c>
      <c r="B1089" s="823" t="s">
        <v>587</v>
      </c>
      <c r="C1089" s="826" t="s">
        <v>613</v>
      </c>
      <c r="D1089" s="840" t="s">
        <v>614</v>
      </c>
      <c r="E1089" s="826" t="s">
        <v>2880</v>
      </c>
      <c r="F1089" s="840" t="s">
        <v>2881</v>
      </c>
      <c r="G1089" s="826" t="s">
        <v>3387</v>
      </c>
      <c r="H1089" s="826" t="s">
        <v>3388</v>
      </c>
      <c r="I1089" s="832">
        <v>4385.3798828125</v>
      </c>
      <c r="J1089" s="832">
        <v>3</v>
      </c>
      <c r="K1089" s="833">
        <v>13156.1298828125</v>
      </c>
    </row>
    <row r="1090" spans="1:11" ht="14.45" customHeight="1" x14ac:dyDescent="0.2">
      <c r="A1090" s="822" t="s">
        <v>586</v>
      </c>
      <c r="B1090" s="823" t="s">
        <v>587</v>
      </c>
      <c r="C1090" s="826" t="s">
        <v>613</v>
      </c>
      <c r="D1090" s="840" t="s">
        <v>614</v>
      </c>
      <c r="E1090" s="826" t="s">
        <v>2880</v>
      </c>
      <c r="F1090" s="840" t="s">
        <v>2881</v>
      </c>
      <c r="G1090" s="826" t="s">
        <v>3389</v>
      </c>
      <c r="H1090" s="826" t="s">
        <v>3390</v>
      </c>
      <c r="I1090" s="832">
        <v>5255.93017578125</v>
      </c>
      <c r="J1090" s="832">
        <v>2</v>
      </c>
      <c r="K1090" s="833">
        <v>10511.8603515625</v>
      </c>
    </row>
    <row r="1091" spans="1:11" ht="14.45" customHeight="1" x14ac:dyDescent="0.2">
      <c r="A1091" s="822" t="s">
        <v>586</v>
      </c>
      <c r="B1091" s="823" t="s">
        <v>587</v>
      </c>
      <c r="C1091" s="826" t="s">
        <v>613</v>
      </c>
      <c r="D1091" s="840" t="s">
        <v>614</v>
      </c>
      <c r="E1091" s="826" t="s">
        <v>2880</v>
      </c>
      <c r="F1091" s="840" t="s">
        <v>2881</v>
      </c>
      <c r="G1091" s="826" t="s">
        <v>3391</v>
      </c>
      <c r="H1091" s="826" t="s">
        <v>3392</v>
      </c>
      <c r="I1091" s="832">
        <v>3928.340087890625</v>
      </c>
      <c r="J1091" s="832">
        <v>2</v>
      </c>
      <c r="K1091" s="833">
        <v>7856.68017578125</v>
      </c>
    </row>
    <row r="1092" spans="1:11" ht="14.45" customHeight="1" x14ac:dyDescent="0.2">
      <c r="A1092" s="822" t="s">
        <v>586</v>
      </c>
      <c r="B1092" s="823" t="s">
        <v>587</v>
      </c>
      <c r="C1092" s="826" t="s">
        <v>613</v>
      </c>
      <c r="D1092" s="840" t="s">
        <v>614</v>
      </c>
      <c r="E1092" s="826" t="s">
        <v>2880</v>
      </c>
      <c r="F1092" s="840" t="s">
        <v>2881</v>
      </c>
      <c r="G1092" s="826" t="s">
        <v>3393</v>
      </c>
      <c r="H1092" s="826" t="s">
        <v>3394</v>
      </c>
      <c r="I1092" s="832">
        <v>3928.3429478236608</v>
      </c>
      <c r="J1092" s="832">
        <v>7</v>
      </c>
      <c r="K1092" s="833">
        <v>27498.400634765625</v>
      </c>
    </row>
    <row r="1093" spans="1:11" ht="14.45" customHeight="1" x14ac:dyDescent="0.2">
      <c r="A1093" s="822" t="s">
        <v>586</v>
      </c>
      <c r="B1093" s="823" t="s">
        <v>587</v>
      </c>
      <c r="C1093" s="826" t="s">
        <v>613</v>
      </c>
      <c r="D1093" s="840" t="s">
        <v>614</v>
      </c>
      <c r="E1093" s="826" t="s">
        <v>2880</v>
      </c>
      <c r="F1093" s="840" t="s">
        <v>2881</v>
      </c>
      <c r="G1093" s="826" t="s">
        <v>3395</v>
      </c>
      <c r="H1093" s="826" t="s">
        <v>3396</v>
      </c>
      <c r="I1093" s="832">
        <v>3928.3440917968751</v>
      </c>
      <c r="J1093" s="832">
        <v>7</v>
      </c>
      <c r="K1093" s="833">
        <v>27498.400146484375</v>
      </c>
    </row>
    <row r="1094" spans="1:11" ht="14.45" customHeight="1" x14ac:dyDescent="0.2">
      <c r="A1094" s="822" t="s">
        <v>586</v>
      </c>
      <c r="B1094" s="823" t="s">
        <v>587</v>
      </c>
      <c r="C1094" s="826" t="s">
        <v>613</v>
      </c>
      <c r="D1094" s="840" t="s">
        <v>614</v>
      </c>
      <c r="E1094" s="826" t="s">
        <v>2880</v>
      </c>
      <c r="F1094" s="840" t="s">
        <v>2881</v>
      </c>
      <c r="G1094" s="826" t="s">
        <v>3397</v>
      </c>
      <c r="H1094" s="826" t="s">
        <v>3398</v>
      </c>
      <c r="I1094" s="832">
        <v>3928.3450927734375</v>
      </c>
      <c r="J1094" s="832">
        <v>2</v>
      </c>
      <c r="K1094" s="833">
        <v>7856.690185546875</v>
      </c>
    </row>
    <row r="1095" spans="1:11" ht="14.45" customHeight="1" x14ac:dyDescent="0.2">
      <c r="A1095" s="822" t="s">
        <v>586</v>
      </c>
      <c r="B1095" s="823" t="s">
        <v>587</v>
      </c>
      <c r="C1095" s="826" t="s">
        <v>613</v>
      </c>
      <c r="D1095" s="840" t="s">
        <v>614</v>
      </c>
      <c r="E1095" s="826" t="s">
        <v>2880</v>
      </c>
      <c r="F1095" s="840" t="s">
        <v>2881</v>
      </c>
      <c r="G1095" s="826" t="s">
        <v>3399</v>
      </c>
      <c r="H1095" s="826" t="s">
        <v>3400</v>
      </c>
      <c r="I1095" s="832">
        <v>3928.340087890625</v>
      </c>
      <c r="J1095" s="832">
        <v>1</v>
      </c>
      <c r="K1095" s="833">
        <v>3928.340087890625</v>
      </c>
    </row>
    <row r="1096" spans="1:11" ht="14.45" customHeight="1" x14ac:dyDescent="0.2">
      <c r="A1096" s="822" t="s">
        <v>586</v>
      </c>
      <c r="B1096" s="823" t="s">
        <v>587</v>
      </c>
      <c r="C1096" s="826" t="s">
        <v>613</v>
      </c>
      <c r="D1096" s="840" t="s">
        <v>614</v>
      </c>
      <c r="E1096" s="826" t="s">
        <v>2880</v>
      </c>
      <c r="F1096" s="840" t="s">
        <v>2881</v>
      </c>
      <c r="G1096" s="826" t="s">
        <v>3401</v>
      </c>
      <c r="H1096" s="826" t="s">
        <v>3402</v>
      </c>
      <c r="I1096" s="832">
        <v>4385.3798828125</v>
      </c>
      <c r="J1096" s="832">
        <v>1</v>
      </c>
      <c r="K1096" s="833">
        <v>4385.3798828125</v>
      </c>
    </row>
    <row r="1097" spans="1:11" ht="14.45" customHeight="1" x14ac:dyDescent="0.2">
      <c r="A1097" s="822" t="s">
        <v>586</v>
      </c>
      <c r="B1097" s="823" t="s">
        <v>587</v>
      </c>
      <c r="C1097" s="826" t="s">
        <v>613</v>
      </c>
      <c r="D1097" s="840" t="s">
        <v>614</v>
      </c>
      <c r="E1097" s="826" t="s">
        <v>2880</v>
      </c>
      <c r="F1097" s="840" t="s">
        <v>2881</v>
      </c>
      <c r="G1097" s="826" t="s">
        <v>3403</v>
      </c>
      <c r="H1097" s="826" t="s">
        <v>3404</v>
      </c>
      <c r="I1097" s="832">
        <v>12904.5498046875</v>
      </c>
      <c r="J1097" s="832">
        <v>1</v>
      </c>
      <c r="K1097" s="833">
        <v>12904.5498046875</v>
      </c>
    </row>
    <row r="1098" spans="1:11" ht="14.45" customHeight="1" x14ac:dyDescent="0.2">
      <c r="A1098" s="822" t="s">
        <v>586</v>
      </c>
      <c r="B1098" s="823" t="s">
        <v>587</v>
      </c>
      <c r="C1098" s="826" t="s">
        <v>613</v>
      </c>
      <c r="D1098" s="840" t="s">
        <v>614</v>
      </c>
      <c r="E1098" s="826" t="s">
        <v>2880</v>
      </c>
      <c r="F1098" s="840" t="s">
        <v>2881</v>
      </c>
      <c r="G1098" s="826" t="s">
        <v>3405</v>
      </c>
      <c r="H1098" s="826" t="s">
        <v>3406</v>
      </c>
      <c r="I1098" s="832">
        <v>5239</v>
      </c>
      <c r="J1098" s="832">
        <v>2</v>
      </c>
      <c r="K1098" s="833">
        <v>10478</v>
      </c>
    </row>
    <row r="1099" spans="1:11" ht="14.45" customHeight="1" x14ac:dyDescent="0.2">
      <c r="A1099" s="822" t="s">
        <v>586</v>
      </c>
      <c r="B1099" s="823" t="s">
        <v>587</v>
      </c>
      <c r="C1099" s="826" t="s">
        <v>613</v>
      </c>
      <c r="D1099" s="840" t="s">
        <v>614</v>
      </c>
      <c r="E1099" s="826" t="s">
        <v>2880</v>
      </c>
      <c r="F1099" s="840" t="s">
        <v>2881</v>
      </c>
      <c r="G1099" s="826" t="s">
        <v>3407</v>
      </c>
      <c r="H1099" s="826" t="s">
        <v>3408</v>
      </c>
      <c r="I1099" s="832">
        <v>805.77001953125</v>
      </c>
      <c r="J1099" s="832">
        <v>10</v>
      </c>
      <c r="K1099" s="833">
        <v>8057.72998046875</v>
      </c>
    </row>
    <row r="1100" spans="1:11" ht="14.45" customHeight="1" x14ac:dyDescent="0.2">
      <c r="A1100" s="822" t="s">
        <v>586</v>
      </c>
      <c r="B1100" s="823" t="s">
        <v>587</v>
      </c>
      <c r="C1100" s="826" t="s">
        <v>613</v>
      </c>
      <c r="D1100" s="840" t="s">
        <v>614</v>
      </c>
      <c r="E1100" s="826" t="s">
        <v>2880</v>
      </c>
      <c r="F1100" s="840" t="s">
        <v>2881</v>
      </c>
      <c r="G1100" s="826" t="s">
        <v>3409</v>
      </c>
      <c r="H1100" s="826" t="s">
        <v>3410</v>
      </c>
      <c r="I1100" s="832">
        <v>285.14999389648438</v>
      </c>
      <c r="J1100" s="832">
        <v>30</v>
      </c>
      <c r="K1100" s="833">
        <v>8554.4996032714844</v>
      </c>
    </row>
    <row r="1101" spans="1:11" ht="14.45" customHeight="1" x14ac:dyDescent="0.2">
      <c r="A1101" s="822" t="s">
        <v>586</v>
      </c>
      <c r="B1101" s="823" t="s">
        <v>587</v>
      </c>
      <c r="C1101" s="826" t="s">
        <v>613</v>
      </c>
      <c r="D1101" s="840" t="s">
        <v>614</v>
      </c>
      <c r="E1101" s="826" t="s">
        <v>2880</v>
      </c>
      <c r="F1101" s="840" t="s">
        <v>2881</v>
      </c>
      <c r="G1101" s="826" t="s">
        <v>3411</v>
      </c>
      <c r="H1101" s="826" t="s">
        <v>3412</v>
      </c>
      <c r="I1101" s="832">
        <v>285.14999389648438</v>
      </c>
      <c r="J1101" s="832">
        <v>160</v>
      </c>
      <c r="K1101" s="833">
        <v>45624.400482177734</v>
      </c>
    </row>
    <row r="1102" spans="1:11" ht="14.45" customHeight="1" x14ac:dyDescent="0.2">
      <c r="A1102" s="822" t="s">
        <v>586</v>
      </c>
      <c r="B1102" s="823" t="s">
        <v>587</v>
      </c>
      <c r="C1102" s="826" t="s">
        <v>613</v>
      </c>
      <c r="D1102" s="840" t="s">
        <v>614</v>
      </c>
      <c r="E1102" s="826" t="s">
        <v>2880</v>
      </c>
      <c r="F1102" s="840" t="s">
        <v>2881</v>
      </c>
      <c r="G1102" s="826" t="s">
        <v>3413</v>
      </c>
      <c r="H1102" s="826" t="s">
        <v>3414</v>
      </c>
      <c r="I1102" s="832">
        <v>2174.60009765625</v>
      </c>
      <c r="J1102" s="832">
        <v>1</v>
      </c>
      <c r="K1102" s="833">
        <v>2174.60009765625</v>
      </c>
    </row>
    <row r="1103" spans="1:11" ht="14.45" customHeight="1" x14ac:dyDescent="0.2">
      <c r="A1103" s="822" t="s">
        <v>586</v>
      </c>
      <c r="B1103" s="823" t="s">
        <v>587</v>
      </c>
      <c r="C1103" s="826" t="s">
        <v>613</v>
      </c>
      <c r="D1103" s="840" t="s">
        <v>614</v>
      </c>
      <c r="E1103" s="826" t="s">
        <v>2880</v>
      </c>
      <c r="F1103" s="840" t="s">
        <v>2881</v>
      </c>
      <c r="G1103" s="826" t="s">
        <v>3415</v>
      </c>
      <c r="H1103" s="826" t="s">
        <v>3416</v>
      </c>
      <c r="I1103" s="832">
        <v>2174.6034342447915</v>
      </c>
      <c r="J1103" s="832">
        <v>7</v>
      </c>
      <c r="K1103" s="833">
        <v>15222.230712890625</v>
      </c>
    </row>
    <row r="1104" spans="1:11" ht="14.45" customHeight="1" x14ac:dyDescent="0.2">
      <c r="A1104" s="822" t="s">
        <v>586</v>
      </c>
      <c r="B1104" s="823" t="s">
        <v>587</v>
      </c>
      <c r="C1104" s="826" t="s">
        <v>613</v>
      </c>
      <c r="D1104" s="840" t="s">
        <v>614</v>
      </c>
      <c r="E1104" s="826" t="s">
        <v>2880</v>
      </c>
      <c r="F1104" s="840" t="s">
        <v>2881</v>
      </c>
      <c r="G1104" s="826" t="s">
        <v>3417</v>
      </c>
      <c r="H1104" s="826" t="s">
        <v>3418</v>
      </c>
      <c r="I1104" s="832">
        <v>2174.60009765625</v>
      </c>
      <c r="J1104" s="832">
        <v>1</v>
      </c>
      <c r="K1104" s="833">
        <v>2174.60009765625</v>
      </c>
    </row>
    <row r="1105" spans="1:11" ht="14.45" customHeight="1" x14ac:dyDescent="0.2">
      <c r="A1105" s="822" t="s">
        <v>586</v>
      </c>
      <c r="B1105" s="823" t="s">
        <v>587</v>
      </c>
      <c r="C1105" s="826" t="s">
        <v>613</v>
      </c>
      <c r="D1105" s="840" t="s">
        <v>614</v>
      </c>
      <c r="E1105" s="826" t="s">
        <v>2880</v>
      </c>
      <c r="F1105" s="840" t="s">
        <v>2881</v>
      </c>
      <c r="G1105" s="826" t="s">
        <v>3419</v>
      </c>
      <c r="H1105" s="826" t="s">
        <v>3420</v>
      </c>
      <c r="I1105" s="832">
        <v>2174.6026000976563</v>
      </c>
      <c r="J1105" s="832">
        <v>4</v>
      </c>
      <c r="K1105" s="833">
        <v>8698.410400390625</v>
      </c>
    </row>
    <row r="1106" spans="1:11" ht="14.45" customHeight="1" x14ac:dyDescent="0.2">
      <c r="A1106" s="822" t="s">
        <v>586</v>
      </c>
      <c r="B1106" s="823" t="s">
        <v>587</v>
      </c>
      <c r="C1106" s="826" t="s">
        <v>613</v>
      </c>
      <c r="D1106" s="840" t="s">
        <v>614</v>
      </c>
      <c r="E1106" s="826" t="s">
        <v>2880</v>
      </c>
      <c r="F1106" s="840" t="s">
        <v>2881</v>
      </c>
      <c r="G1106" s="826" t="s">
        <v>3421</v>
      </c>
      <c r="H1106" s="826" t="s">
        <v>3422</v>
      </c>
      <c r="I1106" s="832">
        <v>270.31333414713544</v>
      </c>
      <c r="J1106" s="832">
        <v>8</v>
      </c>
      <c r="K1106" s="833">
        <v>3243.7400708012283</v>
      </c>
    </row>
    <row r="1107" spans="1:11" ht="14.45" customHeight="1" x14ac:dyDescent="0.2">
      <c r="A1107" s="822" t="s">
        <v>586</v>
      </c>
      <c r="B1107" s="823" t="s">
        <v>587</v>
      </c>
      <c r="C1107" s="826" t="s">
        <v>613</v>
      </c>
      <c r="D1107" s="840" t="s">
        <v>614</v>
      </c>
      <c r="E1107" s="826" t="s">
        <v>2880</v>
      </c>
      <c r="F1107" s="840" t="s">
        <v>2881</v>
      </c>
      <c r="G1107" s="826" t="s">
        <v>3423</v>
      </c>
      <c r="H1107" s="826" t="s">
        <v>3424</v>
      </c>
      <c r="I1107" s="832">
        <v>405.47000122070313</v>
      </c>
      <c r="J1107" s="832">
        <v>23</v>
      </c>
      <c r="K1107" s="833">
        <v>9325.7900390625</v>
      </c>
    </row>
    <row r="1108" spans="1:11" ht="14.45" customHeight="1" x14ac:dyDescent="0.2">
      <c r="A1108" s="822" t="s">
        <v>586</v>
      </c>
      <c r="B1108" s="823" t="s">
        <v>587</v>
      </c>
      <c r="C1108" s="826" t="s">
        <v>613</v>
      </c>
      <c r="D1108" s="840" t="s">
        <v>614</v>
      </c>
      <c r="E1108" s="826" t="s">
        <v>2880</v>
      </c>
      <c r="F1108" s="840" t="s">
        <v>2881</v>
      </c>
      <c r="G1108" s="826" t="s">
        <v>3425</v>
      </c>
      <c r="H1108" s="826" t="s">
        <v>3426</v>
      </c>
      <c r="I1108" s="832">
        <v>2174.60009765625</v>
      </c>
      <c r="J1108" s="832">
        <v>3</v>
      </c>
      <c r="K1108" s="833">
        <v>6523.80029296875</v>
      </c>
    </row>
    <row r="1109" spans="1:11" ht="14.45" customHeight="1" x14ac:dyDescent="0.2">
      <c r="A1109" s="822" t="s">
        <v>586</v>
      </c>
      <c r="B1109" s="823" t="s">
        <v>587</v>
      </c>
      <c r="C1109" s="826" t="s">
        <v>613</v>
      </c>
      <c r="D1109" s="840" t="s">
        <v>614</v>
      </c>
      <c r="E1109" s="826" t="s">
        <v>2880</v>
      </c>
      <c r="F1109" s="840" t="s">
        <v>2881</v>
      </c>
      <c r="G1109" s="826" t="s">
        <v>3088</v>
      </c>
      <c r="H1109" s="826" t="s">
        <v>3427</v>
      </c>
      <c r="I1109" s="832">
        <v>473.45999145507813</v>
      </c>
      <c r="J1109" s="832">
        <v>9</v>
      </c>
      <c r="K1109" s="833">
        <v>4261.1199035644531</v>
      </c>
    </row>
    <row r="1110" spans="1:11" ht="14.45" customHeight="1" x14ac:dyDescent="0.2">
      <c r="A1110" s="822" t="s">
        <v>586</v>
      </c>
      <c r="B1110" s="823" t="s">
        <v>587</v>
      </c>
      <c r="C1110" s="826" t="s">
        <v>613</v>
      </c>
      <c r="D1110" s="840" t="s">
        <v>614</v>
      </c>
      <c r="E1110" s="826" t="s">
        <v>2880</v>
      </c>
      <c r="F1110" s="840" t="s">
        <v>2881</v>
      </c>
      <c r="G1110" s="826" t="s">
        <v>3428</v>
      </c>
      <c r="H1110" s="826" t="s">
        <v>3429</v>
      </c>
      <c r="I1110" s="832">
        <v>792.3499755859375</v>
      </c>
      <c r="J1110" s="832">
        <v>1</v>
      </c>
      <c r="K1110" s="833">
        <v>792.3499755859375</v>
      </c>
    </row>
    <row r="1111" spans="1:11" ht="14.45" customHeight="1" x14ac:dyDescent="0.2">
      <c r="A1111" s="822" t="s">
        <v>586</v>
      </c>
      <c r="B1111" s="823" t="s">
        <v>587</v>
      </c>
      <c r="C1111" s="826" t="s">
        <v>613</v>
      </c>
      <c r="D1111" s="840" t="s">
        <v>614</v>
      </c>
      <c r="E1111" s="826" t="s">
        <v>2880</v>
      </c>
      <c r="F1111" s="840" t="s">
        <v>2881</v>
      </c>
      <c r="G1111" s="826" t="s">
        <v>3430</v>
      </c>
      <c r="H1111" s="826" t="s">
        <v>3431</v>
      </c>
      <c r="I1111" s="832">
        <v>792.3499755859375</v>
      </c>
      <c r="J1111" s="832">
        <v>3</v>
      </c>
      <c r="K1111" s="833">
        <v>2377.050048828125</v>
      </c>
    </row>
    <row r="1112" spans="1:11" ht="14.45" customHeight="1" x14ac:dyDescent="0.2">
      <c r="A1112" s="822" t="s">
        <v>586</v>
      </c>
      <c r="B1112" s="823" t="s">
        <v>587</v>
      </c>
      <c r="C1112" s="826" t="s">
        <v>613</v>
      </c>
      <c r="D1112" s="840" t="s">
        <v>614</v>
      </c>
      <c r="E1112" s="826" t="s">
        <v>2880</v>
      </c>
      <c r="F1112" s="840" t="s">
        <v>2881</v>
      </c>
      <c r="G1112" s="826" t="s">
        <v>3432</v>
      </c>
      <c r="H1112" s="826" t="s">
        <v>3433</v>
      </c>
      <c r="I1112" s="832">
        <v>2254.6400146484375</v>
      </c>
      <c r="J1112" s="832">
        <v>8</v>
      </c>
      <c r="K1112" s="833">
        <v>17683.94970703125</v>
      </c>
    </row>
    <row r="1113" spans="1:11" ht="14.45" customHeight="1" x14ac:dyDescent="0.2">
      <c r="A1113" s="822" t="s">
        <v>586</v>
      </c>
      <c r="B1113" s="823" t="s">
        <v>587</v>
      </c>
      <c r="C1113" s="826" t="s">
        <v>613</v>
      </c>
      <c r="D1113" s="840" t="s">
        <v>614</v>
      </c>
      <c r="E1113" s="826" t="s">
        <v>2880</v>
      </c>
      <c r="F1113" s="840" t="s">
        <v>2881</v>
      </c>
      <c r="G1113" s="826" t="s">
        <v>3434</v>
      </c>
      <c r="H1113" s="826" t="s">
        <v>3435</v>
      </c>
      <c r="I1113" s="832">
        <v>51842</v>
      </c>
      <c r="J1113" s="832">
        <v>4</v>
      </c>
      <c r="K1113" s="833">
        <v>207368</v>
      </c>
    </row>
    <row r="1114" spans="1:11" ht="14.45" customHeight="1" x14ac:dyDescent="0.2">
      <c r="A1114" s="822" t="s">
        <v>586</v>
      </c>
      <c r="B1114" s="823" t="s">
        <v>587</v>
      </c>
      <c r="C1114" s="826" t="s">
        <v>613</v>
      </c>
      <c r="D1114" s="840" t="s">
        <v>614</v>
      </c>
      <c r="E1114" s="826" t="s">
        <v>2880</v>
      </c>
      <c r="F1114" s="840" t="s">
        <v>2881</v>
      </c>
      <c r="G1114" s="826" t="s">
        <v>3436</v>
      </c>
      <c r="H1114" s="826" t="s">
        <v>3437</v>
      </c>
      <c r="I1114" s="832">
        <v>552</v>
      </c>
      <c r="J1114" s="832">
        <v>25</v>
      </c>
      <c r="K1114" s="833">
        <v>13800</v>
      </c>
    </row>
    <row r="1115" spans="1:11" ht="14.45" customHeight="1" x14ac:dyDescent="0.2">
      <c r="A1115" s="822" t="s">
        <v>586</v>
      </c>
      <c r="B1115" s="823" t="s">
        <v>587</v>
      </c>
      <c r="C1115" s="826" t="s">
        <v>613</v>
      </c>
      <c r="D1115" s="840" t="s">
        <v>614</v>
      </c>
      <c r="E1115" s="826" t="s">
        <v>2880</v>
      </c>
      <c r="F1115" s="840" t="s">
        <v>2881</v>
      </c>
      <c r="G1115" s="826" t="s">
        <v>3434</v>
      </c>
      <c r="H1115" s="826" t="s">
        <v>3438</v>
      </c>
      <c r="I1115" s="832">
        <v>51842</v>
      </c>
      <c r="J1115" s="832">
        <v>1</v>
      </c>
      <c r="K1115" s="833">
        <v>51842</v>
      </c>
    </row>
    <row r="1116" spans="1:11" ht="14.45" customHeight="1" x14ac:dyDescent="0.2">
      <c r="A1116" s="822" t="s">
        <v>586</v>
      </c>
      <c r="B1116" s="823" t="s">
        <v>587</v>
      </c>
      <c r="C1116" s="826" t="s">
        <v>613</v>
      </c>
      <c r="D1116" s="840" t="s">
        <v>614</v>
      </c>
      <c r="E1116" s="826" t="s">
        <v>2880</v>
      </c>
      <c r="F1116" s="840" t="s">
        <v>2881</v>
      </c>
      <c r="G1116" s="826" t="s">
        <v>3436</v>
      </c>
      <c r="H1116" s="826" t="s">
        <v>3439</v>
      </c>
      <c r="I1116" s="832">
        <v>552</v>
      </c>
      <c r="J1116" s="832">
        <v>23</v>
      </c>
      <c r="K1116" s="833">
        <v>12696</v>
      </c>
    </row>
    <row r="1117" spans="1:11" ht="14.45" customHeight="1" x14ac:dyDescent="0.2">
      <c r="A1117" s="822" t="s">
        <v>586</v>
      </c>
      <c r="B1117" s="823" t="s">
        <v>587</v>
      </c>
      <c r="C1117" s="826" t="s">
        <v>613</v>
      </c>
      <c r="D1117" s="840" t="s">
        <v>614</v>
      </c>
      <c r="E1117" s="826" t="s">
        <v>2880</v>
      </c>
      <c r="F1117" s="840" t="s">
        <v>2881</v>
      </c>
      <c r="G1117" s="826" t="s">
        <v>3440</v>
      </c>
      <c r="H1117" s="826" t="s">
        <v>3441</v>
      </c>
      <c r="I1117" s="832">
        <v>1928.4379170735676</v>
      </c>
      <c r="J1117" s="832">
        <v>47</v>
      </c>
      <c r="K1117" s="833">
        <v>96679.050019530579</v>
      </c>
    </row>
    <row r="1118" spans="1:11" ht="14.45" customHeight="1" x14ac:dyDescent="0.2">
      <c r="A1118" s="822" t="s">
        <v>586</v>
      </c>
      <c r="B1118" s="823" t="s">
        <v>587</v>
      </c>
      <c r="C1118" s="826" t="s">
        <v>613</v>
      </c>
      <c r="D1118" s="840" t="s">
        <v>614</v>
      </c>
      <c r="E1118" s="826" t="s">
        <v>2880</v>
      </c>
      <c r="F1118" s="840" t="s">
        <v>2881</v>
      </c>
      <c r="G1118" s="826" t="s">
        <v>3440</v>
      </c>
      <c r="H1118" s="826" t="s">
        <v>3442</v>
      </c>
      <c r="I1118" s="832">
        <v>2092.7850341796875</v>
      </c>
      <c r="J1118" s="832">
        <v>18</v>
      </c>
      <c r="K1118" s="833">
        <v>37670.130615234375</v>
      </c>
    </row>
    <row r="1119" spans="1:11" ht="14.45" customHeight="1" x14ac:dyDescent="0.2">
      <c r="A1119" s="822" t="s">
        <v>586</v>
      </c>
      <c r="B1119" s="823" t="s">
        <v>587</v>
      </c>
      <c r="C1119" s="826" t="s">
        <v>613</v>
      </c>
      <c r="D1119" s="840" t="s">
        <v>614</v>
      </c>
      <c r="E1119" s="826" t="s">
        <v>2880</v>
      </c>
      <c r="F1119" s="840" t="s">
        <v>2881</v>
      </c>
      <c r="G1119" s="826" t="s">
        <v>3443</v>
      </c>
      <c r="H1119" s="826" t="s">
        <v>3444</v>
      </c>
      <c r="I1119" s="832">
        <v>62658</v>
      </c>
      <c r="J1119" s="832">
        <v>1</v>
      </c>
      <c r="K1119" s="833">
        <v>62658</v>
      </c>
    </row>
    <row r="1120" spans="1:11" ht="14.45" customHeight="1" x14ac:dyDescent="0.2">
      <c r="A1120" s="822" t="s">
        <v>586</v>
      </c>
      <c r="B1120" s="823" t="s">
        <v>587</v>
      </c>
      <c r="C1120" s="826" t="s">
        <v>613</v>
      </c>
      <c r="D1120" s="840" t="s">
        <v>614</v>
      </c>
      <c r="E1120" s="826" t="s">
        <v>2880</v>
      </c>
      <c r="F1120" s="840" t="s">
        <v>2881</v>
      </c>
      <c r="G1120" s="826" t="s">
        <v>3443</v>
      </c>
      <c r="H1120" s="826" t="s">
        <v>3445</v>
      </c>
      <c r="I1120" s="832">
        <v>62658</v>
      </c>
      <c r="J1120" s="832">
        <v>1</v>
      </c>
      <c r="K1120" s="833">
        <v>62658</v>
      </c>
    </row>
    <row r="1121" spans="1:11" ht="14.45" customHeight="1" x14ac:dyDescent="0.2">
      <c r="A1121" s="822" t="s">
        <v>586</v>
      </c>
      <c r="B1121" s="823" t="s">
        <v>587</v>
      </c>
      <c r="C1121" s="826" t="s">
        <v>613</v>
      </c>
      <c r="D1121" s="840" t="s">
        <v>614</v>
      </c>
      <c r="E1121" s="826" t="s">
        <v>2880</v>
      </c>
      <c r="F1121" s="840" t="s">
        <v>2881</v>
      </c>
      <c r="G1121" s="826" t="s">
        <v>3415</v>
      </c>
      <c r="H1121" s="826" t="s">
        <v>3446</v>
      </c>
      <c r="I1121" s="832">
        <v>2174.6051025390625</v>
      </c>
      <c r="J1121" s="832">
        <v>2</v>
      </c>
      <c r="K1121" s="833">
        <v>4349.210205078125</v>
      </c>
    </row>
    <row r="1122" spans="1:11" ht="14.45" customHeight="1" x14ac:dyDescent="0.2">
      <c r="A1122" s="822" t="s">
        <v>586</v>
      </c>
      <c r="B1122" s="823" t="s">
        <v>587</v>
      </c>
      <c r="C1122" s="826" t="s">
        <v>613</v>
      </c>
      <c r="D1122" s="840" t="s">
        <v>614</v>
      </c>
      <c r="E1122" s="826" t="s">
        <v>2880</v>
      </c>
      <c r="F1122" s="840" t="s">
        <v>2881</v>
      </c>
      <c r="G1122" s="826" t="s">
        <v>3419</v>
      </c>
      <c r="H1122" s="826" t="s">
        <v>3447</v>
      </c>
      <c r="I1122" s="832">
        <v>2174.6026000976563</v>
      </c>
      <c r="J1122" s="832">
        <v>4</v>
      </c>
      <c r="K1122" s="833">
        <v>8698.410400390625</v>
      </c>
    </row>
    <row r="1123" spans="1:11" ht="14.45" customHeight="1" x14ac:dyDescent="0.2">
      <c r="A1123" s="822" t="s">
        <v>586</v>
      </c>
      <c r="B1123" s="823" t="s">
        <v>587</v>
      </c>
      <c r="C1123" s="826" t="s">
        <v>613</v>
      </c>
      <c r="D1123" s="840" t="s">
        <v>614</v>
      </c>
      <c r="E1123" s="826" t="s">
        <v>2880</v>
      </c>
      <c r="F1123" s="840" t="s">
        <v>2881</v>
      </c>
      <c r="G1123" s="826" t="s">
        <v>3407</v>
      </c>
      <c r="H1123" s="826" t="s">
        <v>3448</v>
      </c>
      <c r="I1123" s="832">
        <v>805.77001953125</v>
      </c>
      <c r="J1123" s="832">
        <v>10</v>
      </c>
      <c r="K1123" s="833">
        <v>8057.72998046875</v>
      </c>
    </row>
    <row r="1124" spans="1:11" ht="14.45" customHeight="1" x14ac:dyDescent="0.2">
      <c r="A1124" s="822" t="s">
        <v>586</v>
      </c>
      <c r="B1124" s="823" t="s">
        <v>587</v>
      </c>
      <c r="C1124" s="826" t="s">
        <v>613</v>
      </c>
      <c r="D1124" s="840" t="s">
        <v>614</v>
      </c>
      <c r="E1124" s="826" t="s">
        <v>2880</v>
      </c>
      <c r="F1124" s="840" t="s">
        <v>2881</v>
      </c>
      <c r="G1124" s="826" t="s">
        <v>3423</v>
      </c>
      <c r="H1124" s="826" t="s">
        <v>3449</v>
      </c>
      <c r="I1124" s="832">
        <v>405.47000122070313</v>
      </c>
      <c r="J1124" s="832">
        <v>4</v>
      </c>
      <c r="K1124" s="833">
        <v>1621.8699951171875</v>
      </c>
    </row>
    <row r="1125" spans="1:11" ht="14.45" customHeight="1" x14ac:dyDescent="0.2">
      <c r="A1125" s="822" t="s">
        <v>586</v>
      </c>
      <c r="B1125" s="823" t="s">
        <v>587</v>
      </c>
      <c r="C1125" s="826" t="s">
        <v>613</v>
      </c>
      <c r="D1125" s="840" t="s">
        <v>614</v>
      </c>
      <c r="E1125" s="826" t="s">
        <v>2880</v>
      </c>
      <c r="F1125" s="840" t="s">
        <v>2881</v>
      </c>
      <c r="G1125" s="826" t="s">
        <v>3450</v>
      </c>
      <c r="H1125" s="826" t="s">
        <v>3451</v>
      </c>
      <c r="I1125" s="832">
        <v>205.19000244140625</v>
      </c>
      <c r="J1125" s="832">
        <v>400</v>
      </c>
      <c r="K1125" s="833">
        <v>82077.796875</v>
      </c>
    </row>
    <row r="1126" spans="1:11" ht="14.45" customHeight="1" x14ac:dyDescent="0.2">
      <c r="A1126" s="822" t="s">
        <v>586</v>
      </c>
      <c r="B1126" s="823" t="s">
        <v>587</v>
      </c>
      <c r="C1126" s="826" t="s">
        <v>613</v>
      </c>
      <c r="D1126" s="840" t="s">
        <v>614</v>
      </c>
      <c r="E1126" s="826" t="s">
        <v>2880</v>
      </c>
      <c r="F1126" s="840" t="s">
        <v>2881</v>
      </c>
      <c r="G1126" s="826" t="s">
        <v>3452</v>
      </c>
      <c r="H1126" s="826" t="s">
        <v>3453</v>
      </c>
      <c r="I1126" s="832">
        <v>1087.3050537109375</v>
      </c>
      <c r="J1126" s="832">
        <v>1</v>
      </c>
      <c r="K1126" s="833">
        <v>2174.6001074220985</v>
      </c>
    </row>
    <row r="1127" spans="1:11" ht="14.45" customHeight="1" x14ac:dyDescent="0.2">
      <c r="A1127" s="822" t="s">
        <v>586</v>
      </c>
      <c r="B1127" s="823" t="s">
        <v>587</v>
      </c>
      <c r="C1127" s="826" t="s">
        <v>613</v>
      </c>
      <c r="D1127" s="840" t="s">
        <v>614</v>
      </c>
      <c r="E1127" s="826" t="s">
        <v>2880</v>
      </c>
      <c r="F1127" s="840" t="s">
        <v>2881</v>
      </c>
      <c r="G1127" s="826" t="s">
        <v>3088</v>
      </c>
      <c r="H1127" s="826" t="s">
        <v>3454</v>
      </c>
      <c r="I1127" s="832">
        <v>473.45999145507813</v>
      </c>
      <c r="J1127" s="832">
        <v>9</v>
      </c>
      <c r="K1127" s="833">
        <v>4261.1199035644531</v>
      </c>
    </row>
    <row r="1128" spans="1:11" ht="14.45" customHeight="1" x14ac:dyDescent="0.2">
      <c r="A1128" s="822" t="s">
        <v>586</v>
      </c>
      <c r="B1128" s="823" t="s">
        <v>587</v>
      </c>
      <c r="C1128" s="826" t="s">
        <v>613</v>
      </c>
      <c r="D1128" s="840" t="s">
        <v>614</v>
      </c>
      <c r="E1128" s="826" t="s">
        <v>2880</v>
      </c>
      <c r="F1128" s="840" t="s">
        <v>2881</v>
      </c>
      <c r="G1128" s="826" t="s">
        <v>3432</v>
      </c>
      <c r="H1128" s="826" t="s">
        <v>3455</v>
      </c>
      <c r="I1128" s="832">
        <v>2078.06005859375</v>
      </c>
      <c r="J1128" s="832">
        <v>3</v>
      </c>
      <c r="K1128" s="833">
        <v>6234.18994140625</v>
      </c>
    </row>
    <row r="1129" spans="1:11" ht="14.45" customHeight="1" x14ac:dyDescent="0.2">
      <c r="A1129" s="822" t="s">
        <v>586</v>
      </c>
      <c r="B1129" s="823" t="s">
        <v>587</v>
      </c>
      <c r="C1129" s="826" t="s">
        <v>613</v>
      </c>
      <c r="D1129" s="840" t="s">
        <v>614</v>
      </c>
      <c r="E1129" s="826" t="s">
        <v>3456</v>
      </c>
      <c r="F1129" s="840" t="s">
        <v>3457</v>
      </c>
      <c r="G1129" s="826" t="s">
        <v>3458</v>
      </c>
      <c r="H1129" s="826" t="s">
        <v>3459</v>
      </c>
      <c r="I1129" s="832">
        <v>9.9999997764825821E-3</v>
      </c>
      <c r="J1129" s="832">
        <v>1</v>
      </c>
      <c r="K1129" s="833">
        <v>9.9999997764825821E-3</v>
      </c>
    </row>
    <row r="1130" spans="1:11" ht="14.45" customHeight="1" x14ac:dyDescent="0.2">
      <c r="A1130" s="822" t="s">
        <v>586</v>
      </c>
      <c r="B1130" s="823" t="s">
        <v>587</v>
      </c>
      <c r="C1130" s="826" t="s">
        <v>613</v>
      </c>
      <c r="D1130" s="840" t="s">
        <v>614</v>
      </c>
      <c r="E1130" s="826" t="s">
        <v>3456</v>
      </c>
      <c r="F1130" s="840" t="s">
        <v>3457</v>
      </c>
      <c r="G1130" s="826" t="s">
        <v>3460</v>
      </c>
      <c r="H1130" s="826" t="s">
        <v>3461</v>
      </c>
      <c r="I1130" s="832">
        <v>9.9999997764825821E-3</v>
      </c>
      <c r="J1130" s="832">
        <v>14</v>
      </c>
      <c r="K1130" s="833">
        <v>0.13999999687075615</v>
      </c>
    </row>
    <row r="1131" spans="1:11" ht="14.45" customHeight="1" x14ac:dyDescent="0.2">
      <c r="A1131" s="822" t="s">
        <v>586</v>
      </c>
      <c r="B1131" s="823" t="s">
        <v>587</v>
      </c>
      <c r="C1131" s="826" t="s">
        <v>613</v>
      </c>
      <c r="D1131" s="840" t="s">
        <v>614</v>
      </c>
      <c r="E1131" s="826" t="s">
        <v>3456</v>
      </c>
      <c r="F1131" s="840" t="s">
        <v>3457</v>
      </c>
      <c r="G1131" s="826" t="s">
        <v>3462</v>
      </c>
      <c r="H1131" s="826" t="s">
        <v>3463</v>
      </c>
      <c r="I1131" s="832">
        <v>1.1499999761581421</v>
      </c>
      <c r="J1131" s="832">
        <v>1</v>
      </c>
      <c r="K1131" s="833">
        <v>1.1499999761581421</v>
      </c>
    </row>
    <row r="1132" spans="1:11" ht="14.45" customHeight="1" x14ac:dyDescent="0.2">
      <c r="A1132" s="822" t="s">
        <v>586</v>
      </c>
      <c r="B1132" s="823" t="s">
        <v>587</v>
      </c>
      <c r="C1132" s="826" t="s">
        <v>613</v>
      </c>
      <c r="D1132" s="840" t="s">
        <v>614</v>
      </c>
      <c r="E1132" s="826" t="s">
        <v>3456</v>
      </c>
      <c r="F1132" s="840" t="s">
        <v>3457</v>
      </c>
      <c r="G1132" s="826" t="s">
        <v>3464</v>
      </c>
      <c r="H1132" s="826" t="s">
        <v>3465</v>
      </c>
      <c r="I1132" s="832">
        <v>9.9999997764825821E-3</v>
      </c>
      <c r="J1132" s="832">
        <v>15</v>
      </c>
      <c r="K1132" s="833">
        <v>0.14999999664723873</v>
      </c>
    </row>
    <row r="1133" spans="1:11" ht="14.45" customHeight="1" x14ac:dyDescent="0.2">
      <c r="A1133" s="822" t="s">
        <v>586</v>
      </c>
      <c r="B1133" s="823" t="s">
        <v>587</v>
      </c>
      <c r="C1133" s="826" t="s">
        <v>613</v>
      </c>
      <c r="D1133" s="840" t="s">
        <v>614</v>
      </c>
      <c r="E1133" s="826" t="s">
        <v>3456</v>
      </c>
      <c r="F1133" s="840" t="s">
        <v>3457</v>
      </c>
      <c r="G1133" s="826" t="s">
        <v>3466</v>
      </c>
      <c r="H1133" s="826" t="s">
        <v>3467</v>
      </c>
      <c r="I1133" s="832">
        <v>59683.70703125</v>
      </c>
      <c r="J1133" s="832">
        <v>3</v>
      </c>
      <c r="K1133" s="833">
        <v>179051.12109375</v>
      </c>
    </row>
    <row r="1134" spans="1:11" ht="14.45" customHeight="1" x14ac:dyDescent="0.2">
      <c r="A1134" s="822" t="s">
        <v>586</v>
      </c>
      <c r="B1134" s="823" t="s">
        <v>587</v>
      </c>
      <c r="C1134" s="826" t="s">
        <v>613</v>
      </c>
      <c r="D1134" s="840" t="s">
        <v>614</v>
      </c>
      <c r="E1134" s="826" t="s">
        <v>3456</v>
      </c>
      <c r="F1134" s="840" t="s">
        <v>3457</v>
      </c>
      <c r="G1134" s="826" t="s">
        <v>3468</v>
      </c>
      <c r="H1134" s="826" t="s">
        <v>3469</v>
      </c>
      <c r="I1134" s="832">
        <v>59683.8203125</v>
      </c>
      <c r="J1134" s="832">
        <v>4</v>
      </c>
      <c r="K1134" s="833">
        <v>238735.28125</v>
      </c>
    </row>
    <row r="1135" spans="1:11" ht="14.45" customHeight="1" x14ac:dyDescent="0.2">
      <c r="A1135" s="822" t="s">
        <v>586</v>
      </c>
      <c r="B1135" s="823" t="s">
        <v>587</v>
      </c>
      <c r="C1135" s="826" t="s">
        <v>613</v>
      </c>
      <c r="D1135" s="840" t="s">
        <v>614</v>
      </c>
      <c r="E1135" s="826" t="s">
        <v>3456</v>
      </c>
      <c r="F1135" s="840" t="s">
        <v>3457</v>
      </c>
      <c r="G1135" s="826" t="s">
        <v>3470</v>
      </c>
      <c r="H1135" s="826" t="s">
        <v>3471</v>
      </c>
      <c r="I1135" s="832">
        <v>21235.427213541665</v>
      </c>
      <c r="J1135" s="832">
        <v>17</v>
      </c>
      <c r="K1135" s="833">
        <v>451252.88015625067</v>
      </c>
    </row>
    <row r="1136" spans="1:11" ht="14.45" customHeight="1" x14ac:dyDescent="0.2">
      <c r="A1136" s="822" t="s">
        <v>586</v>
      </c>
      <c r="B1136" s="823" t="s">
        <v>587</v>
      </c>
      <c r="C1136" s="826" t="s">
        <v>613</v>
      </c>
      <c r="D1136" s="840" t="s">
        <v>614</v>
      </c>
      <c r="E1136" s="826" t="s">
        <v>3456</v>
      </c>
      <c r="F1136" s="840" t="s">
        <v>3457</v>
      </c>
      <c r="G1136" s="826" t="s">
        <v>3472</v>
      </c>
      <c r="H1136" s="826" t="s">
        <v>3473</v>
      </c>
      <c r="I1136" s="832">
        <v>26544.30078125</v>
      </c>
      <c r="J1136" s="832">
        <v>2</v>
      </c>
      <c r="K1136" s="833">
        <v>53088.6015625</v>
      </c>
    </row>
    <row r="1137" spans="1:11" ht="14.45" customHeight="1" x14ac:dyDescent="0.2">
      <c r="A1137" s="822" t="s">
        <v>586</v>
      </c>
      <c r="B1137" s="823" t="s">
        <v>587</v>
      </c>
      <c r="C1137" s="826" t="s">
        <v>613</v>
      </c>
      <c r="D1137" s="840" t="s">
        <v>614</v>
      </c>
      <c r="E1137" s="826" t="s">
        <v>3456</v>
      </c>
      <c r="F1137" s="840" t="s">
        <v>3457</v>
      </c>
      <c r="G1137" s="826" t="s">
        <v>3474</v>
      </c>
      <c r="H1137" s="826" t="s">
        <v>3475</v>
      </c>
      <c r="I1137" s="832">
        <v>9.9999997764825821E-3</v>
      </c>
      <c r="J1137" s="832">
        <v>12</v>
      </c>
      <c r="K1137" s="833">
        <v>0.11999999731779099</v>
      </c>
    </row>
    <row r="1138" spans="1:11" ht="14.45" customHeight="1" x14ac:dyDescent="0.2">
      <c r="A1138" s="822" t="s">
        <v>586</v>
      </c>
      <c r="B1138" s="823" t="s">
        <v>587</v>
      </c>
      <c r="C1138" s="826" t="s">
        <v>613</v>
      </c>
      <c r="D1138" s="840" t="s">
        <v>614</v>
      </c>
      <c r="E1138" s="826" t="s">
        <v>3456</v>
      </c>
      <c r="F1138" s="840" t="s">
        <v>3457</v>
      </c>
      <c r="G1138" s="826" t="s">
        <v>3476</v>
      </c>
      <c r="H1138" s="826" t="s">
        <v>3477</v>
      </c>
      <c r="I1138" s="832">
        <v>1.1499999761581421</v>
      </c>
      <c r="J1138" s="832">
        <v>1</v>
      </c>
      <c r="K1138" s="833">
        <v>1.1499999761581421</v>
      </c>
    </row>
    <row r="1139" spans="1:11" ht="14.45" customHeight="1" x14ac:dyDescent="0.2">
      <c r="A1139" s="822" t="s">
        <v>586</v>
      </c>
      <c r="B1139" s="823" t="s">
        <v>587</v>
      </c>
      <c r="C1139" s="826" t="s">
        <v>613</v>
      </c>
      <c r="D1139" s="840" t="s">
        <v>614</v>
      </c>
      <c r="E1139" s="826" t="s">
        <v>3456</v>
      </c>
      <c r="F1139" s="840" t="s">
        <v>3457</v>
      </c>
      <c r="G1139" s="826" t="s">
        <v>3478</v>
      </c>
      <c r="H1139" s="826" t="s">
        <v>3479</v>
      </c>
      <c r="I1139" s="832">
        <v>1.1499999761581421</v>
      </c>
      <c r="J1139" s="832">
        <v>2</v>
      </c>
      <c r="K1139" s="833">
        <v>2.2999999523162842</v>
      </c>
    </row>
    <row r="1140" spans="1:11" ht="14.45" customHeight="1" x14ac:dyDescent="0.2">
      <c r="A1140" s="822" t="s">
        <v>586</v>
      </c>
      <c r="B1140" s="823" t="s">
        <v>587</v>
      </c>
      <c r="C1140" s="826" t="s">
        <v>613</v>
      </c>
      <c r="D1140" s="840" t="s">
        <v>614</v>
      </c>
      <c r="E1140" s="826" t="s">
        <v>3456</v>
      </c>
      <c r="F1140" s="840" t="s">
        <v>3457</v>
      </c>
      <c r="G1140" s="826" t="s">
        <v>3480</v>
      </c>
      <c r="H1140" s="826" t="s">
        <v>3481</v>
      </c>
      <c r="I1140" s="832">
        <v>29832.145909926472</v>
      </c>
      <c r="J1140" s="832">
        <v>14</v>
      </c>
      <c r="K1140" s="833">
        <v>507149.48046875</v>
      </c>
    </row>
    <row r="1141" spans="1:11" ht="14.45" customHeight="1" x14ac:dyDescent="0.2">
      <c r="A1141" s="822" t="s">
        <v>586</v>
      </c>
      <c r="B1141" s="823" t="s">
        <v>587</v>
      </c>
      <c r="C1141" s="826" t="s">
        <v>613</v>
      </c>
      <c r="D1141" s="840" t="s">
        <v>614</v>
      </c>
      <c r="E1141" s="826" t="s">
        <v>3456</v>
      </c>
      <c r="F1141" s="840" t="s">
        <v>3457</v>
      </c>
      <c r="G1141" s="826" t="s">
        <v>3482</v>
      </c>
      <c r="H1141" s="826" t="s">
        <v>3483</v>
      </c>
      <c r="I1141" s="832">
        <v>36225.029296875</v>
      </c>
      <c r="J1141" s="832">
        <v>2</v>
      </c>
      <c r="K1141" s="833">
        <v>72450.05859375</v>
      </c>
    </row>
    <row r="1142" spans="1:11" ht="14.45" customHeight="1" x14ac:dyDescent="0.2">
      <c r="A1142" s="822" t="s">
        <v>586</v>
      </c>
      <c r="B1142" s="823" t="s">
        <v>587</v>
      </c>
      <c r="C1142" s="826" t="s">
        <v>613</v>
      </c>
      <c r="D1142" s="840" t="s">
        <v>614</v>
      </c>
      <c r="E1142" s="826" t="s">
        <v>3456</v>
      </c>
      <c r="F1142" s="840" t="s">
        <v>3457</v>
      </c>
      <c r="G1142" s="826" t="s">
        <v>3484</v>
      </c>
      <c r="H1142" s="826" t="s">
        <v>3485</v>
      </c>
      <c r="I1142" s="832">
        <v>9.9999997764825821E-3</v>
      </c>
      <c r="J1142" s="832">
        <v>1</v>
      </c>
      <c r="K1142" s="833">
        <v>9.9999997764825821E-3</v>
      </c>
    </row>
    <row r="1143" spans="1:11" ht="14.45" customHeight="1" x14ac:dyDescent="0.2">
      <c r="A1143" s="822" t="s">
        <v>586</v>
      </c>
      <c r="B1143" s="823" t="s">
        <v>587</v>
      </c>
      <c r="C1143" s="826" t="s">
        <v>613</v>
      </c>
      <c r="D1143" s="840" t="s">
        <v>614</v>
      </c>
      <c r="E1143" s="826" t="s">
        <v>3456</v>
      </c>
      <c r="F1143" s="840" t="s">
        <v>3457</v>
      </c>
      <c r="G1143" s="826" t="s">
        <v>3486</v>
      </c>
      <c r="H1143" s="826" t="s">
        <v>3487</v>
      </c>
      <c r="I1143" s="832">
        <v>564801.4375</v>
      </c>
      <c r="J1143" s="832">
        <v>1</v>
      </c>
      <c r="K1143" s="833">
        <v>564801.4375</v>
      </c>
    </row>
    <row r="1144" spans="1:11" ht="14.45" customHeight="1" x14ac:dyDescent="0.2">
      <c r="A1144" s="822" t="s">
        <v>586</v>
      </c>
      <c r="B1144" s="823" t="s">
        <v>587</v>
      </c>
      <c r="C1144" s="826" t="s">
        <v>613</v>
      </c>
      <c r="D1144" s="840" t="s">
        <v>614</v>
      </c>
      <c r="E1144" s="826" t="s">
        <v>3456</v>
      </c>
      <c r="F1144" s="840" t="s">
        <v>3457</v>
      </c>
      <c r="G1144" s="826" t="s">
        <v>3488</v>
      </c>
      <c r="H1144" s="826" t="s">
        <v>3489</v>
      </c>
      <c r="I1144" s="832">
        <v>60240.7109375</v>
      </c>
      <c r="J1144" s="832">
        <v>5</v>
      </c>
      <c r="K1144" s="833">
        <v>301203.5546875</v>
      </c>
    </row>
    <row r="1145" spans="1:11" ht="14.45" customHeight="1" x14ac:dyDescent="0.2">
      <c r="A1145" s="822" t="s">
        <v>586</v>
      </c>
      <c r="B1145" s="823" t="s">
        <v>587</v>
      </c>
      <c r="C1145" s="826" t="s">
        <v>613</v>
      </c>
      <c r="D1145" s="840" t="s">
        <v>614</v>
      </c>
      <c r="E1145" s="826" t="s">
        <v>3456</v>
      </c>
      <c r="F1145" s="840" t="s">
        <v>3457</v>
      </c>
      <c r="G1145" s="826" t="s">
        <v>3490</v>
      </c>
      <c r="H1145" s="826" t="s">
        <v>3491</v>
      </c>
      <c r="I1145" s="832">
        <v>16574.8203125</v>
      </c>
      <c r="J1145" s="832">
        <v>1</v>
      </c>
      <c r="K1145" s="833">
        <v>16574.8203125</v>
      </c>
    </row>
    <row r="1146" spans="1:11" ht="14.45" customHeight="1" x14ac:dyDescent="0.2">
      <c r="A1146" s="822" t="s">
        <v>586</v>
      </c>
      <c r="B1146" s="823" t="s">
        <v>587</v>
      </c>
      <c r="C1146" s="826" t="s">
        <v>613</v>
      </c>
      <c r="D1146" s="840" t="s">
        <v>614</v>
      </c>
      <c r="E1146" s="826" t="s">
        <v>3456</v>
      </c>
      <c r="F1146" s="840" t="s">
        <v>3457</v>
      </c>
      <c r="G1146" s="826" t="s">
        <v>3492</v>
      </c>
      <c r="H1146" s="826" t="s">
        <v>3493</v>
      </c>
      <c r="I1146" s="832">
        <v>12111.5302734375</v>
      </c>
      <c r="J1146" s="832">
        <v>1</v>
      </c>
      <c r="K1146" s="833">
        <v>12111.5302734375</v>
      </c>
    </row>
    <row r="1147" spans="1:11" ht="14.45" customHeight="1" x14ac:dyDescent="0.2">
      <c r="A1147" s="822" t="s">
        <v>586</v>
      </c>
      <c r="B1147" s="823" t="s">
        <v>587</v>
      </c>
      <c r="C1147" s="826" t="s">
        <v>613</v>
      </c>
      <c r="D1147" s="840" t="s">
        <v>614</v>
      </c>
      <c r="E1147" s="826" t="s">
        <v>3456</v>
      </c>
      <c r="F1147" s="840" t="s">
        <v>3457</v>
      </c>
      <c r="G1147" s="826" t="s">
        <v>3494</v>
      </c>
      <c r="H1147" s="826" t="s">
        <v>3495</v>
      </c>
      <c r="I1147" s="832">
        <v>9.9999997764825821E-3</v>
      </c>
      <c r="J1147" s="832">
        <v>1</v>
      </c>
      <c r="K1147" s="833">
        <v>9.9999997764825821E-3</v>
      </c>
    </row>
    <row r="1148" spans="1:11" ht="14.45" customHeight="1" x14ac:dyDescent="0.2">
      <c r="A1148" s="822" t="s">
        <v>586</v>
      </c>
      <c r="B1148" s="823" t="s">
        <v>587</v>
      </c>
      <c r="C1148" s="826" t="s">
        <v>613</v>
      </c>
      <c r="D1148" s="840" t="s">
        <v>614</v>
      </c>
      <c r="E1148" s="826" t="s">
        <v>3456</v>
      </c>
      <c r="F1148" s="840" t="s">
        <v>3457</v>
      </c>
      <c r="G1148" s="826" t="s">
        <v>3496</v>
      </c>
      <c r="H1148" s="826" t="s">
        <v>3497</v>
      </c>
      <c r="I1148" s="832">
        <v>325576.34375</v>
      </c>
      <c r="J1148" s="832">
        <v>1</v>
      </c>
      <c r="K1148" s="833">
        <v>325576.34375</v>
      </c>
    </row>
    <row r="1149" spans="1:11" ht="14.45" customHeight="1" x14ac:dyDescent="0.2">
      <c r="A1149" s="822" t="s">
        <v>586</v>
      </c>
      <c r="B1149" s="823" t="s">
        <v>587</v>
      </c>
      <c r="C1149" s="826" t="s">
        <v>613</v>
      </c>
      <c r="D1149" s="840" t="s">
        <v>614</v>
      </c>
      <c r="E1149" s="826" t="s">
        <v>3456</v>
      </c>
      <c r="F1149" s="840" t="s">
        <v>3457</v>
      </c>
      <c r="G1149" s="826" t="s">
        <v>3498</v>
      </c>
      <c r="H1149" s="826" t="s">
        <v>3499</v>
      </c>
      <c r="I1149" s="832">
        <v>263858.36875000002</v>
      </c>
      <c r="J1149" s="832">
        <v>12</v>
      </c>
      <c r="K1149" s="833">
        <v>3906915.76171875</v>
      </c>
    </row>
    <row r="1150" spans="1:11" ht="14.45" customHeight="1" x14ac:dyDescent="0.2">
      <c r="A1150" s="822" t="s">
        <v>586</v>
      </c>
      <c r="B1150" s="823" t="s">
        <v>587</v>
      </c>
      <c r="C1150" s="826" t="s">
        <v>613</v>
      </c>
      <c r="D1150" s="840" t="s">
        <v>614</v>
      </c>
      <c r="E1150" s="826" t="s">
        <v>3456</v>
      </c>
      <c r="F1150" s="840" t="s">
        <v>3457</v>
      </c>
      <c r="G1150" s="826" t="s">
        <v>3500</v>
      </c>
      <c r="H1150" s="826" t="s">
        <v>3501</v>
      </c>
      <c r="I1150" s="832">
        <v>425947.34375</v>
      </c>
      <c r="J1150" s="832">
        <v>1</v>
      </c>
      <c r="K1150" s="833">
        <v>425947.34375</v>
      </c>
    </row>
    <row r="1151" spans="1:11" ht="14.45" customHeight="1" x14ac:dyDescent="0.2">
      <c r="A1151" s="822" t="s">
        <v>586</v>
      </c>
      <c r="B1151" s="823" t="s">
        <v>587</v>
      </c>
      <c r="C1151" s="826" t="s">
        <v>613</v>
      </c>
      <c r="D1151" s="840" t="s">
        <v>614</v>
      </c>
      <c r="E1151" s="826" t="s">
        <v>3456</v>
      </c>
      <c r="F1151" s="840" t="s">
        <v>3457</v>
      </c>
      <c r="G1151" s="826" t="s">
        <v>3502</v>
      </c>
      <c r="H1151" s="826" t="s">
        <v>3503</v>
      </c>
      <c r="I1151" s="832">
        <v>60240.759765625</v>
      </c>
      <c r="J1151" s="832">
        <v>2</v>
      </c>
      <c r="K1151" s="833">
        <v>120481.51953125</v>
      </c>
    </row>
    <row r="1152" spans="1:11" ht="14.45" customHeight="1" x14ac:dyDescent="0.2">
      <c r="A1152" s="822" t="s">
        <v>586</v>
      </c>
      <c r="B1152" s="823" t="s">
        <v>587</v>
      </c>
      <c r="C1152" s="826" t="s">
        <v>613</v>
      </c>
      <c r="D1152" s="840" t="s">
        <v>614</v>
      </c>
      <c r="E1152" s="826" t="s">
        <v>3456</v>
      </c>
      <c r="F1152" s="840" t="s">
        <v>3457</v>
      </c>
      <c r="G1152" s="826" t="s">
        <v>3504</v>
      </c>
      <c r="H1152" s="826" t="s">
        <v>3505</v>
      </c>
      <c r="I1152" s="832">
        <v>544038</v>
      </c>
      <c r="J1152" s="832">
        <v>1</v>
      </c>
      <c r="K1152" s="833">
        <v>544038</v>
      </c>
    </row>
    <row r="1153" spans="1:11" ht="14.45" customHeight="1" x14ac:dyDescent="0.2">
      <c r="A1153" s="822" t="s">
        <v>586</v>
      </c>
      <c r="B1153" s="823" t="s">
        <v>587</v>
      </c>
      <c r="C1153" s="826" t="s">
        <v>613</v>
      </c>
      <c r="D1153" s="840" t="s">
        <v>614</v>
      </c>
      <c r="E1153" s="826" t="s">
        <v>3456</v>
      </c>
      <c r="F1153" s="840" t="s">
        <v>3457</v>
      </c>
      <c r="G1153" s="826" t="s">
        <v>3490</v>
      </c>
      <c r="H1153" s="826" t="s">
        <v>3506</v>
      </c>
      <c r="I1153" s="832">
        <v>16574.8203125</v>
      </c>
      <c r="J1153" s="832">
        <v>1</v>
      </c>
      <c r="K1153" s="833">
        <v>16574.8203125</v>
      </c>
    </row>
    <row r="1154" spans="1:11" ht="14.45" customHeight="1" x14ac:dyDescent="0.2">
      <c r="A1154" s="822" t="s">
        <v>586</v>
      </c>
      <c r="B1154" s="823" t="s">
        <v>587</v>
      </c>
      <c r="C1154" s="826" t="s">
        <v>613</v>
      </c>
      <c r="D1154" s="840" t="s">
        <v>614</v>
      </c>
      <c r="E1154" s="826" t="s">
        <v>3456</v>
      </c>
      <c r="F1154" s="840" t="s">
        <v>3457</v>
      </c>
      <c r="G1154" s="826" t="s">
        <v>3492</v>
      </c>
      <c r="H1154" s="826" t="s">
        <v>3507</v>
      </c>
      <c r="I1154" s="832">
        <v>12111.5302734375</v>
      </c>
      <c r="J1154" s="832">
        <v>1</v>
      </c>
      <c r="K1154" s="833">
        <v>12111.5302734375</v>
      </c>
    </row>
    <row r="1155" spans="1:11" ht="14.45" customHeight="1" x14ac:dyDescent="0.2">
      <c r="A1155" s="822" t="s">
        <v>586</v>
      </c>
      <c r="B1155" s="823" t="s">
        <v>587</v>
      </c>
      <c r="C1155" s="826" t="s">
        <v>613</v>
      </c>
      <c r="D1155" s="840" t="s">
        <v>614</v>
      </c>
      <c r="E1155" s="826" t="s">
        <v>3456</v>
      </c>
      <c r="F1155" s="840" t="s">
        <v>3457</v>
      </c>
      <c r="G1155" s="826" t="s">
        <v>3508</v>
      </c>
      <c r="H1155" s="826" t="s">
        <v>3509</v>
      </c>
      <c r="I1155" s="832">
        <v>227401.484375</v>
      </c>
      <c r="J1155" s="832">
        <v>1</v>
      </c>
      <c r="K1155" s="833">
        <v>227401.484375</v>
      </c>
    </row>
    <row r="1156" spans="1:11" ht="14.45" customHeight="1" x14ac:dyDescent="0.2">
      <c r="A1156" s="822" t="s">
        <v>586</v>
      </c>
      <c r="B1156" s="823" t="s">
        <v>587</v>
      </c>
      <c r="C1156" s="826" t="s">
        <v>613</v>
      </c>
      <c r="D1156" s="840" t="s">
        <v>614</v>
      </c>
      <c r="E1156" s="826" t="s">
        <v>3456</v>
      </c>
      <c r="F1156" s="840" t="s">
        <v>3457</v>
      </c>
      <c r="G1156" s="826" t="s">
        <v>3496</v>
      </c>
      <c r="H1156" s="826" t="s">
        <v>3510</v>
      </c>
      <c r="I1156" s="832">
        <v>325576.33124999999</v>
      </c>
      <c r="J1156" s="832">
        <v>5</v>
      </c>
      <c r="K1156" s="833">
        <v>1627881.65625</v>
      </c>
    </row>
    <row r="1157" spans="1:11" ht="14.45" customHeight="1" x14ac:dyDescent="0.2">
      <c r="A1157" s="822" t="s">
        <v>586</v>
      </c>
      <c r="B1157" s="823" t="s">
        <v>587</v>
      </c>
      <c r="C1157" s="826" t="s">
        <v>613</v>
      </c>
      <c r="D1157" s="840" t="s">
        <v>614</v>
      </c>
      <c r="E1157" s="826" t="s">
        <v>3456</v>
      </c>
      <c r="F1157" s="840" t="s">
        <v>3457</v>
      </c>
      <c r="G1157" s="826" t="s">
        <v>3511</v>
      </c>
      <c r="H1157" s="826" t="s">
        <v>3512</v>
      </c>
      <c r="I1157" s="832">
        <v>9.9999997764825821E-3</v>
      </c>
      <c r="J1157" s="832">
        <v>12</v>
      </c>
      <c r="K1157" s="833">
        <v>0.11999999731779099</v>
      </c>
    </row>
    <row r="1158" spans="1:11" ht="14.45" customHeight="1" x14ac:dyDescent="0.2">
      <c r="A1158" s="822" t="s">
        <v>586</v>
      </c>
      <c r="B1158" s="823" t="s">
        <v>587</v>
      </c>
      <c r="C1158" s="826" t="s">
        <v>613</v>
      </c>
      <c r="D1158" s="840" t="s">
        <v>614</v>
      </c>
      <c r="E1158" s="826" t="s">
        <v>3456</v>
      </c>
      <c r="F1158" s="840" t="s">
        <v>3457</v>
      </c>
      <c r="G1158" s="826" t="s">
        <v>3513</v>
      </c>
      <c r="H1158" s="826" t="s">
        <v>3514</v>
      </c>
      <c r="I1158" s="832">
        <v>9.9999997764825821E-3</v>
      </c>
      <c r="J1158" s="832">
        <v>1</v>
      </c>
      <c r="K1158" s="833">
        <v>9.9999997764825821E-3</v>
      </c>
    </row>
    <row r="1159" spans="1:11" ht="14.45" customHeight="1" x14ac:dyDescent="0.2">
      <c r="A1159" s="822" t="s">
        <v>586</v>
      </c>
      <c r="B1159" s="823" t="s">
        <v>587</v>
      </c>
      <c r="C1159" s="826" t="s">
        <v>613</v>
      </c>
      <c r="D1159" s="840" t="s">
        <v>614</v>
      </c>
      <c r="E1159" s="826" t="s">
        <v>3456</v>
      </c>
      <c r="F1159" s="840" t="s">
        <v>3457</v>
      </c>
      <c r="G1159" s="826" t="s">
        <v>3513</v>
      </c>
      <c r="H1159" s="826" t="s">
        <v>3515</v>
      </c>
      <c r="I1159" s="832">
        <v>9.9999997764825821E-3</v>
      </c>
      <c r="J1159" s="832">
        <v>2</v>
      </c>
      <c r="K1159" s="833">
        <v>1.9999999552965164E-2</v>
      </c>
    </row>
    <row r="1160" spans="1:11" ht="14.45" customHeight="1" x14ac:dyDescent="0.2">
      <c r="A1160" s="822" t="s">
        <v>586</v>
      </c>
      <c r="B1160" s="823" t="s">
        <v>587</v>
      </c>
      <c r="C1160" s="826" t="s">
        <v>613</v>
      </c>
      <c r="D1160" s="840" t="s">
        <v>614</v>
      </c>
      <c r="E1160" s="826" t="s">
        <v>3456</v>
      </c>
      <c r="F1160" s="840" t="s">
        <v>3457</v>
      </c>
      <c r="G1160" s="826" t="s">
        <v>3516</v>
      </c>
      <c r="H1160" s="826" t="s">
        <v>3517</v>
      </c>
      <c r="I1160" s="832">
        <v>0.19999999584009251</v>
      </c>
      <c r="J1160" s="832">
        <v>6</v>
      </c>
      <c r="K1160" s="833">
        <v>1.199999975040555</v>
      </c>
    </row>
    <row r="1161" spans="1:11" ht="14.45" customHeight="1" x14ac:dyDescent="0.2">
      <c r="A1161" s="822" t="s">
        <v>586</v>
      </c>
      <c r="B1161" s="823" t="s">
        <v>587</v>
      </c>
      <c r="C1161" s="826" t="s">
        <v>613</v>
      </c>
      <c r="D1161" s="840" t="s">
        <v>614</v>
      </c>
      <c r="E1161" s="826" t="s">
        <v>3518</v>
      </c>
      <c r="F1161" s="840" t="s">
        <v>3519</v>
      </c>
      <c r="G1161" s="826" t="s">
        <v>3520</v>
      </c>
      <c r="H1161" s="826" t="s">
        <v>3521</v>
      </c>
      <c r="I1161" s="832">
        <v>80025.9375</v>
      </c>
      <c r="J1161" s="832">
        <v>12</v>
      </c>
      <c r="K1161" s="833">
        <v>960311.25</v>
      </c>
    </row>
    <row r="1162" spans="1:11" ht="14.45" customHeight="1" x14ac:dyDescent="0.2">
      <c r="A1162" s="822" t="s">
        <v>586</v>
      </c>
      <c r="B1162" s="823" t="s">
        <v>587</v>
      </c>
      <c r="C1162" s="826" t="s">
        <v>613</v>
      </c>
      <c r="D1162" s="840" t="s">
        <v>614</v>
      </c>
      <c r="E1162" s="826" t="s">
        <v>3518</v>
      </c>
      <c r="F1162" s="840" t="s">
        <v>3519</v>
      </c>
      <c r="G1162" s="826" t="s">
        <v>3522</v>
      </c>
      <c r="H1162" s="826" t="s">
        <v>3523</v>
      </c>
      <c r="I1162" s="832">
        <v>80025.9375</v>
      </c>
      <c r="J1162" s="832">
        <v>2</v>
      </c>
      <c r="K1162" s="833">
        <v>160051.875</v>
      </c>
    </row>
    <row r="1163" spans="1:11" ht="14.45" customHeight="1" x14ac:dyDescent="0.2">
      <c r="A1163" s="822" t="s">
        <v>586</v>
      </c>
      <c r="B1163" s="823" t="s">
        <v>587</v>
      </c>
      <c r="C1163" s="826" t="s">
        <v>613</v>
      </c>
      <c r="D1163" s="840" t="s">
        <v>614</v>
      </c>
      <c r="E1163" s="826" t="s">
        <v>3518</v>
      </c>
      <c r="F1163" s="840" t="s">
        <v>3519</v>
      </c>
      <c r="G1163" s="826" t="s">
        <v>3522</v>
      </c>
      <c r="H1163" s="826" t="s">
        <v>3524</v>
      </c>
      <c r="I1163" s="832">
        <v>80025.942187499997</v>
      </c>
      <c r="J1163" s="832">
        <v>9</v>
      </c>
      <c r="K1163" s="833">
        <v>720233.46875</v>
      </c>
    </row>
    <row r="1164" spans="1:11" ht="14.45" customHeight="1" x14ac:dyDescent="0.2">
      <c r="A1164" s="822" t="s">
        <v>586</v>
      </c>
      <c r="B1164" s="823" t="s">
        <v>587</v>
      </c>
      <c r="C1164" s="826" t="s">
        <v>613</v>
      </c>
      <c r="D1164" s="840" t="s">
        <v>614</v>
      </c>
      <c r="E1164" s="826" t="s">
        <v>3518</v>
      </c>
      <c r="F1164" s="840" t="s">
        <v>3519</v>
      </c>
      <c r="G1164" s="826" t="s">
        <v>3525</v>
      </c>
      <c r="H1164" s="826" t="s">
        <v>3526</v>
      </c>
      <c r="I1164" s="832">
        <v>1.2100000381469727</v>
      </c>
      <c r="J1164" s="832">
        <v>25</v>
      </c>
      <c r="K1164" s="833">
        <v>30.250000953674316</v>
      </c>
    </row>
    <row r="1165" spans="1:11" ht="14.45" customHeight="1" x14ac:dyDescent="0.2">
      <c r="A1165" s="822" t="s">
        <v>586</v>
      </c>
      <c r="B1165" s="823" t="s">
        <v>587</v>
      </c>
      <c r="C1165" s="826" t="s">
        <v>613</v>
      </c>
      <c r="D1165" s="840" t="s">
        <v>614</v>
      </c>
      <c r="E1165" s="826" t="s">
        <v>3518</v>
      </c>
      <c r="F1165" s="840" t="s">
        <v>3519</v>
      </c>
      <c r="G1165" s="826" t="s">
        <v>3527</v>
      </c>
      <c r="H1165" s="826" t="s">
        <v>3528</v>
      </c>
      <c r="I1165" s="832">
        <v>9.9999997764825821E-3</v>
      </c>
      <c r="J1165" s="832">
        <v>28</v>
      </c>
      <c r="K1165" s="833">
        <v>0.29999999888241291</v>
      </c>
    </row>
    <row r="1166" spans="1:11" ht="14.45" customHeight="1" x14ac:dyDescent="0.2">
      <c r="A1166" s="822" t="s">
        <v>586</v>
      </c>
      <c r="B1166" s="823" t="s">
        <v>587</v>
      </c>
      <c r="C1166" s="826" t="s">
        <v>613</v>
      </c>
      <c r="D1166" s="840" t="s">
        <v>614</v>
      </c>
      <c r="E1166" s="826" t="s">
        <v>3518</v>
      </c>
      <c r="F1166" s="840" t="s">
        <v>3519</v>
      </c>
      <c r="G1166" s="826" t="s">
        <v>3525</v>
      </c>
      <c r="H1166" s="826" t="s">
        <v>3529</v>
      </c>
      <c r="I1166" s="832">
        <v>9.9999997764825821E-3</v>
      </c>
      <c r="J1166" s="832">
        <v>5</v>
      </c>
      <c r="K1166" s="833">
        <v>5.9999998658895493E-2</v>
      </c>
    </row>
    <row r="1167" spans="1:11" ht="14.45" customHeight="1" x14ac:dyDescent="0.2">
      <c r="A1167" s="822" t="s">
        <v>586</v>
      </c>
      <c r="B1167" s="823" t="s">
        <v>587</v>
      </c>
      <c r="C1167" s="826" t="s">
        <v>613</v>
      </c>
      <c r="D1167" s="840" t="s">
        <v>614</v>
      </c>
      <c r="E1167" s="826" t="s">
        <v>3518</v>
      </c>
      <c r="F1167" s="840" t="s">
        <v>3519</v>
      </c>
      <c r="G1167" s="826" t="s">
        <v>3530</v>
      </c>
      <c r="H1167" s="826" t="s">
        <v>3531</v>
      </c>
      <c r="I1167" s="832">
        <v>24662.7109375</v>
      </c>
      <c r="J1167" s="832">
        <v>2</v>
      </c>
      <c r="K1167" s="833">
        <v>49325.41015625</v>
      </c>
    </row>
    <row r="1168" spans="1:11" ht="14.45" customHeight="1" x14ac:dyDescent="0.2">
      <c r="A1168" s="822" t="s">
        <v>586</v>
      </c>
      <c r="B1168" s="823" t="s">
        <v>587</v>
      </c>
      <c r="C1168" s="826" t="s">
        <v>613</v>
      </c>
      <c r="D1168" s="840" t="s">
        <v>614</v>
      </c>
      <c r="E1168" s="826" t="s">
        <v>3518</v>
      </c>
      <c r="F1168" s="840" t="s">
        <v>3519</v>
      </c>
      <c r="G1168" s="826" t="s">
        <v>3532</v>
      </c>
      <c r="H1168" s="826" t="s">
        <v>3533</v>
      </c>
      <c r="I1168" s="832">
        <v>24662.70703125</v>
      </c>
      <c r="J1168" s="832">
        <v>12</v>
      </c>
      <c r="K1168" s="833">
        <v>295952.4609375</v>
      </c>
    </row>
    <row r="1169" spans="1:11" ht="14.45" customHeight="1" x14ac:dyDescent="0.2">
      <c r="A1169" s="822" t="s">
        <v>586</v>
      </c>
      <c r="B1169" s="823" t="s">
        <v>587</v>
      </c>
      <c r="C1169" s="826" t="s">
        <v>613</v>
      </c>
      <c r="D1169" s="840" t="s">
        <v>614</v>
      </c>
      <c r="E1169" s="826" t="s">
        <v>3518</v>
      </c>
      <c r="F1169" s="840" t="s">
        <v>3519</v>
      </c>
      <c r="G1169" s="826" t="s">
        <v>3534</v>
      </c>
      <c r="H1169" s="826" t="s">
        <v>3535</v>
      </c>
      <c r="I1169" s="832">
        <v>24662.69921875</v>
      </c>
      <c r="J1169" s="832">
        <v>2</v>
      </c>
      <c r="K1169" s="833">
        <v>49325.3984375</v>
      </c>
    </row>
    <row r="1170" spans="1:11" ht="14.45" customHeight="1" x14ac:dyDescent="0.2">
      <c r="A1170" s="822" t="s">
        <v>586</v>
      </c>
      <c r="B1170" s="823" t="s">
        <v>587</v>
      </c>
      <c r="C1170" s="826" t="s">
        <v>613</v>
      </c>
      <c r="D1170" s="840" t="s">
        <v>614</v>
      </c>
      <c r="E1170" s="826" t="s">
        <v>3518</v>
      </c>
      <c r="F1170" s="840" t="s">
        <v>3519</v>
      </c>
      <c r="G1170" s="826" t="s">
        <v>3530</v>
      </c>
      <c r="H1170" s="826" t="s">
        <v>3536</v>
      </c>
      <c r="I1170" s="832">
        <v>24662.708593750001</v>
      </c>
      <c r="J1170" s="832">
        <v>9</v>
      </c>
      <c r="K1170" s="833">
        <v>221964.33984375</v>
      </c>
    </row>
    <row r="1171" spans="1:11" ht="14.45" customHeight="1" x14ac:dyDescent="0.2">
      <c r="A1171" s="822" t="s">
        <v>586</v>
      </c>
      <c r="B1171" s="823" t="s">
        <v>587</v>
      </c>
      <c r="C1171" s="826" t="s">
        <v>613</v>
      </c>
      <c r="D1171" s="840" t="s">
        <v>614</v>
      </c>
      <c r="E1171" s="826" t="s">
        <v>3518</v>
      </c>
      <c r="F1171" s="840" t="s">
        <v>3519</v>
      </c>
      <c r="G1171" s="826" t="s">
        <v>3537</v>
      </c>
      <c r="H1171" s="826" t="s">
        <v>3538</v>
      </c>
      <c r="I1171" s="832">
        <v>24662.7109375</v>
      </c>
      <c r="J1171" s="832">
        <v>2</v>
      </c>
      <c r="K1171" s="833">
        <v>49325.41015625</v>
      </c>
    </row>
    <row r="1172" spans="1:11" ht="14.45" customHeight="1" x14ac:dyDescent="0.2">
      <c r="A1172" s="822" t="s">
        <v>586</v>
      </c>
      <c r="B1172" s="823" t="s">
        <v>587</v>
      </c>
      <c r="C1172" s="826" t="s">
        <v>613</v>
      </c>
      <c r="D1172" s="840" t="s">
        <v>614</v>
      </c>
      <c r="E1172" s="826" t="s">
        <v>3518</v>
      </c>
      <c r="F1172" s="840" t="s">
        <v>3519</v>
      </c>
      <c r="G1172" s="826" t="s">
        <v>3539</v>
      </c>
      <c r="H1172" s="826" t="s">
        <v>3540</v>
      </c>
      <c r="I1172" s="832">
        <v>52809.359375</v>
      </c>
      <c r="J1172" s="832">
        <v>1</v>
      </c>
      <c r="K1172" s="833">
        <v>52809.359375</v>
      </c>
    </row>
    <row r="1173" spans="1:11" ht="14.45" customHeight="1" x14ac:dyDescent="0.2">
      <c r="A1173" s="822" t="s">
        <v>586</v>
      </c>
      <c r="B1173" s="823" t="s">
        <v>587</v>
      </c>
      <c r="C1173" s="826" t="s">
        <v>613</v>
      </c>
      <c r="D1173" s="840" t="s">
        <v>614</v>
      </c>
      <c r="E1173" s="826" t="s">
        <v>3518</v>
      </c>
      <c r="F1173" s="840" t="s">
        <v>3519</v>
      </c>
      <c r="G1173" s="826" t="s">
        <v>3541</v>
      </c>
      <c r="H1173" s="826" t="s">
        <v>3540</v>
      </c>
      <c r="I1173" s="832">
        <v>52809.359375</v>
      </c>
      <c r="J1173" s="832">
        <v>10</v>
      </c>
      <c r="K1173" s="833">
        <v>528093.59375</v>
      </c>
    </row>
    <row r="1174" spans="1:11" ht="14.45" customHeight="1" x14ac:dyDescent="0.2">
      <c r="A1174" s="822" t="s">
        <v>586</v>
      </c>
      <c r="B1174" s="823" t="s">
        <v>587</v>
      </c>
      <c r="C1174" s="826" t="s">
        <v>613</v>
      </c>
      <c r="D1174" s="840" t="s">
        <v>614</v>
      </c>
      <c r="E1174" s="826" t="s">
        <v>3518</v>
      </c>
      <c r="F1174" s="840" t="s">
        <v>3519</v>
      </c>
      <c r="G1174" s="826" t="s">
        <v>3539</v>
      </c>
      <c r="H1174" s="826" t="s">
        <v>3542</v>
      </c>
      <c r="I1174" s="832">
        <v>36124.74682291659</v>
      </c>
      <c r="J1174" s="832">
        <v>6</v>
      </c>
      <c r="K1174" s="833">
        <v>216748.48093749955</v>
      </c>
    </row>
    <row r="1175" spans="1:11" ht="14.45" customHeight="1" x14ac:dyDescent="0.2">
      <c r="A1175" s="822" t="s">
        <v>586</v>
      </c>
      <c r="B1175" s="823" t="s">
        <v>587</v>
      </c>
      <c r="C1175" s="826" t="s">
        <v>613</v>
      </c>
      <c r="D1175" s="840" t="s">
        <v>614</v>
      </c>
      <c r="E1175" s="826" t="s">
        <v>3518</v>
      </c>
      <c r="F1175" s="840" t="s">
        <v>3519</v>
      </c>
      <c r="G1175" s="826" t="s">
        <v>3543</v>
      </c>
      <c r="H1175" s="826" t="s">
        <v>3544</v>
      </c>
      <c r="I1175" s="832">
        <v>9294.3095703125</v>
      </c>
      <c r="J1175" s="832">
        <v>2</v>
      </c>
      <c r="K1175" s="833">
        <v>18588.619140625</v>
      </c>
    </row>
    <row r="1176" spans="1:11" ht="14.45" customHeight="1" x14ac:dyDescent="0.2">
      <c r="A1176" s="822" t="s">
        <v>586</v>
      </c>
      <c r="B1176" s="823" t="s">
        <v>587</v>
      </c>
      <c r="C1176" s="826" t="s">
        <v>613</v>
      </c>
      <c r="D1176" s="840" t="s">
        <v>614</v>
      </c>
      <c r="E1176" s="826" t="s">
        <v>3518</v>
      </c>
      <c r="F1176" s="840" t="s">
        <v>3519</v>
      </c>
      <c r="G1176" s="826" t="s">
        <v>3545</v>
      </c>
      <c r="H1176" s="826" t="s">
        <v>3544</v>
      </c>
      <c r="I1176" s="832">
        <v>9294.3095703125</v>
      </c>
      <c r="J1176" s="832">
        <v>10</v>
      </c>
      <c r="K1176" s="833">
        <v>92943.095703125</v>
      </c>
    </row>
    <row r="1177" spans="1:11" ht="14.45" customHeight="1" x14ac:dyDescent="0.2">
      <c r="A1177" s="822" t="s">
        <v>586</v>
      </c>
      <c r="B1177" s="823" t="s">
        <v>587</v>
      </c>
      <c r="C1177" s="826" t="s">
        <v>613</v>
      </c>
      <c r="D1177" s="840" t="s">
        <v>614</v>
      </c>
      <c r="E1177" s="826" t="s">
        <v>3518</v>
      </c>
      <c r="F1177" s="840" t="s">
        <v>3519</v>
      </c>
      <c r="G1177" s="826" t="s">
        <v>3546</v>
      </c>
      <c r="H1177" s="826" t="s">
        <v>3547</v>
      </c>
      <c r="I1177" s="832">
        <v>75767.093098958328</v>
      </c>
      <c r="J1177" s="832">
        <v>6</v>
      </c>
      <c r="K1177" s="833">
        <v>454602.55859375</v>
      </c>
    </row>
    <row r="1178" spans="1:11" ht="14.45" customHeight="1" x14ac:dyDescent="0.2">
      <c r="A1178" s="822" t="s">
        <v>586</v>
      </c>
      <c r="B1178" s="823" t="s">
        <v>587</v>
      </c>
      <c r="C1178" s="826" t="s">
        <v>613</v>
      </c>
      <c r="D1178" s="840" t="s">
        <v>614</v>
      </c>
      <c r="E1178" s="826" t="s">
        <v>3518</v>
      </c>
      <c r="F1178" s="840" t="s">
        <v>3519</v>
      </c>
      <c r="G1178" s="826" t="s">
        <v>3548</v>
      </c>
      <c r="H1178" s="826" t="s">
        <v>3549</v>
      </c>
      <c r="I1178" s="832">
        <v>75464.03125</v>
      </c>
      <c r="J1178" s="832">
        <v>1</v>
      </c>
      <c r="K1178" s="833">
        <v>75464.03125</v>
      </c>
    </row>
    <row r="1179" spans="1:11" ht="14.45" customHeight="1" x14ac:dyDescent="0.2">
      <c r="A1179" s="822" t="s">
        <v>586</v>
      </c>
      <c r="B1179" s="823" t="s">
        <v>587</v>
      </c>
      <c r="C1179" s="826" t="s">
        <v>613</v>
      </c>
      <c r="D1179" s="840" t="s">
        <v>614</v>
      </c>
      <c r="E1179" s="826" t="s">
        <v>3518</v>
      </c>
      <c r="F1179" s="840" t="s">
        <v>3519</v>
      </c>
      <c r="G1179" s="826" t="s">
        <v>3548</v>
      </c>
      <c r="H1179" s="826" t="s">
        <v>3550</v>
      </c>
      <c r="I1179" s="832">
        <v>99690.418749999997</v>
      </c>
      <c r="J1179" s="832">
        <v>5</v>
      </c>
      <c r="K1179" s="833">
        <v>498452.09375</v>
      </c>
    </row>
    <row r="1180" spans="1:11" ht="14.45" customHeight="1" x14ac:dyDescent="0.2">
      <c r="A1180" s="822" t="s">
        <v>586</v>
      </c>
      <c r="B1180" s="823" t="s">
        <v>587</v>
      </c>
      <c r="C1180" s="826" t="s">
        <v>613</v>
      </c>
      <c r="D1180" s="840" t="s">
        <v>614</v>
      </c>
      <c r="E1180" s="826" t="s">
        <v>3518</v>
      </c>
      <c r="F1180" s="840" t="s">
        <v>3519</v>
      </c>
      <c r="G1180" s="826" t="s">
        <v>3551</v>
      </c>
      <c r="H1180" s="826" t="s">
        <v>3552</v>
      </c>
      <c r="I1180" s="832">
        <v>9.9999997764825821E-3</v>
      </c>
      <c r="J1180" s="832">
        <v>17</v>
      </c>
      <c r="K1180" s="833">
        <v>0.1699999962002039</v>
      </c>
    </row>
    <row r="1181" spans="1:11" ht="14.45" customHeight="1" x14ac:dyDescent="0.2">
      <c r="A1181" s="822" t="s">
        <v>586</v>
      </c>
      <c r="B1181" s="823" t="s">
        <v>587</v>
      </c>
      <c r="C1181" s="826" t="s">
        <v>613</v>
      </c>
      <c r="D1181" s="840" t="s">
        <v>614</v>
      </c>
      <c r="E1181" s="826" t="s">
        <v>3518</v>
      </c>
      <c r="F1181" s="840" t="s">
        <v>3519</v>
      </c>
      <c r="G1181" s="826" t="s">
        <v>3553</v>
      </c>
      <c r="H1181" s="826" t="s">
        <v>3554</v>
      </c>
      <c r="I1181" s="832">
        <v>0.95999998009453213</v>
      </c>
      <c r="J1181" s="832">
        <v>17</v>
      </c>
      <c r="K1181" s="833">
        <v>16.130000142380595</v>
      </c>
    </row>
    <row r="1182" spans="1:11" ht="14.45" customHeight="1" x14ac:dyDescent="0.2">
      <c r="A1182" s="822" t="s">
        <v>586</v>
      </c>
      <c r="B1182" s="823" t="s">
        <v>587</v>
      </c>
      <c r="C1182" s="826" t="s">
        <v>613</v>
      </c>
      <c r="D1182" s="840" t="s">
        <v>614</v>
      </c>
      <c r="E1182" s="826" t="s">
        <v>3518</v>
      </c>
      <c r="F1182" s="840" t="s">
        <v>3519</v>
      </c>
      <c r="G1182" s="826" t="s">
        <v>3555</v>
      </c>
      <c r="H1182" s="826" t="s">
        <v>3556</v>
      </c>
      <c r="I1182" s="832">
        <v>637851.21875</v>
      </c>
      <c r="J1182" s="832">
        <v>2</v>
      </c>
      <c r="K1182" s="833">
        <v>1275702.4375</v>
      </c>
    </row>
    <row r="1183" spans="1:11" ht="14.45" customHeight="1" x14ac:dyDescent="0.2">
      <c r="A1183" s="822" t="s">
        <v>586</v>
      </c>
      <c r="B1183" s="823" t="s">
        <v>587</v>
      </c>
      <c r="C1183" s="826" t="s">
        <v>613</v>
      </c>
      <c r="D1183" s="840" t="s">
        <v>614</v>
      </c>
      <c r="E1183" s="826" t="s">
        <v>3518</v>
      </c>
      <c r="F1183" s="840" t="s">
        <v>3519</v>
      </c>
      <c r="G1183" s="826" t="s">
        <v>3557</v>
      </c>
      <c r="H1183" s="826" t="s">
        <v>3558</v>
      </c>
      <c r="I1183" s="832">
        <v>608857.88636363635</v>
      </c>
      <c r="J1183" s="832">
        <v>21</v>
      </c>
      <c r="K1183" s="833">
        <v>13394873.709999993</v>
      </c>
    </row>
    <row r="1184" spans="1:11" ht="14.45" customHeight="1" x14ac:dyDescent="0.2">
      <c r="A1184" s="822" t="s">
        <v>586</v>
      </c>
      <c r="B1184" s="823" t="s">
        <v>587</v>
      </c>
      <c r="C1184" s="826" t="s">
        <v>613</v>
      </c>
      <c r="D1184" s="840" t="s">
        <v>614</v>
      </c>
      <c r="E1184" s="826" t="s">
        <v>3518</v>
      </c>
      <c r="F1184" s="840" t="s">
        <v>3519</v>
      </c>
      <c r="G1184" s="826" t="s">
        <v>3559</v>
      </c>
      <c r="H1184" s="826" t="s">
        <v>3560</v>
      </c>
      <c r="I1184" s="832">
        <v>702820.125</v>
      </c>
      <c r="J1184" s="832">
        <v>1</v>
      </c>
      <c r="K1184" s="833">
        <v>702820.125</v>
      </c>
    </row>
    <row r="1185" spans="1:11" ht="14.45" customHeight="1" x14ac:dyDescent="0.2">
      <c r="A1185" s="822" t="s">
        <v>586</v>
      </c>
      <c r="B1185" s="823" t="s">
        <v>587</v>
      </c>
      <c r="C1185" s="826" t="s">
        <v>613</v>
      </c>
      <c r="D1185" s="840" t="s">
        <v>614</v>
      </c>
      <c r="E1185" s="826" t="s">
        <v>3518</v>
      </c>
      <c r="F1185" s="840" t="s">
        <v>3519</v>
      </c>
      <c r="G1185" s="826" t="s">
        <v>3561</v>
      </c>
      <c r="H1185" s="826" t="s">
        <v>3562</v>
      </c>
      <c r="I1185" s="832">
        <v>22916.419921875</v>
      </c>
      <c r="J1185" s="832">
        <v>1</v>
      </c>
      <c r="K1185" s="833">
        <v>22916.419921875</v>
      </c>
    </row>
    <row r="1186" spans="1:11" ht="14.45" customHeight="1" x14ac:dyDescent="0.2">
      <c r="A1186" s="822" t="s">
        <v>586</v>
      </c>
      <c r="B1186" s="823" t="s">
        <v>587</v>
      </c>
      <c r="C1186" s="826" t="s">
        <v>613</v>
      </c>
      <c r="D1186" s="840" t="s">
        <v>614</v>
      </c>
      <c r="E1186" s="826" t="s">
        <v>3518</v>
      </c>
      <c r="F1186" s="840" t="s">
        <v>3519</v>
      </c>
      <c r="G1186" s="826" t="s">
        <v>3563</v>
      </c>
      <c r="H1186" s="826" t="s">
        <v>3564</v>
      </c>
      <c r="I1186" s="832">
        <v>365930</v>
      </c>
      <c r="J1186" s="832">
        <v>1</v>
      </c>
      <c r="K1186" s="833">
        <v>365930</v>
      </c>
    </row>
    <row r="1187" spans="1:11" ht="14.45" customHeight="1" x14ac:dyDescent="0.2">
      <c r="A1187" s="822" t="s">
        <v>586</v>
      </c>
      <c r="B1187" s="823" t="s">
        <v>587</v>
      </c>
      <c r="C1187" s="826" t="s">
        <v>613</v>
      </c>
      <c r="D1187" s="840" t="s">
        <v>614</v>
      </c>
      <c r="E1187" s="826" t="s">
        <v>3518</v>
      </c>
      <c r="F1187" s="840" t="s">
        <v>3519</v>
      </c>
      <c r="G1187" s="826" t="s">
        <v>3555</v>
      </c>
      <c r="H1187" s="826" t="s">
        <v>3565</v>
      </c>
      <c r="I1187" s="832">
        <v>645975.7884615385</v>
      </c>
      <c r="J1187" s="832">
        <v>13</v>
      </c>
      <c r="K1187" s="833">
        <v>8397685.25</v>
      </c>
    </row>
    <row r="1188" spans="1:11" ht="14.45" customHeight="1" x14ac:dyDescent="0.2">
      <c r="A1188" s="822" t="s">
        <v>586</v>
      </c>
      <c r="B1188" s="823" t="s">
        <v>587</v>
      </c>
      <c r="C1188" s="826" t="s">
        <v>613</v>
      </c>
      <c r="D1188" s="840" t="s">
        <v>614</v>
      </c>
      <c r="E1188" s="826" t="s">
        <v>3518</v>
      </c>
      <c r="F1188" s="840" t="s">
        <v>3519</v>
      </c>
      <c r="G1188" s="826" t="s">
        <v>3559</v>
      </c>
      <c r="H1188" s="826" t="s">
        <v>3566</v>
      </c>
      <c r="I1188" s="832">
        <v>702820.15625</v>
      </c>
      <c r="J1188" s="832">
        <v>2</v>
      </c>
      <c r="K1188" s="833">
        <v>1405640.3125</v>
      </c>
    </row>
    <row r="1189" spans="1:11" ht="14.45" customHeight="1" x14ac:dyDescent="0.2">
      <c r="A1189" s="822" t="s">
        <v>586</v>
      </c>
      <c r="B1189" s="823" t="s">
        <v>587</v>
      </c>
      <c r="C1189" s="826" t="s">
        <v>613</v>
      </c>
      <c r="D1189" s="840" t="s">
        <v>614</v>
      </c>
      <c r="E1189" s="826" t="s">
        <v>3518</v>
      </c>
      <c r="F1189" s="840" t="s">
        <v>3519</v>
      </c>
      <c r="G1189" s="826" t="s">
        <v>3561</v>
      </c>
      <c r="H1189" s="826" t="s">
        <v>3567</v>
      </c>
      <c r="I1189" s="832">
        <v>23512.3203125</v>
      </c>
      <c r="J1189" s="832">
        <v>2</v>
      </c>
      <c r="K1189" s="833">
        <v>47024.640625</v>
      </c>
    </row>
    <row r="1190" spans="1:11" ht="14.45" customHeight="1" x14ac:dyDescent="0.2">
      <c r="A1190" s="822" t="s">
        <v>586</v>
      </c>
      <c r="B1190" s="823" t="s">
        <v>587</v>
      </c>
      <c r="C1190" s="826" t="s">
        <v>613</v>
      </c>
      <c r="D1190" s="840" t="s">
        <v>614</v>
      </c>
      <c r="E1190" s="826" t="s">
        <v>3518</v>
      </c>
      <c r="F1190" s="840" t="s">
        <v>3519</v>
      </c>
      <c r="G1190" s="826" t="s">
        <v>3568</v>
      </c>
      <c r="H1190" s="826" t="s">
        <v>3515</v>
      </c>
      <c r="I1190" s="832">
        <v>9.9999997764825821E-3</v>
      </c>
      <c r="J1190" s="832">
        <v>4</v>
      </c>
      <c r="K1190" s="833">
        <v>3.9999999105930328E-2</v>
      </c>
    </row>
    <row r="1191" spans="1:11" ht="14.45" customHeight="1" x14ac:dyDescent="0.2">
      <c r="A1191" s="822" t="s">
        <v>586</v>
      </c>
      <c r="B1191" s="823" t="s">
        <v>587</v>
      </c>
      <c r="C1191" s="826" t="s">
        <v>613</v>
      </c>
      <c r="D1191" s="840" t="s">
        <v>614</v>
      </c>
      <c r="E1191" s="826" t="s">
        <v>3569</v>
      </c>
      <c r="F1191" s="840" t="s">
        <v>3570</v>
      </c>
      <c r="G1191" s="826" t="s">
        <v>3571</v>
      </c>
      <c r="H1191" s="826" t="s">
        <v>3572</v>
      </c>
      <c r="I1191" s="832">
        <v>4027.2728160511365</v>
      </c>
      <c r="J1191" s="832">
        <v>9</v>
      </c>
      <c r="K1191" s="833">
        <v>44299.980976562947</v>
      </c>
    </row>
    <row r="1192" spans="1:11" ht="14.45" customHeight="1" x14ac:dyDescent="0.2">
      <c r="A1192" s="822" t="s">
        <v>586</v>
      </c>
      <c r="B1192" s="823" t="s">
        <v>587</v>
      </c>
      <c r="C1192" s="826" t="s">
        <v>613</v>
      </c>
      <c r="D1192" s="840" t="s">
        <v>614</v>
      </c>
      <c r="E1192" s="826" t="s">
        <v>3569</v>
      </c>
      <c r="F1192" s="840" t="s">
        <v>3570</v>
      </c>
      <c r="G1192" s="826" t="s">
        <v>3573</v>
      </c>
      <c r="H1192" s="826" t="s">
        <v>3574</v>
      </c>
      <c r="I1192" s="832">
        <v>8306.2870117187504</v>
      </c>
      <c r="J1192" s="832">
        <v>65</v>
      </c>
      <c r="K1192" s="833">
        <v>590525.30082030781</v>
      </c>
    </row>
    <row r="1193" spans="1:11" ht="14.45" customHeight="1" x14ac:dyDescent="0.2">
      <c r="A1193" s="822" t="s">
        <v>586</v>
      </c>
      <c r="B1193" s="823" t="s">
        <v>587</v>
      </c>
      <c r="C1193" s="826" t="s">
        <v>613</v>
      </c>
      <c r="D1193" s="840" t="s">
        <v>614</v>
      </c>
      <c r="E1193" s="826" t="s">
        <v>3569</v>
      </c>
      <c r="F1193" s="840" t="s">
        <v>3570</v>
      </c>
      <c r="G1193" s="826" t="s">
        <v>3575</v>
      </c>
      <c r="H1193" s="826" t="s">
        <v>3576</v>
      </c>
      <c r="I1193" s="832">
        <v>9592.150390625</v>
      </c>
      <c r="J1193" s="832">
        <v>35</v>
      </c>
      <c r="K1193" s="833">
        <v>335725.251953125</v>
      </c>
    </row>
    <row r="1194" spans="1:11" ht="14.45" customHeight="1" x14ac:dyDescent="0.2">
      <c r="A1194" s="822" t="s">
        <v>586</v>
      </c>
      <c r="B1194" s="823" t="s">
        <v>587</v>
      </c>
      <c r="C1194" s="826" t="s">
        <v>613</v>
      </c>
      <c r="D1194" s="840" t="s">
        <v>614</v>
      </c>
      <c r="E1194" s="826" t="s">
        <v>3569</v>
      </c>
      <c r="F1194" s="840" t="s">
        <v>3570</v>
      </c>
      <c r="G1194" s="826" t="s">
        <v>3577</v>
      </c>
      <c r="H1194" s="826" t="s">
        <v>3578</v>
      </c>
      <c r="I1194" s="832">
        <v>13317</v>
      </c>
      <c r="J1194" s="832">
        <v>27</v>
      </c>
      <c r="K1194" s="833">
        <v>359559</v>
      </c>
    </row>
    <row r="1195" spans="1:11" ht="14.45" customHeight="1" x14ac:dyDescent="0.2">
      <c r="A1195" s="822" t="s">
        <v>586</v>
      </c>
      <c r="B1195" s="823" t="s">
        <v>587</v>
      </c>
      <c r="C1195" s="826" t="s">
        <v>613</v>
      </c>
      <c r="D1195" s="840" t="s">
        <v>614</v>
      </c>
      <c r="E1195" s="826" t="s">
        <v>3569</v>
      </c>
      <c r="F1195" s="840" t="s">
        <v>3570</v>
      </c>
      <c r="G1195" s="826" t="s">
        <v>3573</v>
      </c>
      <c r="H1195" s="826" t="s">
        <v>3579</v>
      </c>
      <c r="I1195" s="832">
        <v>9138.2787449048919</v>
      </c>
      <c r="J1195" s="832">
        <v>25</v>
      </c>
      <c r="K1195" s="833">
        <v>228573.2216796875</v>
      </c>
    </row>
    <row r="1196" spans="1:11" ht="14.45" customHeight="1" x14ac:dyDescent="0.2">
      <c r="A1196" s="822" t="s">
        <v>586</v>
      </c>
      <c r="B1196" s="823" t="s">
        <v>587</v>
      </c>
      <c r="C1196" s="826" t="s">
        <v>613</v>
      </c>
      <c r="D1196" s="840" t="s">
        <v>614</v>
      </c>
      <c r="E1196" s="826" t="s">
        <v>3569</v>
      </c>
      <c r="F1196" s="840" t="s">
        <v>3570</v>
      </c>
      <c r="G1196" s="826" t="s">
        <v>3575</v>
      </c>
      <c r="H1196" s="826" t="s">
        <v>3580</v>
      </c>
      <c r="I1196" s="832">
        <v>9592.150390625</v>
      </c>
      <c r="J1196" s="832">
        <v>6</v>
      </c>
      <c r="K1196" s="833">
        <v>57552.90234375</v>
      </c>
    </row>
    <row r="1197" spans="1:11" ht="14.45" customHeight="1" x14ac:dyDescent="0.2">
      <c r="A1197" s="822" t="s">
        <v>586</v>
      </c>
      <c r="B1197" s="823" t="s">
        <v>587</v>
      </c>
      <c r="C1197" s="826" t="s">
        <v>613</v>
      </c>
      <c r="D1197" s="840" t="s">
        <v>614</v>
      </c>
      <c r="E1197" s="826" t="s">
        <v>3569</v>
      </c>
      <c r="F1197" s="840" t="s">
        <v>3570</v>
      </c>
      <c r="G1197" s="826" t="s">
        <v>3577</v>
      </c>
      <c r="H1197" s="826" t="s">
        <v>3581</v>
      </c>
      <c r="I1197" s="832">
        <v>13317</v>
      </c>
      <c r="J1197" s="832">
        <v>6</v>
      </c>
      <c r="K1197" s="833">
        <v>79902</v>
      </c>
    </row>
    <row r="1198" spans="1:11" ht="14.45" customHeight="1" x14ac:dyDescent="0.2">
      <c r="A1198" s="822" t="s">
        <v>586</v>
      </c>
      <c r="B1198" s="823" t="s">
        <v>587</v>
      </c>
      <c r="C1198" s="826" t="s">
        <v>613</v>
      </c>
      <c r="D1198" s="840" t="s">
        <v>614</v>
      </c>
      <c r="E1198" s="826" t="s">
        <v>3569</v>
      </c>
      <c r="F1198" s="840" t="s">
        <v>3570</v>
      </c>
      <c r="G1198" s="826" t="s">
        <v>3582</v>
      </c>
      <c r="H1198" s="826" t="s">
        <v>3583</v>
      </c>
      <c r="I1198" s="832">
        <v>2046.8633626302083</v>
      </c>
      <c r="J1198" s="832">
        <v>2</v>
      </c>
      <c r="K1198" s="833">
        <v>5969.9800872802734</v>
      </c>
    </row>
    <row r="1199" spans="1:11" ht="14.45" customHeight="1" x14ac:dyDescent="0.2">
      <c r="A1199" s="822" t="s">
        <v>586</v>
      </c>
      <c r="B1199" s="823" t="s">
        <v>587</v>
      </c>
      <c r="C1199" s="826" t="s">
        <v>613</v>
      </c>
      <c r="D1199" s="840" t="s">
        <v>614</v>
      </c>
      <c r="E1199" s="826" t="s">
        <v>3569</v>
      </c>
      <c r="F1199" s="840" t="s">
        <v>3570</v>
      </c>
      <c r="G1199" s="826" t="s">
        <v>3582</v>
      </c>
      <c r="H1199" s="826" t="s">
        <v>3584</v>
      </c>
      <c r="I1199" s="832">
        <v>2985</v>
      </c>
      <c r="J1199" s="832">
        <v>1</v>
      </c>
      <c r="K1199" s="833">
        <v>2985</v>
      </c>
    </row>
    <row r="1200" spans="1:11" ht="14.45" customHeight="1" x14ac:dyDescent="0.2">
      <c r="A1200" s="822" t="s">
        <v>586</v>
      </c>
      <c r="B1200" s="823" t="s">
        <v>587</v>
      </c>
      <c r="C1200" s="826" t="s">
        <v>613</v>
      </c>
      <c r="D1200" s="840" t="s">
        <v>614</v>
      </c>
      <c r="E1200" s="826" t="s">
        <v>3569</v>
      </c>
      <c r="F1200" s="840" t="s">
        <v>3570</v>
      </c>
      <c r="G1200" s="826" t="s">
        <v>3585</v>
      </c>
      <c r="H1200" s="826" t="s">
        <v>3586</v>
      </c>
      <c r="I1200" s="832">
        <v>11974.75</v>
      </c>
      <c r="J1200" s="832">
        <v>6</v>
      </c>
      <c r="K1200" s="833">
        <v>71848.5</v>
      </c>
    </row>
    <row r="1201" spans="1:11" ht="14.45" customHeight="1" x14ac:dyDescent="0.2">
      <c r="A1201" s="822" t="s">
        <v>586</v>
      </c>
      <c r="B1201" s="823" t="s">
        <v>587</v>
      </c>
      <c r="C1201" s="826" t="s">
        <v>613</v>
      </c>
      <c r="D1201" s="840" t="s">
        <v>614</v>
      </c>
      <c r="E1201" s="826" t="s">
        <v>3569</v>
      </c>
      <c r="F1201" s="840" t="s">
        <v>3570</v>
      </c>
      <c r="G1201" s="826" t="s">
        <v>3585</v>
      </c>
      <c r="H1201" s="826" t="s">
        <v>3587</v>
      </c>
      <c r="I1201" s="832">
        <v>11974.75</v>
      </c>
      <c r="J1201" s="832">
        <v>3</v>
      </c>
      <c r="K1201" s="833">
        <v>35924.25</v>
      </c>
    </row>
    <row r="1202" spans="1:11" ht="14.45" customHeight="1" x14ac:dyDescent="0.2">
      <c r="A1202" s="822" t="s">
        <v>586</v>
      </c>
      <c r="B1202" s="823" t="s">
        <v>587</v>
      </c>
      <c r="C1202" s="826" t="s">
        <v>613</v>
      </c>
      <c r="D1202" s="840" t="s">
        <v>614</v>
      </c>
      <c r="E1202" s="826" t="s">
        <v>3569</v>
      </c>
      <c r="F1202" s="840" t="s">
        <v>3570</v>
      </c>
      <c r="G1202" s="826" t="s">
        <v>3588</v>
      </c>
      <c r="H1202" s="826" t="s">
        <v>3589</v>
      </c>
      <c r="I1202" s="832">
        <v>6300</v>
      </c>
      <c r="J1202" s="832">
        <v>5</v>
      </c>
      <c r="K1202" s="833">
        <v>31500</v>
      </c>
    </row>
    <row r="1203" spans="1:11" ht="14.45" customHeight="1" x14ac:dyDescent="0.2">
      <c r="A1203" s="822" t="s">
        <v>586</v>
      </c>
      <c r="B1203" s="823" t="s">
        <v>587</v>
      </c>
      <c r="C1203" s="826" t="s">
        <v>613</v>
      </c>
      <c r="D1203" s="840" t="s">
        <v>614</v>
      </c>
      <c r="E1203" s="826" t="s">
        <v>3569</v>
      </c>
      <c r="F1203" s="840" t="s">
        <v>3570</v>
      </c>
      <c r="G1203" s="826" t="s">
        <v>3588</v>
      </c>
      <c r="H1203" s="826" t="s">
        <v>3590</v>
      </c>
      <c r="I1203" s="832">
        <v>6299.9833984375</v>
      </c>
      <c r="J1203" s="832">
        <v>6</v>
      </c>
      <c r="K1203" s="833">
        <v>37799.900390625</v>
      </c>
    </row>
    <row r="1204" spans="1:11" ht="14.45" customHeight="1" x14ac:dyDescent="0.2">
      <c r="A1204" s="822" t="s">
        <v>586</v>
      </c>
      <c r="B1204" s="823" t="s">
        <v>587</v>
      </c>
      <c r="C1204" s="826" t="s">
        <v>613</v>
      </c>
      <c r="D1204" s="840" t="s">
        <v>614</v>
      </c>
      <c r="E1204" s="826" t="s">
        <v>3569</v>
      </c>
      <c r="F1204" s="840" t="s">
        <v>3570</v>
      </c>
      <c r="G1204" s="826" t="s">
        <v>3591</v>
      </c>
      <c r="H1204" s="826" t="s">
        <v>3592</v>
      </c>
      <c r="I1204" s="832">
        <v>6593.33984375</v>
      </c>
      <c r="J1204" s="832">
        <v>14</v>
      </c>
      <c r="K1204" s="833">
        <v>92306.7578125</v>
      </c>
    </row>
    <row r="1205" spans="1:11" ht="14.45" customHeight="1" x14ac:dyDescent="0.2">
      <c r="A1205" s="822" t="s">
        <v>586</v>
      </c>
      <c r="B1205" s="823" t="s">
        <v>587</v>
      </c>
      <c r="C1205" s="826" t="s">
        <v>613</v>
      </c>
      <c r="D1205" s="840" t="s">
        <v>614</v>
      </c>
      <c r="E1205" s="826" t="s">
        <v>3569</v>
      </c>
      <c r="F1205" s="840" t="s">
        <v>3570</v>
      </c>
      <c r="G1205" s="826" t="s">
        <v>3593</v>
      </c>
      <c r="H1205" s="826" t="s">
        <v>3594</v>
      </c>
      <c r="I1205" s="832">
        <v>1978.9466145833333</v>
      </c>
      <c r="J1205" s="832">
        <v>8</v>
      </c>
      <c r="K1205" s="833">
        <v>15831.5498046875</v>
      </c>
    </row>
    <row r="1206" spans="1:11" ht="14.45" customHeight="1" x14ac:dyDescent="0.2">
      <c r="A1206" s="822" t="s">
        <v>586</v>
      </c>
      <c r="B1206" s="823" t="s">
        <v>587</v>
      </c>
      <c r="C1206" s="826" t="s">
        <v>613</v>
      </c>
      <c r="D1206" s="840" t="s">
        <v>614</v>
      </c>
      <c r="E1206" s="826" t="s">
        <v>3569</v>
      </c>
      <c r="F1206" s="840" t="s">
        <v>3570</v>
      </c>
      <c r="G1206" s="826" t="s">
        <v>3593</v>
      </c>
      <c r="H1206" s="826" t="s">
        <v>3595</v>
      </c>
      <c r="I1206" s="832">
        <v>1978.949951171875</v>
      </c>
      <c r="J1206" s="832">
        <v>6</v>
      </c>
      <c r="K1206" s="833">
        <v>11873.669677734375</v>
      </c>
    </row>
    <row r="1207" spans="1:11" ht="14.45" customHeight="1" x14ac:dyDescent="0.2">
      <c r="A1207" s="822" t="s">
        <v>586</v>
      </c>
      <c r="B1207" s="823" t="s">
        <v>587</v>
      </c>
      <c r="C1207" s="826" t="s">
        <v>613</v>
      </c>
      <c r="D1207" s="840" t="s">
        <v>614</v>
      </c>
      <c r="E1207" s="826" t="s">
        <v>3569</v>
      </c>
      <c r="F1207" s="840" t="s">
        <v>3570</v>
      </c>
      <c r="G1207" s="826" t="s">
        <v>3596</v>
      </c>
      <c r="H1207" s="826" t="s">
        <v>3597</v>
      </c>
      <c r="I1207" s="832">
        <v>6593.3542829241069</v>
      </c>
      <c r="J1207" s="832">
        <v>9</v>
      </c>
      <c r="K1207" s="833">
        <v>59340.18017578125</v>
      </c>
    </row>
    <row r="1208" spans="1:11" ht="14.45" customHeight="1" x14ac:dyDescent="0.2">
      <c r="A1208" s="822" t="s">
        <v>586</v>
      </c>
      <c r="B1208" s="823" t="s">
        <v>587</v>
      </c>
      <c r="C1208" s="826" t="s">
        <v>613</v>
      </c>
      <c r="D1208" s="840" t="s">
        <v>614</v>
      </c>
      <c r="E1208" s="826" t="s">
        <v>3569</v>
      </c>
      <c r="F1208" s="840" t="s">
        <v>3570</v>
      </c>
      <c r="G1208" s="826" t="s">
        <v>3598</v>
      </c>
      <c r="H1208" s="826" t="s">
        <v>3599</v>
      </c>
      <c r="I1208" s="832">
        <v>4227.330078125</v>
      </c>
      <c r="J1208" s="832">
        <v>21</v>
      </c>
      <c r="K1208" s="833">
        <v>88773.94140625</v>
      </c>
    </row>
    <row r="1209" spans="1:11" ht="14.45" customHeight="1" x14ac:dyDescent="0.2">
      <c r="A1209" s="822" t="s">
        <v>586</v>
      </c>
      <c r="B1209" s="823" t="s">
        <v>587</v>
      </c>
      <c r="C1209" s="826" t="s">
        <v>613</v>
      </c>
      <c r="D1209" s="840" t="s">
        <v>614</v>
      </c>
      <c r="E1209" s="826" t="s">
        <v>3569</v>
      </c>
      <c r="F1209" s="840" t="s">
        <v>3570</v>
      </c>
      <c r="G1209" s="826" t="s">
        <v>3600</v>
      </c>
      <c r="H1209" s="826" t="s">
        <v>3601</v>
      </c>
      <c r="I1209" s="832">
        <v>1940.7200450067935</v>
      </c>
      <c r="J1209" s="832">
        <v>65</v>
      </c>
      <c r="K1209" s="833">
        <v>138160.84320312366</v>
      </c>
    </row>
    <row r="1210" spans="1:11" ht="14.45" customHeight="1" x14ac:dyDescent="0.2">
      <c r="A1210" s="822" t="s">
        <v>586</v>
      </c>
      <c r="B1210" s="823" t="s">
        <v>587</v>
      </c>
      <c r="C1210" s="826" t="s">
        <v>613</v>
      </c>
      <c r="D1210" s="840" t="s">
        <v>614</v>
      </c>
      <c r="E1210" s="826" t="s">
        <v>3569</v>
      </c>
      <c r="F1210" s="840" t="s">
        <v>3570</v>
      </c>
      <c r="G1210" s="826" t="s">
        <v>3600</v>
      </c>
      <c r="H1210" s="826" t="s">
        <v>3602</v>
      </c>
      <c r="I1210" s="832">
        <v>2036.9837951660156</v>
      </c>
      <c r="J1210" s="832">
        <v>25</v>
      </c>
      <c r="K1210" s="833">
        <v>53138.700917968526</v>
      </c>
    </row>
    <row r="1211" spans="1:11" ht="14.45" customHeight="1" x14ac:dyDescent="0.2">
      <c r="A1211" s="822" t="s">
        <v>586</v>
      </c>
      <c r="B1211" s="823" t="s">
        <v>587</v>
      </c>
      <c r="C1211" s="826" t="s">
        <v>613</v>
      </c>
      <c r="D1211" s="840" t="s">
        <v>614</v>
      </c>
      <c r="E1211" s="826" t="s">
        <v>3569</v>
      </c>
      <c r="F1211" s="840" t="s">
        <v>3570</v>
      </c>
      <c r="G1211" s="826" t="s">
        <v>3603</v>
      </c>
      <c r="H1211" s="826" t="s">
        <v>3604</v>
      </c>
      <c r="I1211" s="832">
        <v>10478.009765625</v>
      </c>
      <c r="J1211" s="832">
        <v>5</v>
      </c>
      <c r="K1211" s="833">
        <v>52390.0390625</v>
      </c>
    </row>
    <row r="1212" spans="1:11" ht="14.45" customHeight="1" x14ac:dyDescent="0.2">
      <c r="A1212" s="822" t="s">
        <v>586</v>
      </c>
      <c r="B1212" s="823" t="s">
        <v>587</v>
      </c>
      <c r="C1212" s="826" t="s">
        <v>613</v>
      </c>
      <c r="D1212" s="840" t="s">
        <v>614</v>
      </c>
      <c r="E1212" s="826" t="s">
        <v>3569</v>
      </c>
      <c r="F1212" s="840" t="s">
        <v>3570</v>
      </c>
      <c r="G1212" s="826" t="s">
        <v>3605</v>
      </c>
      <c r="H1212" s="826" t="s">
        <v>3606</v>
      </c>
      <c r="I1212" s="832">
        <v>64999.98828125</v>
      </c>
      <c r="J1212" s="832">
        <v>1</v>
      </c>
      <c r="K1212" s="833">
        <v>64999.98828125</v>
      </c>
    </row>
    <row r="1213" spans="1:11" ht="14.45" customHeight="1" x14ac:dyDescent="0.2">
      <c r="A1213" s="822" t="s">
        <v>586</v>
      </c>
      <c r="B1213" s="823" t="s">
        <v>587</v>
      </c>
      <c r="C1213" s="826" t="s">
        <v>613</v>
      </c>
      <c r="D1213" s="840" t="s">
        <v>614</v>
      </c>
      <c r="E1213" s="826" t="s">
        <v>3569</v>
      </c>
      <c r="F1213" s="840" t="s">
        <v>3570</v>
      </c>
      <c r="G1213" s="826" t="s">
        <v>3607</v>
      </c>
      <c r="H1213" s="826" t="s">
        <v>3608</v>
      </c>
      <c r="I1213" s="832">
        <v>5886.1298828125</v>
      </c>
      <c r="J1213" s="832">
        <v>4</v>
      </c>
      <c r="K1213" s="833">
        <v>23544.51953125</v>
      </c>
    </row>
    <row r="1214" spans="1:11" ht="14.45" customHeight="1" x14ac:dyDescent="0.2">
      <c r="A1214" s="822" t="s">
        <v>586</v>
      </c>
      <c r="B1214" s="823" t="s">
        <v>587</v>
      </c>
      <c r="C1214" s="826" t="s">
        <v>613</v>
      </c>
      <c r="D1214" s="840" t="s">
        <v>614</v>
      </c>
      <c r="E1214" s="826" t="s">
        <v>3569</v>
      </c>
      <c r="F1214" s="840" t="s">
        <v>3570</v>
      </c>
      <c r="G1214" s="826" t="s">
        <v>3609</v>
      </c>
      <c r="H1214" s="826" t="s">
        <v>3610</v>
      </c>
      <c r="I1214" s="832">
        <v>7323.1298828125</v>
      </c>
      <c r="J1214" s="832">
        <v>4</v>
      </c>
      <c r="K1214" s="833">
        <v>29292.509765625</v>
      </c>
    </row>
    <row r="1215" spans="1:11" ht="14.45" customHeight="1" x14ac:dyDescent="0.2">
      <c r="A1215" s="822" t="s">
        <v>586</v>
      </c>
      <c r="B1215" s="823" t="s">
        <v>587</v>
      </c>
      <c r="C1215" s="826" t="s">
        <v>613</v>
      </c>
      <c r="D1215" s="840" t="s">
        <v>614</v>
      </c>
      <c r="E1215" s="826" t="s">
        <v>3569</v>
      </c>
      <c r="F1215" s="840" t="s">
        <v>3570</v>
      </c>
      <c r="G1215" s="826" t="s">
        <v>3611</v>
      </c>
      <c r="H1215" s="826" t="s">
        <v>3612</v>
      </c>
      <c r="I1215" s="832">
        <v>6424.990234375</v>
      </c>
      <c r="J1215" s="832">
        <v>1</v>
      </c>
      <c r="K1215" s="833">
        <v>6424.990234375</v>
      </c>
    </row>
    <row r="1216" spans="1:11" ht="14.45" customHeight="1" x14ac:dyDescent="0.2">
      <c r="A1216" s="822" t="s">
        <v>586</v>
      </c>
      <c r="B1216" s="823" t="s">
        <v>587</v>
      </c>
      <c r="C1216" s="826" t="s">
        <v>613</v>
      </c>
      <c r="D1216" s="840" t="s">
        <v>614</v>
      </c>
      <c r="E1216" s="826" t="s">
        <v>3569</v>
      </c>
      <c r="F1216" s="840" t="s">
        <v>3570</v>
      </c>
      <c r="G1216" s="826" t="s">
        <v>3613</v>
      </c>
      <c r="H1216" s="826" t="s">
        <v>3614</v>
      </c>
      <c r="I1216" s="832">
        <v>61920</v>
      </c>
      <c r="J1216" s="832">
        <v>9</v>
      </c>
      <c r="K1216" s="833">
        <v>557280</v>
      </c>
    </row>
    <row r="1217" spans="1:11" ht="14.45" customHeight="1" x14ac:dyDescent="0.2">
      <c r="A1217" s="822" t="s">
        <v>586</v>
      </c>
      <c r="B1217" s="823" t="s">
        <v>587</v>
      </c>
      <c r="C1217" s="826" t="s">
        <v>613</v>
      </c>
      <c r="D1217" s="840" t="s">
        <v>614</v>
      </c>
      <c r="E1217" s="826" t="s">
        <v>3569</v>
      </c>
      <c r="F1217" s="840" t="s">
        <v>3570</v>
      </c>
      <c r="G1217" s="826" t="s">
        <v>3615</v>
      </c>
      <c r="H1217" s="826" t="s">
        <v>3616</v>
      </c>
      <c r="I1217" s="832">
        <v>55245</v>
      </c>
      <c r="J1217" s="832">
        <v>1</v>
      </c>
      <c r="K1217" s="833">
        <v>55245</v>
      </c>
    </row>
    <row r="1218" spans="1:11" ht="14.45" customHeight="1" x14ac:dyDescent="0.2">
      <c r="A1218" s="822" t="s">
        <v>586</v>
      </c>
      <c r="B1218" s="823" t="s">
        <v>587</v>
      </c>
      <c r="C1218" s="826" t="s">
        <v>613</v>
      </c>
      <c r="D1218" s="840" t="s">
        <v>614</v>
      </c>
      <c r="E1218" s="826" t="s">
        <v>3569</v>
      </c>
      <c r="F1218" s="840" t="s">
        <v>3570</v>
      </c>
      <c r="G1218" s="826" t="s">
        <v>3617</v>
      </c>
      <c r="H1218" s="826" t="s">
        <v>3618</v>
      </c>
      <c r="I1218" s="832">
        <v>55245</v>
      </c>
      <c r="J1218" s="832">
        <v>3</v>
      </c>
      <c r="K1218" s="833">
        <v>165735</v>
      </c>
    </row>
    <row r="1219" spans="1:11" ht="14.45" customHeight="1" x14ac:dyDescent="0.2">
      <c r="A1219" s="822" t="s">
        <v>586</v>
      </c>
      <c r="B1219" s="823" t="s">
        <v>587</v>
      </c>
      <c r="C1219" s="826" t="s">
        <v>613</v>
      </c>
      <c r="D1219" s="840" t="s">
        <v>614</v>
      </c>
      <c r="E1219" s="826" t="s">
        <v>3569</v>
      </c>
      <c r="F1219" s="840" t="s">
        <v>3570</v>
      </c>
      <c r="G1219" s="826" t="s">
        <v>3619</v>
      </c>
      <c r="H1219" s="826" t="s">
        <v>3620</v>
      </c>
      <c r="I1219" s="832">
        <v>62658.001302083336</v>
      </c>
      <c r="J1219" s="832">
        <v>9</v>
      </c>
      <c r="K1219" s="833">
        <v>563922.01171875</v>
      </c>
    </row>
    <row r="1220" spans="1:11" ht="14.45" customHeight="1" x14ac:dyDescent="0.2">
      <c r="A1220" s="822" t="s">
        <v>586</v>
      </c>
      <c r="B1220" s="823" t="s">
        <v>587</v>
      </c>
      <c r="C1220" s="826" t="s">
        <v>613</v>
      </c>
      <c r="D1220" s="840" t="s">
        <v>614</v>
      </c>
      <c r="E1220" s="826" t="s">
        <v>3569</v>
      </c>
      <c r="F1220" s="840" t="s">
        <v>3570</v>
      </c>
      <c r="G1220" s="826" t="s">
        <v>3619</v>
      </c>
      <c r="H1220" s="826" t="s">
        <v>3621</v>
      </c>
      <c r="I1220" s="832">
        <v>62658</v>
      </c>
      <c r="J1220" s="832">
        <v>1</v>
      </c>
      <c r="K1220" s="833">
        <v>62658</v>
      </c>
    </row>
    <row r="1221" spans="1:11" ht="14.45" customHeight="1" x14ac:dyDescent="0.2">
      <c r="A1221" s="822" t="s">
        <v>586</v>
      </c>
      <c r="B1221" s="823" t="s">
        <v>587</v>
      </c>
      <c r="C1221" s="826" t="s">
        <v>613</v>
      </c>
      <c r="D1221" s="840" t="s">
        <v>614</v>
      </c>
      <c r="E1221" s="826" t="s">
        <v>3569</v>
      </c>
      <c r="F1221" s="840" t="s">
        <v>3570</v>
      </c>
      <c r="G1221" s="826" t="s">
        <v>3607</v>
      </c>
      <c r="H1221" s="826" t="s">
        <v>3622</v>
      </c>
      <c r="I1221" s="832">
        <v>5886.1298828125</v>
      </c>
      <c r="J1221" s="832">
        <v>3</v>
      </c>
      <c r="K1221" s="833">
        <v>17658.3896484375</v>
      </c>
    </row>
    <row r="1222" spans="1:11" ht="14.45" customHeight="1" x14ac:dyDescent="0.2">
      <c r="A1222" s="822" t="s">
        <v>586</v>
      </c>
      <c r="B1222" s="823" t="s">
        <v>587</v>
      </c>
      <c r="C1222" s="826" t="s">
        <v>613</v>
      </c>
      <c r="D1222" s="840" t="s">
        <v>614</v>
      </c>
      <c r="E1222" s="826" t="s">
        <v>3569</v>
      </c>
      <c r="F1222" s="840" t="s">
        <v>3570</v>
      </c>
      <c r="G1222" s="826" t="s">
        <v>3609</v>
      </c>
      <c r="H1222" s="826" t="s">
        <v>3623</v>
      </c>
      <c r="I1222" s="832">
        <v>7323.1298828125</v>
      </c>
      <c r="J1222" s="832">
        <v>1</v>
      </c>
      <c r="K1222" s="833">
        <v>7323.1298828125</v>
      </c>
    </row>
    <row r="1223" spans="1:11" ht="14.45" customHeight="1" x14ac:dyDescent="0.2">
      <c r="A1223" s="822" t="s">
        <v>586</v>
      </c>
      <c r="B1223" s="823" t="s">
        <v>587</v>
      </c>
      <c r="C1223" s="826" t="s">
        <v>613</v>
      </c>
      <c r="D1223" s="840" t="s">
        <v>614</v>
      </c>
      <c r="E1223" s="826" t="s">
        <v>3569</v>
      </c>
      <c r="F1223" s="840" t="s">
        <v>3570</v>
      </c>
      <c r="G1223" s="826" t="s">
        <v>3613</v>
      </c>
      <c r="H1223" s="826" t="s">
        <v>3624</v>
      </c>
      <c r="I1223" s="832">
        <v>61920</v>
      </c>
      <c r="J1223" s="832">
        <v>3</v>
      </c>
      <c r="K1223" s="833">
        <v>185760</v>
      </c>
    </row>
    <row r="1224" spans="1:11" ht="14.45" customHeight="1" x14ac:dyDescent="0.2">
      <c r="A1224" s="822" t="s">
        <v>586</v>
      </c>
      <c r="B1224" s="823" t="s">
        <v>587</v>
      </c>
      <c r="C1224" s="826" t="s">
        <v>613</v>
      </c>
      <c r="D1224" s="840" t="s">
        <v>614</v>
      </c>
      <c r="E1224" s="826" t="s">
        <v>3569</v>
      </c>
      <c r="F1224" s="840" t="s">
        <v>3570</v>
      </c>
      <c r="G1224" s="826" t="s">
        <v>3617</v>
      </c>
      <c r="H1224" s="826" t="s">
        <v>3625</v>
      </c>
      <c r="I1224" s="832">
        <v>55245</v>
      </c>
      <c r="J1224" s="832">
        <v>3</v>
      </c>
      <c r="K1224" s="833">
        <v>165735</v>
      </c>
    </row>
    <row r="1225" spans="1:11" ht="14.45" customHeight="1" x14ac:dyDescent="0.2">
      <c r="A1225" s="822" t="s">
        <v>586</v>
      </c>
      <c r="B1225" s="823" t="s">
        <v>587</v>
      </c>
      <c r="C1225" s="826" t="s">
        <v>613</v>
      </c>
      <c r="D1225" s="840" t="s">
        <v>614</v>
      </c>
      <c r="E1225" s="826" t="s">
        <v>3569</v>
      </c>
      <c r="F1225" s="840" t="s">
        <v>3570</v>
      </c>
      <c r="G1225" s="826" t="s">
        <v>3619</v>
      </c>
      <c r="H1225" s="826" t="s">
        <v>3626</v>
      </c>
      <c r="I1225" s="832">
        <v>62658</v>
      </c>
      <c r="J1225" s="832">
        <v>3</v>
      </c>
      <c r="K1225" s="833">
        <v>187974</v>
      </c>
    </row>
    <row r="1226" spans="1:11" ht="14.45" customHeight="1" x14ac:dyDescent="0.2">
      <c r="A1226" s="822" t="s">
        <v>586</v>
      </c>
      <c r="B1226" s="823" t="s">
        <v>587</v>
      </c>
      <c r="C1226" s="826" t="s">
        <v>613</v>
      </c>
      <c r="D1226" s="840" t="s">
        <v>614</v>
      </c>
      <c r="E1226" s="826" t="s">
        <v>3569</v>
      </c>
      <c r="F1226" s="840" t="s">
        <v>3570</v>
      </c>
      <c r="G1226" s="826" t="s">
        <v>3627</v>
      </c>
      <c r="H1226" s="826" t="s">
        <v>3628</v>
      </c>
      <c r="I1226" s="832">
        <v>2135.35009765625</v>
      </c>
      <c r="J1226" s="832">
        <v>2</v>
      </c>
      <c r="K1226" s="833">
        <v>4270.7001953125</v>
      </c>
    </row>
    <row r="1227" spans="1:11" ht="14.45" customHeight="1" x14ac:dyDescent="0.2">
      <c r="A1227" s="822" t="s">
        <v>586</v>
      </c>
      <c r="B1227" s="823" t="s">
        <v>587</v>
      </c>
      <c r="C1227" s="826" t="s">
        <v>613</v>
      </c>
      <c r="D1227" s="840" t="s">
        <v>614</v>
      </c>
      <c r="E1227" s="826" t="s">
        <v>3569</v>
      </c>
      <c r="F1227" s="840" t="s">
        <v>3570</v>
      </c>
      <c r="G1227" s="826" t="s">
        <v>3629</v>
      </c>
      <c r="H1227" s="826" t="s">
        <v>3630</v>
      </c>
      <c r="I1227" s="832">
        <v>41520</v>
      </c>
      <c r="J1227" s="832">
        <v>1</v>
      </c>
      <c r="K1227" s="833">
        <v>41520</v>
      </c>
    </row>
    <row r="1228" spans="1:11" ht="14.45" customHeight="1" x14ac:dyDescent="0.2">
      <c r="A1228" s="822" t="s">
        <v>586</v>
      </c>
      <c r="B1228" s="823" t="s">
        <v>587</v>
      </c>
      <c r="C1228" s="826" t="s">
        <v>613</v>
      </c>
      <c r="D1228" s="840" t="s">
        <v>614</v>
      </c>
      <c r="E1228" s="826" t="s">
        <v>3569</v>
      </c>
      <c r="F1228" s="840" t="s">
        <v>3570</v>
      </c>
      <c r="G1228" s="826" t="s">
        <v>3631</v>
      </c>
      <c r="H1228" s="826" t="s">
        <v>3632</v>
      </c>
      <c r="I1228" s="832">
        <v>64.800003051757813</v>
      </c>
      <c r="J1228" s="832">
        <v>888</v>
      </c>
      <c r="K1228" s="833">
        <v>57544.440185546875</v>
      </c>
    </row>
    <row r="1229" spans="1:11" ht="14.45" customHeight="1" x14ac:dyDescent="0.2">
      <c r="A1229" s="822" t="s">
        <v>586</v>
      </c>
      <c r="B1229" s="823" t="s">
        <v>587</v>
      </c>
      <c r="C1229" s="826" t="s">
        <v>613</v>
      </c>
      <c r="D1229" s="840" t="s">
        <v>614</v>
      </c>
      <c r="E1229" s="826" t="s">
        <v>3569</v>
      </c>
      <c r="F1229" s="840" t="s">
        <v>3570</v>
      </c>
      <c r="G1229" s="826" t="s">
        <v>3631</v>
      </c>
      <c r="H1229" s="826" t="s">
        <v>3633</v>
      </c>
      <c r="I1229" s="832">
        <v>64.800003051757813</v>
      </c>
      <c r="J1229" s="832">
        <v>576</v>
      </c>
      <c r="K1229" s="833">
        <v>37326.240234375</v>
      </c>
    </row>
    <row r="1230" spans="1:11" ht="14.45" customHeight="1" x14ac:dyDescent="0.2">
      <c r="A1230" s="822" t="s">
        <v>586</v>
      </c>
      <c r="B1230" s="823" t="s">
        <v>587</v>
      </c>
      <c r="C1230" s="826" t="s">
        <v>613</v>
      </c>
      <c r="D1230" s="840" t="s">
        <v>614</v>
      </c>
      <c r="E1230" s="826" t="s">
        <v>3569</v>
      </c>
      <c r="F1230" s="840" t="s">
        <v>3570</v>
      </c>
      <c r="G1230" s="826" t="s">
        <v>3634</v>
      </c>
      <c r="H1230" s="826" t="s">
        <v>3635</v>
      </c>
      <c r="I1230" s="832">
        <v>9100</v>
      </c>
      <c r="J1230" s="832">
        <v>1</v>
      </c>
      <c r="K1230" s="833">
        <v>9100</v>
      </c>
    </row>
    <row r="1231" spans="1:11" ht="14.45" customHeight="1" x14ac:dyDescent="0.2">
      <c r="A1231" s="822" t="s">
        <v>586</v>
      </c>
      <c r="B1231" s="823" t="s">
        <v>587</v>
      </c>
      <c r="C1231" s="826" t="s">
        <v>613</v>
      </c>
      <c r="D1231" s="840" t="s">
        <v>614</v>
      </c>
      <c r="E1231" s="826" t="s">
        <v>2076</v>
      </c>
      <c r="F1231" s="840" t="s">
        <v>2077</v>
      </c>
      <c r="G1231" s="826" t="s">
        <v>3636</v>
      </c>
      <c r="H1231" s="826" t="s">
        <v>3637</v>
      </c>
      <c r="I1231" s="832">
        <v>30.310999298095702</v>
      </c>
      <c r="J1231" s="832">
        <v>1360</v>
      </c>
      <c r="K1231" s="833">
        <v>41157.00048828125</v>
      </c>
    </row>
    <row r="1232" spans="1:11" ht="14.45" customHeight="1" x14ac:dyDescent="0.2">
      <c r="A1232" s="822" t="s">
        <v>586</v>
      </c>
      <c r="B1232" s="823" t="s">
        <v>587</v>
      </c>
      <c r="C1232" s="826" t="s">
        <v>613</v>
      </c>
      <c r="D1232" s="840" t="s">
        <v>614</v>
      </c>
      <c r="E1232" s="826" t="s">
        <v>2076</v>
      </c>
      <c r="F1232" s="840" t="s">
        <v>2077</v>
      </c>
      <c r="G1232" s="826" t="s">
        <v>3638</v>
      </c>
      <c r="H1232" s="826" t="s">
        <v>3639</v>
      </c>
      <c r="I1232" s="832">
        <v>54.860000610351563</v>
      </c>
      <c r="J1232" s="832">
        <v>190</v>
      </c>
      <c r="K1232" s="833">
        <v>10423.389892578125</v>
      </c>
    </row>
    <row r="1233" spans="1:11" ht="14.45" customHeight="1" x14ac:dyDescent="0.2">
      <c r="A1233" s="822" t="s">
        <v>586</v>
      </c>
      <c r="B1233" s="823" t="s">
        <v>587</v>
      </c>
      <c r="C1233" s="826" t="s">
        <v>613</v>
      </c>
      <c r="D1233" s="840" t="s">
        <v>614</v>
      </c>
      <c r="E1233" s="826" t="s">
        <v>2076</v>
      </c>
      <c r="F1233" s="840" t="s">
        <v>2077</v>
      </c>
      <c r="G1233" s="826" t="s">
        <v>3636</v>
      </c>
      <c r="H1233" s="826" t="s">
        <v>3640</v>
      </c>
      <c r="I1233" s="832">
        <v>29.194999694824219</v>
      </c>
      <c r="J1233" s="832">
        <v>960</v>
      </c>
      <c r="K1233" s="833">
        <v>28025.48095703125</v>
      </c>
    </row>
    <row r="1234" spans="1:11" ht="14.45" customHeight="1" x14ac:dyDescent="0.2">
      <c r="A1234" s="822" t="s">
        <v>586</v>
      </c>
      <c r="B1234" s="823" t="s">
        <v>587</v>
      </c>
      <c r="C1234" s="826" t="s">
        <v>613</v>
      </c>
      <c r="D1234" s="840" t="s">
        <v>614</v>
      </c>
      <c r="E1234" s="826" t="s">
        <v>2076</v>
      </c>
      <c r="F1234" s="840" t="s">
        <v>2077</v>
      </c>
      <c r="G1234" s="826" t="s">
        <v>3638</v>
      </c>
      <c r="H1234" s="826" t="s">
        <v>3641</v>
      </c>
      <c r="I1234" s="832">
        <v>54.860000610351563</v>
      </c>
      <c r="J1234" s="832">
        <v>60</v>
      </c>
      <c r="K1234" s="833">
        <v>3291.599853515625</v>
      </c>
    </row>
    <row r="1235" spans="1:11" ht="14.45" customHeight="1" x14ac:dyDescent="0.2">
      <c r="A1235" s="822" t="s">
        <v>586</v>
      </c>
      <c r="B1235" s="823" t="s">
        <v>587</v>
      </c>
      <c r="C1235" s="826" t="s">
        <v>613</v>
      </c>
      <c r="D1235" s="840" t="s">
        <v>614</v>
      </c>
      <c r="E1235" s="826" t="s">
        <v>2076</v>
      </c>
      <c r="F1235" s="840" t="s">
        <v>2077</v>
      </c>
      <c r="G1235" s="826" t="s">
        <v>3642</v>
      </c>
      <c r="H1235" s="826" t="s">
        <v>3643</v>
      </c>
      <c r="I1235" s="832">
        <v>2.730000066757202</v>
      </c>
      <c r="J1235" s="832">
        <v>31000</v>
      </c>
      <c r="K1235" s="833">
        <v>83814.7626953125</v>
      </c>
    </row>
    <row r="1236" spans="1:11" ht="14.45" customHeight="1" x14ac:dyDescent="0.2">
      <c r="A1236" s="822" t="s">
        <v>586</v>
      </c>
      <c r="B1236" s="823" t="s">
        <v>587</v>
      </c>
      <c r="C1236" s="826" t="s">
        <v>613</v>
      </c>
      <c r="D1236" s="840" t="s">
        <v>614</v>
      </c>
      <c r="E1236" s="826" t="s">
        <v>2076</v>
      </c>
      <c r="F1236" s="840" t="s">
        <v>2077</v>
      </c>
      <c r="G1236" s="826" t="s">
        <v>3644</v>
      </c>
      <c r="H1236" s="826" t="s">
        <v>3645</v>
      </c>
      <c r="I1236" s="832">
        <v>4.074999988079071</v>
      </c>
      <c r="J1236" s="832">
        <v>10000</v>
      </c>
      <c r="K1236" s="833">
        <v>41220.599609375</v>
      </c>
    </row>
    <row r="1237" spans="1:11" ht="14.45" customHeight="1" x14ac:dyDescent="0.2">
      <c r="A1237" s="822" t="s">
        <v>586</v>
      </c>
      <c r="B1237" s="823" t="s">
        <v>587</v>
      </c>
      <c r="C1237" s="826" t="s">
        <v>613</v>
      </c>
      <c r="D1237" s="840" t="s">
        <v>614</v>
      </c>
      <c r="E1237" s="826" t="s">
        <v>2076</v>
      </c>
      <c r="F1237" s="840" t="s">
        <v>2077</v>
      </c>
      <c r="G1237" s="826" t="s">
        <v>3642</v>
      </c>
      <c r="H1237" s="826" t="s">
        <v>3646</v>
      </c>
      <c r="I1237" s="832">
        <v>2.6500000953674316</v>
      </c>
      <c r="J1237" s="832">
        <v>24000</v>
      </c>
      <c r="K1237" s="833">
        <v>63656.642333984375</v>
      </c>
    </row>
    <row r="1238" spans="1:11" ht="14.45" customHeight="1" x14ac:dyDescent="0.2">
      <c r="A1238" s="822" t="s">
        <v>586</v>
      </c>
      <c r="B1238" s="823" t="s">
        <v>587</v>
      </c>
      <c r="C1238" s="826" t="s">
        <v>613</v>
      </c>
      <c r="D1238" s="840" t="s">
        <v>614</v>
      </c>
      <c r="E1238" s="826" t="s">
        <v>2076</v>
      </c>
      <c r="F1238" s="840" t="s">
        <v>2077</v>
      </c>
      <c r="G1238" s="826" t="s">
        <v>3644</v>
      </c>
      <c r="H1238" s="826" t="s">
        <v>3647</v>
      </c>
      <c r="I1238" s="832">
        <v>4</v>
      </c>
      <c r="J1238" s="832">
        <v>6000</v>
      </c>
      <c r="K1238" s="833">
        <v>24010</v>
      </c>
    </row>
    <row r="1239" spans="1:11" ht="14.45" customHeight="1" x14ac:dyDescent="0.2">
      <c r="A1239" s="822" t="s">
        <v>586</v>
      </c>
      <c r="B1239" s="823" t="s">
        <v>587</v>
      </c>
      <c r="C1239" s="826" t="s">
        <v>613</v>
      </c>
      <c r="D1239" s="840" t="s">
        <v>614</v>
      </c>
      <c r="E1239" s="826" t="s">
        <v>2076</v>
      </c>
      <c r="F1239" s="840" t="s">
        <v>2077</v>
      </c>
      <c r="G1239" s="826" t="s">
        <v>3648</v>
      </c>
      <c r="H1239" s="826" t="s">
        <v>3649</v>
      </c>
      <c r="I1239" s="832">
        <v>0.43600000143051149</v>
      </c>
      <c r="J1239" s="832">
        <v>50000</v>
      </c>
      <c r="K1239" s="833">
        <v>21800</v>
      </c>
    </row>
    <row r="1240" spans="1:11" ht="14.45" customHeight="1" x14ac:dyDescent="0.2">
      <c r="A1240" s="822" t="s">
        <v>586</v>
      </c>
      <c r="B1240" s="823" t="s">
        <v>587</v>
      </c>
      <c r="C1240" s="826" t="s">
        <v>613</v>
      </c>
      <c r="D1240" s="840" t="s">
        <v>614</v>
      </c>
      <c r="E1240" s="826" t="s">
        <v>2076</v>
      </c>
      <c r="F1240" s="840" t="s">
        <v>2077</v>
      </c>
      <c r="G1240" s="826" t="s">
        <v>3648</v>
      </c>
      <c r="H1240" s="826" t="s">
        <v>3650</v>
      </c>
      <c r="I1240" s="832">
        <v>0.43375000357627869</v>
      </c>
      <c r="J1240" s="832">
        <v>52000</v>
      </c>
      <c r="K1240" s="833">
        <v>22406.469970703125</v>
      </c>
    </row>
    <row r="1241" spans="1:11" ht="14.45" customHeight="1" x14ac:dyDescent="0.2">
      <c r="A1241" s="822" t="s">
        <v>586</v>
      </c>
      <c r="B1241" s="823" t="s">
        <v>587</v>
      </c>
      <c r="C1241" s="826" t="s">
        <v>613</v>
      </c>
      <c r="D1241" s="840" t="s">
        <v>614</v>
      </c>
      <c r="E1241" s="826" t="s">
        <v>2076</v>
      </c>
      <c r="F1241" s="840" t="s">
        <v>2077</v>
      </c>
      <c r="G1241" s="826" t="s">
        <v>2477</v>
      </c>
      <c r="H1241" s="826" t="s">
        <v>2478</v>
      </c>
      <c r="I1241" s="832">
        <v>0.93000000715255737</v>
      </c>
      <c r="J1241" s="832">
        <v>1004</v>
      </c>
      <c r="K1241" s="833">
        <v>967.51999998092651</v>
      </c>
    </row>
    <row r="1242" spans="1:11" ht="14.45" customHeight="1" x14ac:dyDescent="0.2">
      <c r="A1242" s="822" t="s">
        <v>586</v>
      </c>
      <c r="B1242" s="823" t="s">
        <v>587</v>
      </c>
      <c r="C1242" s="826" t="s">
        <v>613</v>
      </c>
      <c r="D1242" s="840" t="s">
        <v>614</v>
      </c>
      <c r="E1242" s="826" t="s">
        <v>2076</v>
      </c>
      <c r="F1242" s="840" t="s">
        <v>2077</v>
      </c>
      <c r="G1242" s="826" t="s">
        <v>3651</v>
      </c>
      <c r="H1242" s="826" t="s">
        <v>3652</v>
      </c>
      <c r="I1242" s="832">
        <v>64.104545593261719</v>
      </c>
      <c r="J1242" s="832">
        <v>200</v>
      </c>
      <c r="K1242" s="833">
        <v>12895.869812011719</v>
      </c>
    </row>
    <row r="1243" spans="1:11" ht="14.45" customHeight="1" x14ac:dyDescent="0.2">
      <c r="A1243" s="822" t="s">
        <v>586</v>
      </c>
      <c r="B1243" s="823" t="s">
        <v>587</v>
      </c>
      <c r="C1243" s="826" t="s">
        <v>613</v>
      </c>
      <c r="D1243" s="840" t="s">
        <v>614</v>
      </c>
      <c r="E1243" s="826" t="s">
        <v>2076</v>
      </c>
      <c r="F1243" s="840" t="s">
        <v>2077</v>
      </c>
      <c r="G1243" s="826" t="s">
        <v>3653</v>
      </c>
      <c r="H1243" s="826" t="s">
        <v>3654</v>
      </c>
      <c r="I1243" s="832">
        <v>3835.02001953125</v>
      </c>
      <c r="J1243" s="832">
        <v>90</v>
      </c>
      <c r="K1243" s="833">
        <v>345151.79296875</v>
      </c>
    </row>
    <row r="1244" spans="1:11" ht="14.45" customHeight="1" x14ac:dyDescent="0.2">
      <c r="A1244" s="822" t="s">
        <v>586</v>
      </c>
      <c r="B1244" s="823" t="s">
        <v>587</v>
      </c>
      <c r="C1244" s="826" t="s">
        <v>613</v>
      </c>
      <c r="D1244" s="840" t="s">
        <v>614</v>
      </c>
      <c r="E1244" s="826" t="s">
        <v>2076</v>
      </c>
      <c r="F1244" s="840" t="s">
        <v>2077</v>
      </c>
      <c r="G1244" s="826" t="s">
        <v>3655</v>
      </c>
      <c r="H1244" s="826" t="s">
        <v>3656</v>
      </c>
      <c r="I1244" s="832">
        <v>1076.2900390625</v>
      </c>
      <c r="J1244" s="832">
        <v>90</v>
      </c>
      <c r="K1244" s="833">
        <v>96865.68994140625</v>
      </c>
    </row>
    <row r="1245" spans="1:11" ht="14.45" customHeight="1" x14ac:dyDescent="0.2">
      <c r="A1245" s="822" t="s">
        <v>586</v>
      </c>
      <c r="B1245" s="823" t="s">
        <v>587</v>
      </c>
      <c r="C1245" s="826" t="s">
        <v>613</v>
      </c>
      <c r="D1245" s="840" t="s">
        <v>614</v>
      </c>
      <c r="E1245" s="826" t="s">
        <v>2076</v>
      </c>
      <c r="F1245" s="840" t="s">
        <v>2077</v>
      </c>
      <c r="G1245" s="826" t="s">
        <v>3657</v>
      </c>
      <c r="H1245" s="826" t="s">
        <v>3658</v>
      </c>
      <c r="I1245" s="832">
        <v>352.27999877929688</v>
      </c>
      <c r="J1245" s="832">
        <v>1008</v>
      </c>
      <c r="K1245" s="833">
        <v>355101.4365234375</v>
      </c>
    </row>
    <row r="1246" spans="1:11" ht="14.45" customHeight="1" x14ac:dyDescent="0.2">
      <c r="A1246" s="822" t="s">
        <v>586</v>
      </c>
      <c r="B1246" s="823" t="s">
        <v>587</v>
      </c>
      <c r="C1246" s="826" t="s">
        <v>613</v>
      </c>
      <c r="D1246" s="840" t="s">
        <v>614</v>
      </c>
      <c r="E1246" s="826" t="s">
        <v>2076</v>
      </c>
      <c r="F1246" s="840" t="s">
        <v>2077</v>
      </c>
      <c r="G1246" s="826" t="s">
        <v>3659</v>
      </c>
      <c r="H1246" s="826" t="s">
        <v>3660</v>
      </c>
      <c r="I1246" s="832">
        <v>6519.47021484375</v>
      </c>
      <c r="J1246" s="832">
        <v>2</v>
      </c>
      <c r="K1246" s="833">
        <v>13038.9296875</v>
      </c>
    </row>
    <row r="1247" spans="1:11" ht="14.45" customHeight="1" x14ac:dyDescent="0.2">
      <c r="A1247" s="822" t="s">
        <v>586</v>
      </c>
      <c r="B1247" s="823" t="s">
        <v>587</v>
      </c>
      <c r="C1247" s="826" t="s">
        <v>613</v>
      </c>
      <c r="D1247" s="840" t="s">
        <v>614</v>
      </c>
      <c r="E1247" s="826" t="s">
        <v>2076</v>
      </c>
      <c r="F1247" s="840" t="s">
        <v>2077</v>
      </c>
      <c r="G1247" s="826" t="s">
        <v>3661</v>
      </c>
      <c r="H1247" s="826" t="s">
        <v>3662</v>
      </c>
      <c r="I1247" s="832">
        <v>18.399999618530273</v>
      </c>
      <c r="J1247" s="832">
        <v>100</v>
      </c>
      <c r="K1247" s="833">
        <v>1840</v>
      </c>
    </row>
    <row r="1248" spans="1:11" ht="14.45" customHeight="1" x14ac:dyDescent="0.2">
      <c r="A1248" s="822" t="s">
        <v>586</v>
      </c>
      <c r="B1248" s="823" t="s">
        <v>587</v>
      </c>
      <c r="C1248" s="826" t="s">
        <v>613</v>
      </c>
      <c r="D1248" s="840" t="s">
        <v>614</v>
      </c>
      <c r="E1248" s="826" t="s">
        <v>2076</v>
      </c>
      <c r="F1248" s="840" t="s">
        <v>2077</v>
      </c>
      <c r="G1248" s="826" t="s">
        <v>2091</v>
      </c>
      <c r="H1248" s="826" t="s">
        <v>2092</v>
      </c>
      <c r="I1248" s="832">
        <v>30.175000190734863</v>
      </c>
      <c r="J1248" s="832">
        <v>20</v>
      </c>
      <c r="K1248" s="833">
        <v>603.5</v>
      </c>
    </row>
    <row r="1249" spans="1:11" ht="14.45" customHeight="1" x14ac:dyDescent="0.2">
      <c r="A1249" s="822" t="s">
        <v>586</v>
      </c>
      <c r="B1249" s="823" t="s">
        <v>587</v>
      </c>
      <c r="C1249" s="826" t="s">
        <v>613</v>
      </c>
      <c r="D1249" s="840" t="s">
        <v>614</v>
      </c>
      <c r="E1249" s="826" t="s">
        <v>2076</v>
      </c>
      <c r="F1249" s="840" t="s">
        <v>2077</v>
      </c>
      <c r="G1249" s="826" t="s">
        <v>3663</v>
      </c>
      <c r="H1249" s="826" t="s">
        <v>3664</v>
      </c>
      <c r="I1249" s="832">
        <v>3.619999885559082</v>
      </c>
      <c r="J1249" s="832">
        <v>10</v>
      </c>
      <c r="K1249" s="833">
        <v>36.229999542236328</v>
      </c>
    </row>
    <row r="1250" spans="1:11" ht="14.45" customHeight="1" x14ac:dyDescent="0.2">
      <c r="A1250" s="822" t="s">
        <v>586</v>
      </c>
      <c r="B1250" s="823" t="s">
        <v>587</v>
      </c>
      <c r="C1250" s="826" t="s">
        <v>613</v>
      </c>
      <c r="D1250" s="840" t="s">
        <v>614</v>
      </c>
      <c r="E1250" s="826" t="s">
        <v>2076</v>
      </c>
      <c r="F1250" s="840" t="s">
        <v>2077</v>
      </c>
      <c r="G1250" s="826" t="s">
        <v>3651</v>
      </c>
      <c r="H1250" s="826" t="s">
        <v>3665</v>
      </c>
      <c r="I1250" s="832">
        <v>63.420000076293945</v>
      </c>
      <c r="J1250" s="832">
        <v>60</v>
      </c>
      <c r="K1250" s="833">
        <v>3805.1799926757813</v>
      </c>
    </row>
    <row r="1251" spans="1:11" ht="14.45" customHeight="1" x14ac:dyDescent="0.2">
      <c r="A1251" s="822" t="s">
        <v>586</v>
      </c>
      <c r="B1251" s="823" t="s">
        <v>587</v>
      </c>
      <c r="C1251" s="826" t="s">
        <v>613</v>
      </c>
      <c r="D1251" s="840" t="s">
        <v>614</v>
      </c>
      <c r="E1251" s="826" t="s">
        <v>2076</v>
      </c>
      <c r="F1251" s="840" t="s">
        <v>2077</v>
      </c>
      <c r="G1251" s="826" t="s">
        <v>3653</v>
      </c>
      <c r="H1251" s="826" t="s">
        <v>3666</v>
      </c>
      <c r="I1251" s="832">
        <v>3835.02001953125</v>
      </c>
      <c r="J1251" s="832">
        <v>57</v>
      </c>
      <c r="K1251" s="833">
        <v>218596.1357421875</v>
      </c>
    </row>
    <row r="1252" spans="1:11" ht="14.45" customHeight="1" x14ac:dyDescent="0.2">
      <c r="A1252" s="822" t="s">
        <v>586</v>
      </c>
      <c r="B1252" s="823" t="s">
        <v>587</v>
      </c>
      <c r="C1252" s="826" t="s">
        <v>613</v>
      </c>
      <c r="D1252" s="840" t="s">
        <v>614</v>
      </c>
      <c r="E1252" s="826" t="s">
        <v>2076</v>
      </c>
      <c r="F1252" s="840" t="s">
        <v>2077</v>
      </c>
      <c r="G1252" s="826" t="s">
        <v>3667</v>
      </c>
      <c r="H1252" s="826" t="s">
        <v>3668</v>
      </c>
      <c r="I1252" s="832">
        <v>6087.41015625</v>
      </c>
      <c r="J1252" s="832">
        <v>3</v>
      </c>
      <c r="K1252" s="833">
        <v>18262.23046875</v>
      </c>
    </row>
    <row r="1253" spans="1:11" ht="14.45" customHeight="1" x14ac:dyDescent="0.2">
      <c r="A1253" s="822" t="s">
        <v>586</v>
      </c>
      <c r="B1253" s="823" t="s">
        <v>587</v>
      </c>
      <c r="C1253" s="826" t="s">
        <v>613</v>
      </c>
      <c r="D1253" s="840" t="s">
        <v>614</v>
      </c>
      <c r="E1253" s="826" t="s">
        <v>2076</v>
      </c>
      <c r="F1253" s="840" t="s">
        <v>2077</v>
      </c>
      <c r="G1253" s="826" t="s">
        <v>3655</v>
      </c>
      <c r="H1253" s="826" t="s">
        <v>3669</v>
      </c>
      <c r="I1253" s="832">
        <v>1076.2883707682292</v>
      </c>
      <c r="J1253" s="832">
        <v>30</v>
      </c>
      <c r="K1253" s="833">
        <v>32288.53076171875</v>
      </c>
    </row>
    <row r="1254" spans="1:11" ht="14.45" customHeight="1" x14ac:dyDescent="0.2">
      <c r="A1254" s="822" t="s">
        <v>586</v>
      </c>
      <c r="B1254" s="823" t="s">
        <v>587</v>
      </c>
      <c r="C1254" s="826" t="s">
        <v>613</v>
      </c>
      <c r="D1254" s="840" t="s">
        <v>614</v>
      </c>
      <c r="E1254" s="826" t="s">
        <v>2076</v>
      </c>
      <c r="F1254" s="840" t="s">
        <v>2077</v>
      </c>
      <c r="G1254" s="826" t="s">
        <v>3657</v>
      </c>
      <c r="H1254" s="826" t="s">
        <v>3670</v>
      </c>
      <c r="I1254" s="832">
        <v>352.27999877929688</v>
      </c>
      <c r="J1254" s="832">
        <v>300</v>
      </c>
      <c r="K1254" s="833">
        <v>105685</v>
      </c>
    </row>
    <row r="1255" spans="1:11" ht="14.45" customHeight="1" x14ac:dyDescent="0.2">
      <c r="A1255" s="822" t="s">
        <v>586</v>
      </c>
      <c r="B1255" s="823" t="s">
        <v>587</v>
      </c>
      <c r="C1255" s="826" t="s">
        <v>613</v>
      </c>
      <c r="D1255" s="840" t="s">
        <v>614</v>
      </c>
      <c r="E1255" s="826" t="s">
        <v>2076</v>
      </c>
      <c r="F1255" s="840" t="s">
        <v>2077</v>
      </c>
      <c r="G1255" s="826" t="s">
        <v>3671</v>
      </c>
      <c r="H1255" s="826" t="s">
        <v>3672</v>
      </c>
      <c r="I1255" s="832">
        <v>118.22000122070313</v>
      </c>
      <c r="J1255" s="832">
        <v>5</v>
      </c>
      <c r="K1255" s="833">
        <v>591.0999755859375</v>
      </c>
    </row>
    <row r="1256" spans="1:11" ht="14.45" customHeight="1" x14ac:dyDescent="0.2">
      <c r="A1256" s="822" t="s">
        <v>586</v>
      </c>
      <c r="B1256" s="823" t="s">
        <v>587</v>
      </c>
      <c r="C1256" s="826" t="s">
        <v>613</v>
      </c>
      <c r="D1256" s="840" t="s">
        <v>614</v>
      </c>
      <c r="E1256" s="826" t="s">
        <v>2076</v>
      </c>
      <c r="F1256" s="840" t="s">
        <v>2077</v>
      </c>
      <c r="G1256" s="826" t="s">
        <v>3661</v>
      </c>
      <c r="H1256" s="826" t="s">
        <v>3673</v>
      </c>
      <c r="I1256" s="832">
        <v>18.399999618530273</v>
      </c>
      <c r="J1256" s="832">
        <v>200</v>
      </c>
      <c r="K1256" s="833">
        <v>3680</v>
      </c>
    </row>
    <row r="1257" spans="1:11" ht="14.45" customHeight="1" x14ac:dyDescent="0.2">
      <c r="A1257" s="822" t="s">
        <v>586</v>
      </c>
      <c r="B1257" s="823" t="s">
        <v>587</v>
      </c>
      <c r="C1257" s="826" t="s">
        <v>613</v>
      </c>
      <c r="D1257" s="840" t="s">
        <v>614</v>
      </c>
      <c r="E1257" s="826" t="s">
        <v>2076</v>
      </c>
      <c r="F1257" s="840" t="s">
        <v>2077</v>
      </c>
      <c r="G1257" s="826" t="s">
        <v>2091</v>
      </c>
      <c r="H1257" s="826" t="s">
        <v>2397</v>
      </c>
      <c r="I1257" s="832">
        <v>30.170000076293945</v>
      </c>
      <c r="J1257" s="832">
        <v>25</v>
      </c>
      <c r="K1257" s="833">
        <v>754.25</v>
      </c>
    </row>
    <row r="1258" spans="1:11" ht="14.45" customHeight="1" x14ac:dyDescent="0.2">
      <c r="A1258" s="822" t="s">
        <v>586</v>
      </c>
      <c r="B1258" s="823" t="s">
        <v>587</v>
      </c>
      <c r="C1258" s="826" t="s">
        <v>613</v>
      </c>
      <c r="D1258" s="840" t="s">
        <v>614</v>
      </c>
      <c r="E1258" s="826" t="s">
        <v>2076</v>
      </c>
      <c r="F1258" s="840" t="s">
        <v>2077</v>
      </c>
      <c r="G1258" s="826" t="s">
        <v>2104</v>
      </c>
      <c r="H1258" s="826" t="s">
        <v>2105</v>
      </c>
      <c r="I1258" s="832">
        <v>0.86000001430511475</v>
      </c>
      <c r="J1258" s="832">
        <v>600</v>
      </c>
      <c r="K1258" s="833">
        <v>516</v>
      </c>
    </row>
    <row r="1259" spans="1:11" ht="14.45" customHeight="1" x14ac:dyDescent="0.2">
      <c r="A1259" s="822" t="s">
        <v>586</v>
      </c>
      <c r="B1259" s="823" t="s">
        <v>587</v>
      </c>
      <c r="C1259" s="826" t="s">
        <v>613</v>
      </c>
      <c r="D1259" s="840" t="s">
        <v>614</v>
      </c>
      <c r="E1259" s="826" t="s">
        <v>2076</v>
      </c>
      <c r="F1259" s="840" t="s">
        <v>2077</v>
      </c>
      <c r="G1259" s="826" t="s">
        <v>2112</v>
      </c>
      <c r="H1259" s="826" t="s">
        <v>2113</v>
      </c>
      <c r="I1259" s="832">
        <v>8.119999885559082</v>
      </c>
      <c r="J1259" s="832">
        <v>100</v>
      </c>
      <c r="K1259" s="833">
        <v>811.99996948242188</v>
      </c>
    </row>
    <row r="1260" spans="1:11" ht="14.45" customHeight="1" x14ac:dyDescent="0.2">
      <c r="A1260" s="822" t="s">
        <v>586</v>
      </c>
      <c r="B1260" s="823" t="s">
        <v>587</v>
      </c>
      <c r="C1260" s="826" t="s">
        <v>613</v>
      </c>
      <c r="D1260" s="840" t="s">
        <v>614</v>
      </c>
      <c r="E1260" s="826" t="s">
        <v>2076</v>
      </c>
      <c r="F1260" s="840" t="s">
        <v>2077</v>
      </c>
      <c r="G1260" s="826" t="s">
        <v>3674</v>
      </c>
      <c r="H1260" s="826" t="s">
        <v>3675</v>
      </c>
      <c r="I1260" s="832">
        <v>61.208749771118164</v>
      </c>
      <c r="J1260" s="832">
        <v>30</v>
      </c>
      <c r="K1260" s="833">
        <v>1836.299976348877</v>
      </c>
    </row>
    <row r="1261" spans="1:11" ht="14.45" customHeight="1" x14ac:dyDescent="0.2">
      <c r="A1261" s="822" t="s">
        <v>586</v>
      </c>
      <c r="B1261" s="823" t="s">
        <v>587</v>
      </c>
      <c r="C1261" s="826" t="s">
        <v>613</v>
      </c>
      <c r="D1261" s="840" t="s">
        <v>614</v>
      </c>
      <c r="E1261" s="826" t="s">
        <v>2076</v>
      </c>
      <c r="F1261" s="840" t="s">
        <v>2077</v>
      </c>
      <c r="G1261" s="826" t="s">
        <v>2544</v>
      </c>
      <c r="H1261" s="826" t="s">
        <v>2545</v>
      </c>
      <c r="I1261" s="832">
        <v>98.374000549316406</v>
      </c>
      <c r="J1261" s="832">
        <v>48</v>
      </c>
      <c r="K1261" s="833">
        <v>4721.8300399780273</v>
      </c>
    </row>
    <row r="1262" spans="1:11" ht="14.45" customHeight="1" x14ac:dyDescent="0.2">
      <c r="A1262" s="822" t="s">
        <v>586</v>
      </c>
      <c r="B1262" s="823" t="s">
        <v>587</v>
      </c>
      <c r="C1262" s="826" t="s">
        <v>613</v>
      </c>
      <c r="D1262" s="840" t="s">
        <v>614</v>
      </c>
      <c r="E1262" s="826" t="s">
        <v>2076</v>
      </c>
      <c r="F1262" s="840" t="s">
        <v>2077</v>
      </c>
      <c r="G1262" s="826" t="s">
        <v>2104</v>
      </c>
      <c r="H1262" s="826" t="s">
        <v>2402</v>
      </c>
      <c r="I1262" s="832">
        <v>0.85000002384185791</v>
      </c>
      <c r="J1262" s="832">
        <v>400</v>
      </c>
      <c r="K1262" s="833">
        <v>340</v>
      </c>
    </row>
    <row r="1263" spans="1:11" ht="14.45" customHeight="1" x14ac:dyDescent="0.2">
      <c r="A1263" s="822" t="s">
        <v>586</v>
      </c>
      <c r="B1263" s="823" t="s">
        <v>587</v>
      </c>
      <c r="C1263" s="826" t="s">
        <v>613</v>
      </c>
      <c r="D1263" s="840" t="s">
        <v>614</v>
      </c>
      <c r="E1263" s="826" t="s">
        <v>2076</v>
      </c>
      <c r="F1263" s="840" t="s">
        <v>2077</v>
      </c>
      <c r="G1263" s="826" t="s">
        <v>2108</v>
      </c>
      <c r="H1263" s="826" t="s">
        <v>2124</v>
      </c>
      <c r="I1263" s="832">
        <v>2.059999942779541</v>
      </c>
      <c r="J1263" s="832">
        <v>400</v>
      </c>
      <c r="K1263" s="833">
        <v>824</v>
      </c>
    </row>
    <row r="1264" spans="1:11" ht="14.45" customHeight="1" x14ac:dyDescent="0.2">
      <c r="A1264" s="822" t="s">
        <v>586</v>
      </c>
      <c r="B1264" s="823" t="s">
        <v>587</v>
      </c>
      <c r="C1264" s="826" t="s">
        <v>613</v>
      </c>
      <c r="D1264" s="840" t="s">
        <v>614</v>
      </c>
      <c r="E1264" s="826" t="s">
        <v>2076</v>
      </c>
      <c r="F1264" s="840" t="s">
        <v>2077</v>
      </c>
      <c r="G1264" s="826" t="s">
        <v>2112</v>
      </c>
      <c r="H1264" s="826" t="s">
        <v>2126</v>
      </c>
      <c r="I1264" s="832">
        <v>8.119999885559082</v>
      </c>
      <c r="J1264" s="832">
        <v>120</v>
      </c>
      <c r="K1264" s="833">
        <v>974.39996337890625</v>
      </c>
    </row>
    <row r="1265" spans="1:11" ht="14.45" customHeight="1" x14ac:dyDescent="0.2">
      <c r="A1265" s="822" t="s">
        <v>586</v>
      </c>
      <c r="B1265" s="823" t="s">
        <v>587</v>
      </c>
      <c r="C1265" s="826" t="s">
        <v>613</v>
      </c>
      <c r="D1265" s="840" t="s">
        <v>614</v>
      </c>
      <c r="E1265" s="826" t="s">
        <v>2076</v>
      </c>
      <c r="F1265" s="840" t="s">
        <v>2077</v>
      </c>
      <c r="G1265" s="826" t="s">
        <v>3674</v>
      </c>
      <c r="H1265" s="826" t="s">
        <v>3676</v>
      </c>
      <c r="I1265" s="832">
        <v>61.211666107177734</v>
      </c>
      <c r="J1265" s="832">
        <v>14</v>
      </c>
      <c r="K1265" s="833">
        <v>856.95999145507813</v>
      </c>
    </row>
    <row r="1266" spans="1:11" ht="14.45" customHeight="1" x14ac:dyDescent="0.2">
      <c r="A1266" s="822" t="s">
        <v>586</v>
      </c>
      <c r="B1266" s="823" t="s">
        <v>587</v>
      </c>
      <c r="C1266" s="826" t="s">
        <v>613</v>
      </c>
      <c r="D1266" s="840" t="s">
        <v>614</v>
      </c>
      <c r="E1266" s="826" t="s">
        <v>2076</v>
      </c>
      <c r="F1266" s="840" t="s">
        <v>2077</v>
      </c>
      <c r="G1266" s="826" t="s">
        <v>2544</v>
      </c>
      <c r="H1266" s="826" t="s">
        <v>3677</v>
      </c>
      <c r="I1266" s="832">
        <v>98.373334248860672</v>
      </c>
      <c r="J1266" s="832">
        <v>120</v>
      </c>
      <c r="K1266" s="833">
        <v>11804.800048828125</v>
      </c>
    </row>
    <row r="1267" spans="1:11" ht="14.45" customHeight="1" x14ac:dyDescent="0.2">
      <c r="A1267" s="822" t="s">
        <v>586</v>
      </c>
      <c r="B1267" s="823" t="s">
        <v>587</v>
      </c>
      <c r="C1267" s="826" t="s">
        <v>613</v>
      </c>
      <c r="D1267" s="840" t="s">
        <v>614</v>
      </c>
      <c r="E1267" s="826" t="s">
        <v>2076</v>
      </c>
      <c r="F1267" s="840" t="s">
        <v>2077</v>
      </c>
      <c r="G1267" s="826" t="s">
        <v>2406</v>
      </c>
      <c r="H1267" s="826" t="s">
        <v>2407</v>
      </c>
      <c r="I1267" s="832">
        <v>3.9828571762357439</v>
      </c>
      <c r="J1267" s="832">
        <v>1500</v>
      </c>
      <c r="K1267" s="833">
        <v>5962.2000274658203</v>
      </c>
    </row>
    <row r="1268" spans="1:11" ht="14.45" customHeight="1" x14ac:dyDescent="0.2">
      <c r="A1268" s="822" t="s">
        <v>586</v>
      </c>
      <c r="B1268" s="823" t="s">
        <v>587</v>
      </c>
      <c r="C1268" s="826" t="s">
        <v>613</v>
      </c>
      <c r="D1268" s="840" t="s">
        <v>614</v>
      </c>
      <c r="E1268" s="826" t="s">
        <v>2076</v>
      </c>
      <c r="F1268" s="840" t="s">
        <v>2077</v>
      </c>
      <c r="G1268" s="826" t="s">
        <v>3678</v>
      </c>
      <c r="H1268" s="826" t="s">
        <v>3679</v>
      </c>
      <c r="I1268" s="832">
        <v>5.1399998664855957</v>
      </c>
      <c r="J1268" s="832">
        <v>80</v>
      </c>
      <c r="K1268" s="833">
        <v>411.20001220703125</v>
      </c>
    </row>
    <row r="1269" spans="1:11" ht="14.45" customHeight="1" x14ac:dyDescent="0.2">
      <c r="A1269" s="822" t="s">
        <v>586</v>
      </c>
      <c r="B1269" s="823" t="s">
        <v>587</v>
      </c>
      <c r="C1269" s="826" t="s">
        <v>613</v>
      </c>
      <c r="D1269" s="840" t="s">
        <v>614</v>
      </c>
      <c r="E1269" s="826" t="s">
        <v>2076</v>
      </c>
      <c r="F1269" s="840" t="s">
        <v>2077</v>
      </c>
      <c r="G1269" s="826" t="s">
        <v>3678</v>
      </c>
      <c r="H1269" s="826" t="s">
        <v>3680</v>
      </c>
      <c r="I1269" s="832">
        <v>5.1399998664855957</v>
      </c>
      <c r="J1269" s="832">
        <v>130</v>
      </c>
      <c r="K1269" s="833">
        <v>668.20001220703125</v>
      </c>
    </row>
    <row r="1270" spans="1:11" ht="14.45" customHeight="1" x14ac:dyDescent="0.2">
      <c r="A1270" s="822" t="s">
        <v>586</v>
      </c>
      <c r="B1270" s="823" t="s">
        <v>587</v>
      </c>
      <c r="C1270" s="826" t="s">
        <v>613</v>
      </c>
      <c r="D1270" s="840" t="s">
        <v>614</v>
      </c>
      <c r="E1270" s="826" t="s">
        <v>2076</v>
      </c>
      <c r="F1270" s="840" t="s">
        <v>2077</v>
      </c>
      <c r="G1270" s="826" t="s">
        <v>2141</v>
      </c>
      <c r="H1270" s="826" t="s">
        <v>2410</v>
      </c>
      <c r="I1270" s="832">
        <v>105.45555369059245</v>
      </c>
      <c r="J1270" s="832">
        <v>24</v>
      </c>
      <c r="K1270" s="833">
        <v>2530.9599609375</v>
      </c>
    </row>
    <row r="1271" spans="1:11" ht="14.45" customHeight="1" x14ac:dyDescent="0.2">
      <c r="A1271" s="822" t="s">
        <v>586</v>
      </c>
      <c r="B1271" s="823" t="s">
        <v>587</v>
      </c>
      <c r="C1271" s="826" t="s">
        <v>613</v>
      </c>
      <c r="D1271" s="840" t="s">
        <v>614</v>
      </c>
      <c r="E1271" s="826" t="s">
        <v>2076</v>
      </c>
      <c r="F1271" s="840" t="s">
        <v>2077</v>
      </c>
      <c r="G1271" s="826" t="s">
        <v>2141</v>
      </c>
      <c r="H1271" s="826" t="s">
        <v>2142</v>
      </c>
      <c r="I1271" s="832">
        <v>105.45833206176758</v>
      </c>
      <c r="J1271" s="832">
        <v>14</v>
      </c>
      <c r="K1271" s="833">
        <v>1476.4199829101563</v>
      </c>
    </row>
    <row r="1272" spans="1:11" ht="14.45" customHeight="1" x14ac:dyDescent="0.2">
      <c r="A1272" s="822" t="s">
        <v>586</v>
      </c>
      <c r="B1272" s="823" t="s">
        <v>587</v>
      </c>
      <c r="C1272" s="826" t="s">
        <v>613</v>
      </c>
      <c r="D1272" s="840" t="s">
        <v>614</v>
      </c>
      <c r="E1272" s="826" t="s">
        <v>2076</v>
      </c>
      <c r="F1272" s="840" t="s">
        <v>2077</v>
      </c>
      <c r="G1272" s="826" t="s">
        <v>3681</v>
      </c>
      <c r="H1272" s="826" t="s">
        <v>3682</v>
      </c>
      <c r="I1272" s="832">
        <v>10.923333168029785</v>
      </c>
      <c r="J1272" s="832">
        <v>550</v>
      </c>
      <c r="K1272" s="833">
        <v>6074.9901123046875</v>
      </c>
    </row>
    <row r="1273" spans="1:11" ht="14.45" customHeight="1" x14ac:dyDescent="0.2">
      <c r="A1273" s="822" t="s">
        <v>586</v>
      </c>
      <c r="B1273" s="823" t="s">
        <v>587</v>
      </c>
      <c r="C1273" s="826" t="s">
        <v>613</v>
      </c>
      <c r="D1273" s="840" t="s">
        <v>614</v>
      </c>
      <c r="E1273" s="826" t="s">
        <v>2076</v>
      </c>
      <c r="F1273" s="840" t="s">
        <v>2077</v>
      </c>
      <c r="G1273" s="826" t="s">
        <v>3681</v>
      </c>
      <c r="H1273" s="826" t="s">
        <v>3683</v>
      </c>
      <c r="I1273" s="832">
        <v>10.869999885559082</v>
      </c>
      <c r="J1273" s="832">
        <v>100</v>
      </c>
      <c r="K1273" s="833">
        <v>1086.75</v>
      </c>
    </row>
    <row r="1274" spans="1:11" ht="14.45" customHeight="1" x14ac:dyDescent="0.2">
      <c r="A1274" s="822" t="s">
        <v>586</v>
      </c>
      <c r="B1274" s="823" t="s">
        <v>587</v>
      </c>
      <c r="C1274" s="826" t="s">
        <v>613</v>
      </c>
      <c r="D1274" s="840" t="s">
        <v>614</v>
      </c>
      <c r="E1274" s="826" t="s">
        <v>2076</v>
      </c>
      <c r="F1274" s="840" t="s">
        <v>2077</v>
      </c>
      <c r="G1274" s="826" t="s">
        <v>3684</v>
      </c>
      <c r="H1274" s="826" t="s">
        <v>3685</v>
      </c>
      <c r="I1274" s="832">
        <v>15.789999961853027</v>
      </c>
      <c r="J1274" s="832">
        <v>500</v>
      </c>
      <c r="K1274" s="833">
        <v>7896.47998046875</v>
      </c>
    </row>
    <row r="1275" spans="1:11" ht="14.45" customHeight="1" x14ac:dyDescent="0.2">
      <c r="A1275" s="822" t="s">
        <v>586</v>
      </c>
      <c r="B1275" s="823" t="s">
        <v>587</v>
      </c>
      <c r="C1275" s="826" t="s">
        <v>613</v>
      </c>
      <c r="D1275" s="840" t="s">
        <v>614</v>
      </c>
      <c r="E1275" s="826" t="s">
        <v>2076</v>
      </c>
      <c r="F1275" s="840" t="s">
        <v>2077</v>
      </c>
      <c r="G1275" s="826" t="s">
        <v>2581</v>
      </c>
      <c r="H1275" s="826" t="s">
        <v>2582</v>
      </c>
      <c r="I1275" s="832">
        <v>0.49000000953674316</v>
      </c>
      <c r="J1275" s="832">
        <v>1000</v>
      </c>
      <c r="K1275" s="833">
        <v>490</v>
      </c>
    </row>
    <row r="1276" spans="1:11" ht="14.45" customHeight="1" x14ac:dyDescent="0.2">
      <c r="A1276" s="822" t="s">
        <v>586</v>
      </c>
      <c r="B1276" s="823" t="s">
        <v>587</v>
      </c>
      <c r="C1276" s="826" t="s">
        <v>613</v>
      </c>
      <c r="D1276" s="840" t="s">
        <v>614</v>
      </c>
      <c r="E1276" s="826" t="s">
        <v>2076</v>
      </c>
      <c r="F1276" s="840" t="s">
        <v>2077</v>
      </c>
      <c r="G1276" s="826" t="s">
        <v>3686</v>
      </c>
      <c r="H1276" s="826" t="s">
        <v>3687</v>
      </c>
      <c r="I1276" s="832">
        <v>2.3837501108646393</v>
      </c>
      <c r="J1276" s="832">
        <v>19040</v>
      </c>
      <c r="K1276" s="833">
        <v>45412.60009765625</v>
      </c>
    </row>
    <row r="1277" spans="1:11" ht="14.45" customHeight="1" x14ac:dyDescent="0.2">
      <c r="A1277" s="822" t="s">
        <v>586</v>
      </c>
      <c r="B1277" s="823" t="s">
        <v>587</v>
      </c>
      <c r="C1277" s="826" t="s">
        <v>613</v>
      </c>
      <c r="D1277" s="840" t="s">
        <v>614</v>
      </c>
      <c r="E1277" s="826" t="s">
        <v>2076</v>
      </c>
      <c r="F1277" s="840" t="s">
        <v>2077</v>
      </c>
      <c r="G1277" s="826" t="s">
        <v>3686</v>
      </c>
      <c r="H1277" s="826" t="s">
        <v>3688</v>
      </c>
      <c r="I1277" s="832">
        <v>2.318888955646091</v>
      </c>
      <c r="J1277" s="832">
        <v>7000</v>
      </c>
      <c r="K1277" s="833">
        <v>16730</v>
      </c>
    </row>
    <row r="1278" spans="1:11" ht="14.45" customHeight="1" x14ac:dyDescent="0.2">
      <c r="A1278" s="822" t="s">
        <v>586</v>
      </c>
      <c r="B1278" s="823" t="s">
        <v>587</v>
      </c>
      <c r="C1278" s="826" t="s">
        <v>613</v>
      </c>
      <c r="D1278" s="840" t="s">
        <v>614</v>
      </c>
      <c r="E1278" s="826" t="s">
        <v>2076</v>
      </c>
      <c r="F1278" s="840" t="s">
        <v>2077</v>
      </c>
      <c r="G1278" s="826" t="s">
        <v>3684</v>
      </c>
      <c r="H1278" s="826" t="s">
        <v>3689</v>
      </c>
      <c r="I1278" s="832">
        <v>15.449999809265137</v>
      </c>
      <c r="J1278" s="832">
        <v>250</v>
      </c>
      <c r="K1278" s="833">
        <v>3863.52001953125</v>
      </c>
    </row>
    <row r="1279" spans="1:11" ht="14.45" customHeight="1" x14ac:dyDescent="0.2">
      <c r="A1279" s="822" t="s">
        <v>586</v>
      </c>
      <c r="B1279" s="823" t="s">
        <v>587</v>
      </c>
      <c r="C1279" s="826" t="s">
        <v>613</v>
      </c>
      <c r="D1279" s="840" t="s">
        <v>614</v>
      </c>
      <c r="E1279" s="826" t="s">
        <v>2076</v>
      </c>
      <c r="F1279" s="840" t="s">
        <v>2077</v>
      </c>
      <c r="G1279" s="826" t="s">
        <v>3690</v>
      </c>
      <c r="H1279" s="826" t="s">
        <v>3691</v>
      </c>
      <c r="I1279" s="832">
        <v>0.88999998569488525</v>
      </c>
      <c r="J1279" s="832">
        <v>100</v>
      </c>
      <c r="K1279" s="833">
        <v>88.909999847412109</v>
      </c>
    </row>
    <row r="1280" spans="1:11" ht="14.45" customHeight="1" x14ac:dyDescent="0.2">
      <c r="A1280" s="822" t="s">
        <v>586</v>
      </c>
      <c r="B1280" s="823" t="s">
        <v>587</v>
      </c>
      <c r="C1280" s="826" t="s">
        <v>613</v>
      </c>
      <c r="D1280" s="840" t="s">
        <v>614</v>
      </c>
      <c r="E1280" s="826" t="s">
        <v>2076</v>
      </c>
      <c r="F1280" s="840" t="s">
        <v>2077</v>
      </c>
      <c r="G1280" s="826" t="s">
        <v>3690</v>
      </c>
      <c r="H1280" s="826" t="s">
        <v>3692</v>
      </c>
      <c r="I1280" s="832">
        <v>0.96499998370806372</v>
      </c>
      <c r="J1280" s="832">
        <v>620</v>
      </c>
      <c r="K1280" s="833">
        <v>602.1099910736084</v>
      </c>
    </row>
    <row r="1281" spans="1:11" ht="14.45" customHeight="1" x14ac:dyDescent="0.2">
      <c r="A1281" s="822" t="s">
        <v>586</v>
      </c>
      <c r="B1281" s="823" t="s">
        <v>587</v>
      </c>
      <c r="C1281" s="826" t="s">
        <v>613</v>
      </c>
      <c r="D1281" s="840" t="s">
        <v>614</v>
      </c>
      <c r="E1281" s="826" t="s">
        <v>2160</v>
      </c>
      <c r="F1281" s="840" t="s">
        <v>2161</v>
      </c>
      <c r="G1281" s="826" t="s">
        <v>3693</v>
      </c>
      <c r="H1281" s="826" t="s">
        <v>3694</v>
      </c>
      <c r="I1281" s="832">
        <v>2.9020000934600829</v>
      </c>
      <c r="J1281" s="832">
        <v>500</v>
      </c>
      <c r="K1281" s="833">
        <v>1451</v>
      </c>
    </row>
    <row r="1282" spans="1:11" ht="14.45" customHeight="1" x14ac:dyDescent="0.2">
      <c r="A1282" s="822" t="s">
        <v>586</v>
      </c>
      <c r="B1282" s="823" t="s">
        <v>587</v>
      </c>
      <c r="C1282" s="826" t="s">
        <v>613</v>
      </c>
      <c r="D1282" s="840" t="s">
        <v>614</v>
      </c>
      <c r="E1282" s="826" t="s">
        <v>2160</v>
      </c>
      <c r="F1282" s="840" t="s">
        <v>2161</v>
      </c>
      <c r="G1282" s="826" t="s">
        <v>3695</v>
      </c>
      <c r="H1282" s="826" t="s">
        <v>3696</v>
      </c>
      <c r="I1282" s="832">
        <v>2.9060000896453859</v>
      </c>
      <c r="J1282" s="832">
        <v>500</v>
      </c>
      <c r="K1282" s="833">
        <v>1453</v>
      </c>
    </row>
    <row r="1283" spans="1:11" ht="14.45" customHeight="1" x14ac:dyDescent="0.2">
      <c r="A1283" s="822" t="s">
        <v>586</v>
      </c>
      <c r="B1283" s="823" t="s">
        <v>587</v>
      </c>
      <c r="C1283" s="826" t="s">
        <v>613</v>
      </c>
      <c r="D1283" s="840" t="s">
        <v>614</v>
      </c>
      <c r="E1283" s="826" t="s">
        <v>2160</v>
      </c>
      <c r="F1283" s="840" t="s">
        <v>2161</v>
      </c>
      <c r="G1283" s="826" t="s">
        <v>3697</v>
      </c>
      <c r="H1283" s="826" t="s">
        <v>3698</v>
      </c>
      <c r="I1283" s="832">
        <v>2.9020000934600829</v>
      </c>
      <c r="J1283" s="832">
        <v>1800</v>
      </c>
      <c r="K1283" s="833">
        <v>5224</v>
      </c>
    </row>
    <row r="1284" spans="1:11" ht="14.45" customHeight="1" x14ac:dyDescent="0.2">
      <c r="A1284" s="822" t="s">
        <v>586</v>
      </c>
      <c r="B1284" s="823" t="s">
        <v>587</v>
      </c>
      <c r="C1284" s="826" t="s">
        <v>613</v>
      </c>
      <c r="D1284" s="840" t="s">
        <v>614</v>
      </c>
      <c r="E1284" s="826" t="s">
        <v>2160</v>
      </c>
      <c r="F1284" s="840" t="s">
        <v>2161</v>
      </c>
      <c r="G1284" s="826" t="s">
        <v>3699</v>
      </c>
      <c r="H1284" s="826" t="s">
        <v>3700</v>
      </c>
      <c r="I1284" s="832">
        <v>102.25</v>
      </c>
      <c r="J1284" s="832">
        <v>100</v>
      </c>
      <c r="K1284" s="833">
        <v>10224.500122070313</v>
      </c>
    </row>
    <row r="1285" spans="1:11" ht="14.45" customHeight="1" x14ac:dyDescent="0.2">
      <c r="A1285" s="822" t="s">
        <v>586</v>
      </c>
      <c r="B1285" s="823" t="s">
        <v>587</v>
      </c>
      <c r="C1285" s="826" t="s">
        <v>613</v>
      </c>
      <c r="D1285" s="840" t="s">
        <v>614</v>
      </c>
      <c r="E1285" s="826" t="s">
        <v>2160</v>
      </c>
      <c r="F1285" s="840" t="s">
        <v>2161</v>
      </c>
      <c r="G1285" s="826" t="s">
        <v>3701</v>
      </c>
      <c r="H1285" s="826" t="s">
        <v>3702</v>
      </c>
      <c r="I1285" s="832">
        <v>12.340000152587891</v>
      </c>
      <c r="J1285" s="832">
        <v>80</v>
      </c>
      <c r="K1285" s="833">
        <v>987.3599853515625</v>
      </c>
    </row>
    <row r="1286" spans="1:11" ht="14.45" customHeight="1" x14ac:dyDescent="0.2">
      <c r="A1286" s="822" t="s">
        <v>586</v>
      </c>
      <c r="B1286" s="823" t="s">
        <v>587</v>
      </c>
      <c r="C1286" s="826" t="s">
        <v>613</v>
      </c>
      <c r="D1286" s="840" t="s">
        <v>614</v>
      </c>
      <c r="E1286" s="826" t="s">
        <v>2160</v>
      </c>
      <c r="F1286" s="840" t="s">
        <v>2161</v>
      </c>
      <c r="G1286" s="826" t="s">
        <v>3703</v>
      </c>
      <c r="H1286" s="826" t="s">
        <v>3704</v>
      </c>
      <c r="I1286" s="832">
        <v>1719.25</v>
      </c>
      <c r="J1286" s="832">
        <v>28</v>
      </c>
      <c r="K1286" s="833">
        <v>48139</v>
      </c>
    </row>
    <row r="1287" spans="1:11" ht="14.45" customHeight="1" x14ac:dyDescent="0.2">
      <c r="A1287" s="822" t="s">
        <v>586</v>
      </c>
      <c r="B1287" s="823" t="s">
        <v>587</v>
      </c>
      <c r="C1287" s="826" t="s">
        <v>613</v>
      </c>
      <c r="D1287" s="840" t="s">
        <v>614</v>
      </c>
      <c r="E1287" s="826" t="s">
        <v>2160</v>
      </c>
      <c r="F1287" s="840" t="s">
        <v>2161</v>
      </c>
      <c r="G1287" s="826" t="s">
        <v>3701</v>
      </c>
      <c r="H1287" s="826" t="s">
        <v>3705</v>
      </c>
      <c r="I1287" s="832">
        <v>12.340000152587891</v>
      </c>
      <c r="J1287" s="832">
        <v>40</v>
      </c>
      <c r="K1287" s="833">
        <v>493.73001098632813</v>
      </c>
    </row>
    <row r="1288" spans="1:11" ht="14.45" customHeight="1" x14ac:dyDescent="0.2">
      <c r="A1288" s="822" t="s">
        <v>586</v>
      </c>
      <c r="B1288" s="823" t="s">
        <v>587</v>
      </c>
      <c r="C1288" s="826" t="s">
        <v>613</v>
      </c>
      <c r="D1288" s="840" t="s">
        <v>614</v>
      </c>
      <c r="E1288" s="826" t="s">
        <v>2160</v>
      </c>
      <c r="F1288" s="840" t="s">
        <v>2161</v>
      </c>
      <c r="G1288" s="826" t="s">
        <v>3693</v>
      </c>
      <c r="H1288" s="826" t="s">
        <v>3706</v>
      </c>
      <c r="I1288" s="832">
        <v>2.9016667604446411</v>
      </c>
      <c r="J1288" s="832">
        <v>600</v>
      </c>
      <c r="K1288" s="833">
        <v>1741</v>
      </c>
    </row>
    <row r="1289" spans="1:11" ht="14.45" customHeight="1" x14ac:dyDescent="0.2">
      <c r="A1289" s="822" t="s">
        <v>586</v>
      </c>
      <c r="B1289" s="823" t="s">
        <v>587</v>
      </c>
      <c r="C1289" s="826" t="s">
        <v>613</v>
      </c>
      <c r="D1289" s="840" t="s">
        <v>614</v>
      </c>
      <c r="E1289" s="826" t="s">
        <v>2160</v>
      </c>
      <c r="F1289" s="840" t="s">
        <v>2161</v>
      </c>
      <c r="G1289" s="826" t="s">
        <v>3695</v>
      </c>
      <c r="H1289" s="826" t="s">
        <v>3707</v>
      </c>
      <c r="I1289" s="832">
        <v>2.9016667604446411</v>
      </c>
      <c r="J1289" s="832">
        <v>600</v>
      </c>
      <c r="K1289" s="833">
        <v>1741</v>
      </c>
    </row>
    <row r="1290" spans="1:11" ht="14.45" customHeight="1" x14ac:dyDescent="0.2">
      <c r="A1290" s="822" t="s">
        <v>586</v>
      </c>
      <c r="B1290" s="823" t="s">
        <v>587</v>
      </c>
      <c r="C1290" s="826" t="s">
        <v>613</v>
      </c>
      <c r="D1290" s="840" t="s">
        <v>614</v>
      </c>
      <c r="E1290" s="826" t="s">
        <v>2160</v>
      </c>
      <c r="F1290" s="840" t="s">
        <v>2161</v>
      </c>
      <c r="G1290" s="826" t="s">
        <v>3697</v>
      </c>
      <c r="H1290" s="826" t="s">
        <v>3708</v>
      </c>
      <c r="I1290" s="832">
        <v>2.901428665433611</v>
      </c>
      <c r="J1290" s="832">
        <v>2200</v>
      </c>
      <c r="K1290" s="833">
        <v>6383</v>
      </c>
    </row>
    <row r="1291" spans="1:11" ht="14.45" customHeight="1" x14ac:dyDescent="0.2">
      <c r="A1291" s="822" t="s">
        <v>586</v>
      </c>
      <c r="B1291" s="823" t="s">
        <v>587</v>
      </c>
      <c r="C1291" s="826" t="s">
        <v>613</v>
      </c>
      <c r="D1291" s="840" t="s">
        <v>614</v>
      </c>
      <c r="E1291" s="826" t="s">
        <v>2160</v>
      </c>
      <c r="F1291" s="840" t="s">
        <v>2161</v>
      </c>
      <c r="G1291" s="826" t="s">
        <v>3699</v>
      </c>
      <c r="H1291" s="826" t="s">
        <v>3709</v>
      </c>
      <c r="I1291" s="832">
        <v>102.25</v>
      </c>
      <c r="J1291" s="832">
        <v>120</v>
      </c>
      <c r="K1291" s="833">
        <v>12269.400146484375</v>
      </c>
    </row>
    <row r="1292" spans="1:11" ht="14.45" customHeight="1" x14ac:dyDescent="0.2">
      <c r="A1292" s="822" t="s">
        <v>586</v>
      </c>
      <c r="B1292" s="823" t="s">
        <v>587</v>
      </c>
      <c r="C1292" s="826" t="s">
        <v>613</v>
      </c>
      <c r="D1292" s="840" t="s">
        <v>614</v>
      </c>
      <c r="E1292" s="826" t="s">
        <v>2160</v>
      </c>
      <c r="F1292" s="840" t="s">
        <v>2161</v>
      </c>
      <c r="G1292" s="826" t="s">
        <v>3710</v>
      </c>
      <c r="H1292" s="826" t="s">
        <v>3711</v>
      </c>
      <c r="I1292" s="832">
        <v>2914.610107421875</v>
      </c>
      <c r="J1292" s="832">
        <v>10</v>
      </c>
      <c r="K1292" s="833">
        <v>29146.119140625</v>
      </c>
    </row>
    <row r="1293" spans="1:11" ht="14.45" customHeight="1" x14ac:dyDescent="0.2">
      <c r="A1293" s="822" t="s">
        <v>586</v>
      </c>
      <c r="B1293" s="823" t="s">
        <v>587</v>
      </c>
      <c r="C1293" s="826" t="s">
        <v>613</v>
      </c>
      <c r="D1293" s="840" t="s">
        <v>614</v>
      </c>
      <c r="E1293" s="826" t="s">
        <v>2160</v>
      </c>
      <c r="F1293" s="840" t="s">
        <v>2161</v>
      </c>
      <c r="G1293" s="826" t="s">
        <v>3712</v>
      </c>
      <c r="H1293" s="826" t="s">
        <v>3713</v>
      </c>
      <c r="I1293" s="832">
        <v>2914.610107421875</v>
      </c>
      <c r="J1293" s="832">
        <v>20</v>
      </c>
      <c r="K1293" s="833">
        <v>58292.228515625</v>
      </c>
    </row>
    <row r="1294" spans="1:11" ht="14.45" customHeight="1" x14ac:dyDescent="0.2">
      <c r="A1294" s="822" t="s">
        <v>586</v>
      </c>
      <c r="B1294" s="823" t="s">
        <v>587</v>
      </c>
      <c r="C1294" s="826" t="s">
        <v>613</v>
      </c>
      <c r="D1294" s="840" t="s">
        <v>614</v>
      </c>
      <c r="E1294" s="826" t="s">
        <v>2160</v>
      </c>
      <c r="F1294" s="840" t="s">
        <v>2161</v>
      </c>
      <c r="G1294" s="826" t="s">
        <v>3714</v>
      </c>
      <c r="H1294" s="826" t="s">
        <v>3715</v>
      </c>
      <c r="I1294" s="832">
        <v>2914.610107421875</v>
      </c>
      <c r="J1294" s="832">
        <v>36</v>
      </c>
      <c r="K1294" s="833">
        <v>104926.0419921875</v>
      </c>
    </row>
    <row r="1295" spans="1:11" ht="14.45" customHeight="1" x14ac:dyDescent="0.2">
      <c r="A1295" s="822" t="s">
        <v>586</v>
      </c>
      <c r="B1295" s="823" t="s">
        <v>587</v>
      </c>
      <c r="C1295" s="826" t="s">
        <v>613</v>
      </c>
      <c r="D1295" s="840" t="s">
        <v>614</v>
      </c>
      <c r="E1295" s="826" t="s">
        <v>2160</v>
      </c>
      <c r="F1295" s="840" t="s">
        <v>2161</v>
      </c>
      <c r="G1295" s="826" t="s">
        <v>3716</v>
      </c>
      <c r="H1295" s="826" t="s">
        <v>3717</v>
      </c>
      <c r="I1295" s="832">
        <v>2914.610107421875</v>
      </c>
      <c r="J1295" s="832">
        <v>135</v>
      </c>
      <c r="K1295" s="833">
        <v>393472.59521484375</v>
      </c>
    </row>
    <row r="1296" spans="1:11" ht="14.45" customHeight="1" x14ac:dyDescent="0.2">
      <c r="A1296" s="822" t="s">
        <v>586</v>
      </c>
      <c r="B1296" s="823" t="s">
        <v>587</v>
      </c>
      <c r="C1296" s="826" t="s">
        <v>613</v>
      </c>
      <c r="D1296" s="840" t="s">
        <v>614</v>
      </c>
      <c r="E1296" s="826" t="s">
        <v>2160</v>
      </c>
      <c r="F1296" s="840" t="s">
        <v>2161</v>
      </c>
      <c r="G1296" s="826" t="s">
        <v>3718</v>
      </c>
      <c r="H1296" s="826" t="s">
        <v>3719</v>
      </c>
      <c r="I1296" s="832">
        <v>3367.429931640625</v>
      </c>
      <c r="J1296" s="832">
        <v>1</v>
      </c>
      <c r="K1296" s="833">
        <v>3367.429931640625</v>
      </c>
    </row>
    <row r="1297" spans="1:11" ht="14.45" customHeight="1" x14ac:dyDescent="0.2">
      <c r="A1297" s="822" t="s">
        <v>586</v>
      </c>
      <c r="B1297" s="823" t="s">
        <v>587</v>
      </c>
      <c r="C1297" s="826" t="s">
        <v>613</v>
      </c>
      <c r="D1297" s="840" t="s">
        <v>614</v>
      </c>
      <c r="E1297" s="826" t="s">
        <v>2160</v>
      </c>
      <c r="F1297" s="840" t="s">
        <v>2161</v>
      </c>
      <c r="G1297" s="826" t="s">
        <v>3720</v>
      </c>
      <c r="H1297" s="826" t="s">
        <v>3721</v>
      </c>
      <c r="I1297" s="832">
        <v>686.82000732421875</v>
      </c>
      <c r="J1297" s="832">
        <v>25</v>
      </c>
      <c r="K1297" s="833">
        <v>17170.609375</v>
      </c>
    </row>
    <row r="1298" spans="1:11" ht="14.45" customHeight="1" x14ac:dyDescent="0.2">
      <c r="A1298" s="822" t="s">
        <v>586</v>
      </c>
      <c r="B1298" s="823" t="s">
        <v>587</v>
      </c>
      <c r="C1298" s="826" t="s">
        <v>613</v>
      </c>
      <c r="D1298" s="840" t="s">
        <v>614</v>
      </c>
      <c r="E1298" s="826" t="s">
        <v>2160</v>
      </c>
      <c r="F1298" s="840" t="s">
        <v>2161</v>
      </c>
      <c r="G1298" s="826" t="s">
        <v>3722</v>
      </c>
      <c r="H1298" s="826" t="s">
        <v>3723</v>
      </c>
      <c r="I1298" s="832">
        <v>8.4700002670288086</v>
      </c>
      <c r="J1298" s="832">
        <v>270</v>
      </c>
      <c r="K1298" s="833">
        <v>2286.8999938964844</v>
      </c>
    </row>
    <row r="1299" spans="1:11" ht="14.45" customHeight="1" x14ac:dyDescent="0.2">
      <c r="A1299" s="822" t="s">
        <v>586</v>
      </c>
      <c r="B1299" s="823" t="s">
        <v>587</v>
      </c>
      <c r="C1299" s="826" t="s">
        <v>613</v>
      </c>
      <c r="D1299" s="840" t="s">
        <v>614</v>
      </c>
      <c r="E1299" s="826" t="s">
        <v>2160</v>
      </c>
      <c r="F1299" s="840" t="s">
        <v>2161</v>
      </c>
      <c r="G1299" s="826" t="s">
        <v>3724</v>
      </c>
      <c r="H1299" s="826" t="s">
        <v>3725</v>
      </c>
      <c r="I1299" s="832">
        <v>8.4700002670288086</v>
      </c>
      <c r="J1299" s="832">
        <v>660</v>
      </c>
      <c r="K1299" s="833">
        <v>5590.1999969482422</v>
      </c>
    </row>
    <row r="1300" spans="1:11" ht="14.45" customHeight="1" x14ac:dyDescent="0.2">
      <c r="A1300" s="822" t="s">
        <v>586</v>
      </c>
      <c r="B1300" s="823" t="s">
        <v>587</v>
      </c>
      <c r="C1300" s="826" t="s">
        <v>613</v>
      </c>
      <c r="D1300" s="840" t="s">
        <v>614</v>
      </c>
      <c r="E1300" s="826" t="s">
        <v>2160</v>
      </c>
      <c r="F1300" s="840" t="s">
        <v>2161</v>
      </c>
      <c r="G1300" s="826" t="s">
        <v>3726</v>
      </c>
      <c r="H1300" s="826" t="s">
        <v>3727</v>
      </c>
      <c r="I1300" s="832">
        <v>8.4700002670288086</v>
      </c>
      <c r="J1300" s="832">
        <v>50</v>
      </c>
      <c r="K1300" s="833">
        <v>423.5</v>
      </c>
    </row>
    <row r="1301" spans="1:11" ht="14.45" customHeight="1" x14ac:dyDescent="0.2">
      <c r="A1301" s="822" t="s">
        <v>586</v>
      </c>
      <c r="B1301" s="823" t="s">
        <v>587</v>
      </c>
      <c r="C1301" s="826" t="s">
        <v>613</v>
      </c>
      <c r="D1301" s="840" t="s">
        <v>614</v>
      </c>
      <c r="E1301" s="826" t="s">
        <v>2160</v>
      </c>
      <c r="F1301" s="840" t="s">
        <v>2161</v>
      </c>
      <c r="G1301" s="826" t="s">
        <v>3722</v>
      </c>
      <c r="H1301" s="826" t="s">
        <v>3728</v>
      </c>
      <c r="I1301" s="832">
        <v>8.4700002670288086</v>
      </c>
      <c r="J1301" s="832">
        <v>180</v>
      </c>
      <c r="K1301" s="833">
        <v>1524.5999908447266</v>
      </c>
    </row>
    <row r="1302" spans="1:11" ht="14.45" customHeight="1" x14ac:dyDescent="0.2">
      <c r="A1302" s="822" t="s">
        <v>586</v>
      </c>
      <c r="B1302" s="823" t="s">
        <v>587</v>
      </c>
      <c r="C1302" s="826" t="s">
        <v>613</v>
      </c>
      <c r="D1302" s="840" t="s">
        <v>614</v>
      </c>
      <c r="E1302" s="826" t="s">
        <v>2160</v>
      </c>
      <c r="F1302" s="840" t="s">
        <v>2161</v>
      </c>
      <c r="G1302" s="826" t="s">
        <v>3724</v>
      </c>
      <c r="H1302" s="826" t="s">
        <v>3729</v>
      </c>
      <c r="I1302" s="832">
        <v>8.4700002670288086</v>
      </c>
      <c r="J1302" s="832">
        <v>270</v>
      </c>
      <c r="K1302" s="833">
        <v>2286.8999938964844</v>
      </c>
    </row>
    <row r="1303" spans="1:11" ht="14.45" customHeight="1" x14ac:dyDescent="0.2">
      <c r="A1303" s="822" t="s">
        <v>586</v>
      </c>
      <c r="B1303" s="823" t="s">
        <v>587</v>
      </c>
      <c r="C1303" s="826" t="s">
        <v>613</v>
      </c>
      <c r="D1303" s="840" t="s">
        <v>614</v>
      </c>
      <c r="E1303" s="826" t="s">
        <v>2160</v>
      </c>
      <c r="F1303" s="840" t="s">
        <v>2161</v>
      </c>
      <c r="G1303" s="826" t="s">
        <v>3730</v>
      </c>
      <c r="H1303" s="826" t="s">
        <v>3731</v>
      </c>
      <c r="I1303" s="832">
        <v>6531.465087890625</v>
      </c>
      <c r="J1303" s="832">
        <v>2</v>
      </c>
      <c r="K1303" s="833">
        <v>13062.93017578125</v>
      </c>
    </row>
    <row r="1304" spans="1:11" ht="14.45" customHeight="1" x14ac:dyDescent="0.2">
      <c r="A1304" s="822" t="s">
        <v>586</v>
      </c>
      <c r="B1304" s="823" t="s">
        <v>587</v>
      </c>
      <c r="C1304" s="826" t="s">
        <v>613</v>
      </c>
      <c r="D1304" s="840" t="s">
        <v>614</v>
      </c>
      <c r="E1304" s="826" t="s">
        <v>2160</v>
      </c>
      <c r="F1304" s="840" t="s">
        <v>2161</v>
      </c>
      <c r="G1304" s="826" t="s">
        <v>3732</v>
      </c>
      <c r="H1304" s="826" t="s">
        <v>3733</v>
      </c>
      <c r="I1304" s="832">
        <v>23102.529296875</v>
      </c>
      <c r="J1304" s="832">
        <v>21</v>
      </c>
      <c r="K1304" s="833">
        <v>485153.1171875</v>
      </c>
    </row>
    <row r="1305" spans="1:11" ht="14.45" customHeight="1" x14ac:dyDescent="0.2">
      <c r="A1305" s="822" t="s">
        <v>586</v>
      </c>
      <c r="B1305" s="823" t="s">
        <v>587</v>
      </c>
      <c r="C1305" s="826" t="s">
        <v>613</v>
      </c>
      <c r="D1305" s="840" t="s">
        <v>614</v>
      </c>
      <c r="E1305" s="826" t="s">
        <v>2160</v>
      </c>
      <c r="F1305" s="840" t="s">
        <v>2161</v>
      </c>
      <c r="G1305" s="826" t="s">
        <v>3734</v>
      </c>
      <c r="H1305" s="826" t="s">
        <v>3735</v>
      </c>
      <c r="I1305" s="832">
        <v>1226.93994140625</v>
      </c>
      <c r="J1305" s="832">
        <v>1</v>
      </c>
      <c r="K1305" s="833">
        <v>1226.93994140625</v>
      </c>
    </row>
    <row r="1306" spans="1:11" ht="14.45" customHeight="1" x14ac:dyDescent="0.2">
      <c r="A1306" s="822" t="s">
        <v>586</v>
      </c>
      <c r="B1306" s="823" t="s">
        <v>587</v>
      </c>
      <c r="C1306" s="826" t="s">
        <v>613</v>
      </c>
      <c r="D1306" s="840" t="s">
        <v>614</v>
      </c>
      <c r="E1306" s="826" t="s">
        <v>2160</v>
      </c>
      <c r="F1306" s="840" t="s">
        <v>2161</v>
      </c>
      <c r="G1306" s="826" t="s">
        <v>3734</v>
      </c>
      <c r="H1306" s="826" t="s">
        <v>3736</v>
      </c>
      <c r="I1306" s="832">
        <v>1226.93994140625</v>
      </c>
      <c r="J1306" s="832">
        <v>2</v>
      </c>
      <c r="K1306" s="833">
        <v>2453.8798828125</v>
      </c>
    </row>
    <row r="1307" spans="1:11" ht="14.45" customHeight="1" x14ac:dyDescent="0.2">
      <c r="A1307" s="822" t="s">
        <v>586</v>
      </c>
      <c r="B1307" s="823" t="s">
        <v>587</v>
      </c>
      <c r="C1307" s="826" t="s">
        <v>613</v>
      </c>
      <c r="D1307" s="840" t="s">
        <v>614</v>
      </c>
      <c r="E1307" s="826" t="s">
        <v>2160</v>
      </c>
      <c r="F1307" s="840" t="s">
        <v>2161</v>
      </c>
      <c r="G1307" s="826" t="s">
        <v>3737</v>
      </c>
      <c r="H1307" s="826" t="s">
        <v>3738</v>
      </c>
      <c r="I1307" s="832">
        <v>158.55999755859375</v>
      </c>
      <c r="J1307" s="832">
        <v>48</v>
      </c>
      <c r="K1307" s="833">
        <v>7610.89990234375</v>
      </c>
    </row>
    <row r="1308" spans="1:11" ht="14.45" customHeight="1" x14ac:dyDescent="0.2">
      <c r="A1308" s="822" t="s">
        <v>586</v>
      </c>
      <c r="B1308" s="823" t="s">
        <v>587</v>
      </c>
      <c r="C1308" s="826" t="s">
        <v>613</v>
      </c>
      <c r="D1308" s="840" t="s">
        <v>614</v>
      </c>
      <c r="E1308" s="826" t="s">
        <v>2160</v>
      </c>
      <c r="F1308" s="840" t="s">
        <v>2161</v>
      </c>
      <c r="G1308" s="826" t="s">
        <v>3739</v>
      </c>
      <c r="H1308" s="826" t="s">
        <v>3740</v>
      </c>
      <c r="I1308" s="832">
        <v>306.52500915527344</v>
      </c>
      <c r="J1308" s="832">
        <v>80</v>
      </c>
      <c r="K1308" s="833">
        <v>24521.900390625</v>
      </c>
    </row>
    <row r="1309" spans="1:11" ht="14.45" customHeight="1" x14ac:dyDescent="0.2">
      <c r="A1309" s="822" t="s">
        <v>586</v>
      </c>
      <c r="B1309" s="823" t="s">
        <v>587</v>
      </c>
      <c r="C1309" s="826" t="s">
        <v>613</v>
      </c>
      <c r="D1309" s="840" t="s">
        <v>614</v>
      </c>
      <c r="E1309" s="826" t="s">
        <v>2160</v>
      </c>
      <c r="F1309" s="840" t="s">
        <v>2161</v>
      </c>
      <c r="G1309" s="826" t="s">
        <v>3739</v>
      </c>
      <c r="H1309" s="826" t="s">
        <v>3741</v>
      </c>
      <c r="I1309" s="832">
        <v>307.58249664306641</v>
      </c>
      <c r="J1309" s="832">
        <v>160</v>
      </c>
      <c r="K1309" s="833">
        <v>49043.66064453125</v>
      </c>
    </row>
    <row r="1310" spans="1:11" ht="14.45" customHeight="1" x14ac:dyDescent="0.2">
      <c r="A1310" s="822" t="s">
        <v>586</v>
      </c>
      <c r="B1310" s="823" t="s">
        <v>587</v>
      </c>
      <c r="C1310" s="826" t="s">
        <v>613</v>
      </c>
      <c r="D1310" s="840" t="s">
        <v>614</v>
      </c>
      <c r="E1310" s="826" t="s">
        <v>2160</v>
      </c>
      <c r="F1310" s="840" t="s">
        <v>2161</v>
      </c>
      <c r="G1310" s="826" t="s">
        <v>3739</v>
      </c>
      <c r="H1310" s="826" t="s">
        <v>3742</v>
      </c>
      <c r="I1310" s="832">
        <v>314.46249389648438</v>
      </c>
      <c r="J1310" s="832">
        <v>100</v>
      </c>
      <c r="K1310" s="833">
        <v>31351.1005859375</v>
      </c>
    </row>
    <row r="1311" spans="1:11" ht="14.45" customHeight="1" x14ac:dyDescent="0.2">
      <c r="A1311" s="822" t="s">
        <v>586</v>
      </c>
      <c r="B1311" s="823" t="s">
        <v>587</v>
      </c>
      <c r="C1311" s="826" t="s">
        <v>613</v>
      </c>
      <c r="D1311" s="840" t="s">
        <v>614</v>
      </c>
      <c r="E1311" s="826" t="s">
        <v>2160</v>
      </c>
      <c r="F1311" s="840" t="s">
        <v>2161</v>
      </c>
      <c r="G1311" s="826" t="s">
        <v>3743</v>
      </c>
      <c r="H1311" s="826" t="s">
        <v>3744</v>
      </c>
      <c r="I1311" s="832">
        <v>404.01998901367188</v>
      </c>
      <c r="J1311" s="832">
        <v>4</v>
      </c>
      <c r="K1311" s="833">
        <v>1616.0799560546875</v>
      </c>
    </row>
    <row r="1312" spans="1:11" ht="14.45" customHeight="1" x14ac:dyDescent="0.2">
      <c r="A1312" s="822" t="s">
        <v>586</v>
      </c>
      <c r="B1312" s="823" t="s">
        <v>587</v>
      </c>
      <c r="C1312" s="826" t="s">
        <v>613</v>
      </c>
      <c r="D1312" s="840" t="s">
        <v>614</v>
      </c>
      <c r="E1312" s="826" t="s">
        <v>2160</v>
      </c>
      <c r="F1312" s="840" t="s">
        <v>2161</v>
      </c>
      <c r="G1312" s="826" t="s">
        <v>3745</v>
      </c>
      <c r="H1312" s="826" t="s">
        <v>3746</v>
      </c>
      <c r="I1312" s="832">
        <v>4432.22998046875</v>
      </c>
      <c r="J1312" s="832">
        <v>1</v>
      </c>
      <c r="K1312" s="833">
        <v>4432.22998046875</v>
      </c>
    </row>
    <row r="1313" spans="1:11" ht="14.45" customHeight="1" x14ac:dyDescent="0.2">
      <c r="A1313" s="822" t="s">
        <v>586</v>
      </c>
      <c r="B1313" s="823" t="s">
        <v>587</v>
      </c>
      <c r="C1313" s="826" t="s">
        <v>613</v>
      </c>
      <c r="D1313" s="840" t="s">
        <v>614</v>
      </c>
      <c r="E1313" s="826" t="s">
        <v>2160</v>
      </c>
      <c r="F1313" s="840" t="s">
        <v>2161</v>
      </c>
      <c r="G1313" s="826" t="s">
        <v>3747</v>
      </c>
      <c r="H1313" s="826" t="s">
        <v>3748</v>
      </c>
      <c r="I1313" s="832">
        <v>4432.22998046875</v>
      </c>
      <c r="J1313" s="832">
        <v>1</v>
      </c>
      <c r="K1313" s="833">
        <v>4432.22998046875</v>
      </c>
    </row>
    <row r="1314" spans="1:11" ht="14.45" customHeight="1" x14ac:dyDescent="0.2">
      <c r="A1314" s="822" t="s">
        <v>586</v>
      </c>
      <c r="B1314" s="823" t="s">
        <v>587</v>
      </c>
      <c r="C1314" s="826" t="s">
        <v>613</v>
      </c>
      <c r="D1314" s="840" t="s">
        <v>614</v>
      </c>
      <c r="E1314" s="826" t="s">
        <v>2160</v>
      </c>
      <c r="F1314" s="840" t="s">
        <v>2161</v>
      </c>
      <c r="G1314" s="826" t="s">
        <v>3749</v>
      </c>
      <c r="H1314" s="826" t="s">
        <v>3750</v>
      </c>
      <c r="I1314" s="832">
        <v>17.299999237060547</v>
      </c>
      <c r="J1314" s="832">
        <v>50</v>
      </c>
      <c r="K1314" s="833">
        <v>865.1500244140625</v>
      </c>
    </row>
    <row r="1315" spans="1:11" ht="14.45" customHeight="1" x14ac:dyDescent="0.2">
      <c r="A1315" s="822" t="s">
        <v>586</v>
      </c>
      <c r="B1315" s="823" t="s">
        <v>587</v>
      </c>
      <c r="C1315" s="826" t="s">
        <v>613</v>
      </c>
      <c r="D1315" s="840" t="s">
        <v>614</v>
      </c>
      <c r="E1315" s="826" t="s">
        <v>2160</v>
      </c>
      <c r="F1315" s="840" t="s">
        <v>2161</v>
      </c>
      <c r="G1315" s="826" t="s">
        <v>3751</v>
      </c>
      <c r="H1315" s="826" t="s">
        <v>3752</v>
      </c>
      <c r="I1315" s="832">
        <v>17.644999504089355</v>
      </c>
      <c r="J1315" s="832">
        <v>800</v>
      </c>
      <c r="K1315" s="833">
        <v>13980.340087890625</v>
      </c>
    </row>
    <row r="1316" spans="1:11" ht="14.45" customHeight="1" x14ac:dyDescent="0.2">
      <c r="A1316" s="822" t="s">
        <v>586</v>
      </c>
      <c r="B1316" s="823" t="s">
        <v>587</v>
      </c>
      <c r="C1316" s="826" t="s">
        <v>613</v>
      </c>
      <c r="D1316" s="840" t="s">
        <v>614</v>
      </c>
      <c r="E1316" s="826" t="s">
        <v>2160</v>
      </c>
      <c r="F1316" s="840" t="s">
        <v>2161</v>
      </c>
      <c r="G1316" s="826" t="s">
        <v>3751</v>
      </c>
      <c r="H1316" s="826" t="s">
        <v>3753</v>
      </c>
      <c r="I1316" s="832">
        <v>17.299999237060547</v>
      </c>
      <c r="J1316" s="832">
        <v>400</v>
      </c>
      <c r="K1316" s="833">
        <v>6921.199951171875</v>
      </c>
    </row>
    <row r="1317" spans="1:11" ht="14.45" customHeight="1" x14ac:dyDescent="0.2">
      <c r="A1317" s="822" t="s">
        <v>586</v>
      </c>
      <c r="B1317" s="823" t="s">
        <v>587</v>
      </c>
      <c r="C1317" s="826" t="s">
        <v>613</v>
      </c>
      <c r="D1317" s="840" t="s">
        <v>614</v>
      </c>
      <c r="E1317" s="826" t="s">
        <v>2160</v>
      </c>
      <c r="F1317" s="840" t="s">
        <v>2161</v>
      </c>
      <c r="G1317" s="826" t="s">
        <v>3754</v>
      </c>
      <c r="H1317" s="826" t="s">
        <v>3755</v>
      </c>
      <c r="I1317" s="832">
        <v>57.479999542236328</v>
      </c>
      <c r="J1317" s="832">
        <v>50</v>
      </c>
      <c r="K1317" s="833">
        <v>2873.75</v>
      </c>
    </row>
    <row r="1318" spans="1:11" ht="14.45" customHeight="1" x14ac:dyDescent="0.2">
      <c r="A1318" s="822" t="s">
        <v>586</v>
      </c>
      <c r="B1318" s="823" t="s">
        <v>587</v>
      </c>
      <c r="C1318" s="826" t="s">
        <v>613</v>
      </c>
      <c r="D1318" s="840" t="s">
        <v>614</v>
      </c>
      <c r="E1318" s="826" t="s">
        <v>2160</v>
      </c>
      <c r="F1318" s="840" t="s">
        <v>2161</v>
      </c>
      <c r="G1318" s="826" t="s">
        <v>3756</v>
      </c>
      <c r="H1318" s="826" t="s">
        <v>3757</v>
      </c>
      <c r="I1318" s="832">
        <v>1533.0699462890625</v>
      </c>
      <c r="J1318" s="832">
        <v>20</v>
      </c>
      <c r="K1318" s="833">
        <v>30661.40087890625</v>
      </c>
    </row>
    <row r="1319" spans="1:11" ht="14.45" customHeight="1" x14ac:dyDescent="0.2">
      <c r="A1319" s="822" t="s">
        <v>586</v>
      </c>
      <c r="B1319" s="823" t="s">
        <v>587</v>
      </c>
      <c r="C1319" s="826" t="s">
        <v>613</v>
      </c>
      <c r="D1319" s="840" t="s">
        <v>614</v>
      </c>
      <c r="E1319" s="826" t="s">
        <v>2160</v>
      </c>
      <c r="F1319" s="840" t="s">
        <v>2161</v>
      </c>
      <c r="G1319" s="826" t="s">
        <v>3756</v>
      </c>
      <c r="H1319" s="826" t="s">
        <v>3758</v>
      </c>
      <c r="I1319" s="832">
        <v>1936</v>
      </c>
      <c r="J1319" s="832">
        <v>55</v>
      </c>
      <c r="K1319" s="833">
        <v>106480</v>
      </c>
    </row>
    <row r="1320" spans="1:11" ht="14.45" customHeight="1" x14ac:dyDescent="0.2">
      <c r="A1320" s="822" t="s">
        <v>586</v>
      </c>
      <c r="B1320" s="823" t="s">
        <v>587</v>
      </c>
      <c r="C1320" s="826" t="s">
        <v>613</v>
      </c>
      <c r="D1320" s="840" t="s">
        <v>614</v>
      </c>
      <c r="E1320" s="826" t="s">
        <v>2160</v>
      </c>
      <c r="F1320" s="840" t="s">
        <v>2161</v>
      </c>
      <c r="G1320" s="826" t="s">
        <v>3759</v>
      </c>
      <c r="H1320" s="826" t="s">
        <v>3760</v>
      </c>
      <c r="I1320" s="832">
        <v>425.6199951171875</v>
      </c>
      <c r="J1320" s="832">
        <v>3</v>
      </c>
      <c r="K1320" s="833">
        <v>1276.8499755859375</v>
      </c>
    </row>
    <row r="1321" spans="1:11" ht="14.45" customHeight="1" x14ac:dyDescent="0.2">
      <c r="A1321" s="822" t="s">
        <v>586</v>
      </c>
      <c r="B1321" s="823" t="s">
        <v>587</v>
      </c>
      <c r="C1321" s="826" t="s">
        <v>613</v>
      </c>
      <c r="D1321" s="840" t="s">
        <v>614</v>
      </c>
      <c r="E1321" s="826" t="s">
        <v>2160</v>
      </c>
      <c r="F1321" s="840" t="s">
        <v>2161</v>
      </c>
      <c r="G1321" s="826" t="s">
        <v>3761</v>
      </c>
      <c r="H1321" s="826" t="s">
        <v>3762</v>
      </c>
      <c r="I1321" s="832">
        <v>109.09999847412109</v>
      </c>
      <c r="J1321" s="832">
        <v>24</v>
      </c>
      <c r="K1321" s="833">
        <v>2618.43994140625</v>
      </c>
    </row>
    <row r="1322" spans="1:11" ht="14.45" customHeight="1" x14ac:dyDescent="0.2">
      <c r="A1322" s="822" t="s">
        <v>586</v>
      </c>
      <c r="B1322" s="823" t="s">
        <v>587</v>
      </c>
      <c r="C1322" s="826" t="s">
        <v>613</v>
      </c>
      <c r="D1322" s="840" t="s">
        <v>614</v>
      </c>
      <c r="E1322" s="826" t="s">
        <v>2160</v>
      </c>
      <c r="F1322" s="840" t="s">
        <v>2161</v>
      </c>
      <c r="G1322" s="826" t="s">
        <v>3761</v>
      </c>
      <c r="H1322" s="826" t="s">
        <v>3763</v>
      </c>
      <c r="I1322" s="832">
        <v>109.09999847412109</v>
      </c>
      <c r="J1322" s="832">
        <v>96</v>
      </c>
      <c r="K1322" s="833">
        <v>10473.759765625</v>
      </c>
    </row>
    <row r="1323" spans="1:11" ht="14.45" customHeight="1" x14ac:dyDescent="0.2">
      <c r="A1323" s="822" t="s">
        <v>586</v>
      </c>
      <c r="B1323" s="823" t="s">
        <v>587</v>
      </c>
      <c r="C1323" s="826" t="s">
        <v>613</v>
      </c>
      <c r="D1323" s="840" t="s">
        <v>614</v>
      </c>
      <c r="E1323" s="826" t="s">
        <v>2160</v>
      </c>
      <c r="F1323" s="840" t="s">
        <v>2161</v>
      </c>
      <c r="G1323" s="826" t="s">
        <v>3764</v>
      </c>
      <c r="H1323" s="826" t="s">
        <v>3765</v>
      </c>
      <c r="I1323" s="832">
        <v>1304.8299560546875</v>
      </c>
      <c r="J1323" s="832">
        <v>10</v>
      </c>
      <c r="K1323" s="833">
        <v>13048.25</v>
      </c>
    </row>
    <row r="1324" spans="1:11" ht="14.45" customHeight="1" x14ac:dyDescent="0.2">
      <c r="A1324" s="822" t="s">
        <v>586</v>
      </c>
      <c r="B1324" s="823" t="s">
        <v>587</v>
      </c>
      <c r="C1324" s="826" t="s">
        <v>613</v>
      </c>
      <c r="D1324" s="840" t="s">
        <v>614</v>
      </c>
      <c r="E1324" s="826" t="s">
        <v>2160</v>
      </c>
      <c r="F1324" s="840" t="s">
        <v>2161</v>
      </c>
      <c r="G1324" s="826" t="s">
        <v>3766</v>
      </c>
      <c r="H1324" s="826" t="s">
        <v>3767</v>
      </c>
      <c r="I1324" s="832">
        <v>1787.8599853515625</v>
      </c>
      <c r="J1324" s="832">
        <v>10</v>
      </c>
      <c r="K1324" s="833">
        <v>17878.599609375</v>
      </c>
    </row>
    <row r="1325" spans="1:11" ht="14.45" customHeight="1" x14ac:dyDescent="0.2">
      <c r="A1325" s="822" t="s">
        <v>586</v>
      </c>
      <c r="B1325" s="823" t="s">
        <v>587</v>
      </c>
      <c r="C1325" s="826" t="s">
        <v>613</v>
      </c>
      <c r="D1325" s="840" t="s">
        <v>614</v>
      </c>
      <c r="E1325" s="826" t="s">
        <v>2160</v>
      </c>
      <c r="F1325" s="840" t="s">
        <v>2161</v>
      </c>
      <c r="G1325" s="826" t="s">
        <v>3768</v>
      </c>
      <c r="H1325" s="826" t="s">
        <v>3769</v>
      </c>
      <c r="I1325" s="832">
        <v>968</v>
      </c>
      <c r="J1325" s="832">
        <v>40</v>
      </c>
      <c r="K1325" s="833">
        <v>38720</v>
      </c>
    </row>
    <row r="1326" spans="1:11" ht="14.45" customHeight="1" x14ac:dyDescent="0.2">
      <c r="A1326" s="822" t="s">
        <v>586</v>
      </c>
      <c r="B1326" s="823" t="s">
        <v>587</v>
      </c>
      <c r="C1326" s="826" t="s">
        <v>613</v>
      </c>
      <c r="D1326" s="840" t="s">
        <v>614</v>
      </c>
      <c r="E1326" s="826" t="s">
        <v>2160</v>
      </c>
      <c r="F1326" s="840" t="s">
        <v>2161</v>
      </c>
      <c r="G1326" s="826" t="s">
        <v>3770</v>
      </c>
      <c r="H1326" s="826" t="s">
        <v>3771</v>
      </c>
      <c r="I1326" s="832">
        <v>47.189998626708984</v>
      </c>
      <c r="J1326" s="832">
        <v>25</v>
      </c>
      <c r="K1326" s="833">
        <v>1179.7499847412109</v>
      </c>
    </row>
    <row r="1327" spans="1:11" ht="14.45" customHeight="1" x14ac:dyDescent="0.2">
      <c r="A1327" s="822" t="s">
        <v>586</v>
      </c>
      <c r="B1327" s="823" t="s">
        <v>587</v>
      </c>
      <c r="C1327" s="826" t="s">
        <v>613</v>
      </c>
      <c r="D1327" s="840" t="s">
        <v>614</v>
      </c>
      <c r="E1327" s="826" t="s">
        <v>2160</v>
      </c>
      <c r="F1327" s="840" t="s">
        <v>2161</v>
      </c>
      <c r="G1327" s="826" t="s">
        <v>3770</v>
      </c>
      <c r="H1327" s="826" t="s">
        <v>3772</v>
      </c>
      <c r="I1327" s="832">
        <v>47.189998626708984</v>
      </c>
      <c r="J1327" s="832">
        <v>30</v>
      </c>
      <c r="K1327" s="833">
        <v>1415.6999816894531</v>
      </c>
    </row>
    <row r="1328" spans="1:11" ht="14.45" customHeight="1" x14ac:dyDescent="0.2">
      <c r="A1328" s="822" t="s">
        <v>586</v>
      </c>
      <c r="B1328" s="823" t="s">
        <v>587</v>
      </c>
      <c r="C1328" s="826" t="s">
        <v>613</v>
      </c>
      <c r="D1328" s="840" t="s">
        <v>614</v>
      </c>
      <c r="E1328" s="826" t="s">
        <v>2160</v>
      </c>
      <c r="F1328" s="840" t="s">
        <v>2161</v>
      </c>
      <c r="G1328" s="826" t="s">
        <v>3773</v>
      </c>
      <c r="H1328" s="826" t="s">
        <v>3774</v>
      </c>
      <c r="I1328" s="832">
        <v>1374.56005859375</v>
      </c>
      <c r="J1328" s="832">
        <v>1</v>
      </c>
      <c r="K1328" s="833">
        <v>1374.56005859375</v>
      </c>
    </row>
    <row r="1329" spans="1:11" ht="14.45" customHeight="1" x14ac:dyDescent="0.2">
      <c r="A1329" s="822" t="s">
        <v>586</v>
      </c>
      <c r="B1329" s="823" t="s">
        <v>587</v>
      </c>
      <c r="C1329" s="826" t="s">
        <v>613</v>
      </c>
      <c r="D1329" s="840" t="s">
        <v>614</v>
      </c>
      <c r="E1329" s="826" t="s">
        <v>2160</v>
      </c>
      <c r="F1329" s="840" t="s">
        <v>2161</v>
      </c>
      <c r="G1329" s="826" t="s">
        <v>3775</v>
      </c>
      <c r="H1329" s="826" t="s">
        <v>3776</v>
      </c>
      <c r="I1329" s="832">
        <v>2439.360107421875</v>
      </c>
      <c r="J1329" s="832">
        <v>1</v>
      </c>
      <c r="K1329" s="833">
        <v>2439.360107421875</v>
      </c>
    </row>
    <row r="1330" spans="1:11" ht="14.45" customHeight="1" x14ac:dyDescent="0.2">
      <c r="A1330" s="822" t="s">
        <v>586</v>
      </c>
      <c r="B1330" s="823" t="s">
        <v>587</v>
      </c>
      <c r="C1330" s="826" t="s">
        <v>613</v>
      </c>
      <c r="D1330" s="840" t="s">
        <v>614</v>
      </c>
      <c r="E1330" s="826" t="s">
        <v>2160</v>
      </c>
      <c r="F1330" s="840" t="s">
        <v>2161</v>
      </c>
      <c r="G1330" s="826" t="s">
        <v>3777</v>
      </c>
      <c r="H1330" s="826" t="s">
        <v>3778</v>
      </c>
      <c r="I1330" s="832">
        <v>3954.39990234375</v>
      </c>
      <c r="J1330" s="832">
        <v>2</v>
      </c>
      <c r="K1330" s="833">
        <v>7908.7998046875</v>
      </c>
    </row>
    <row r="1331" spans="1:11" ht="14.45" customHeight="1" x14ac:dyDescent="0.2">
      <c r="A1331" s="822" t="s">
        <v>586</v>
      </c>
      <c r="B1331" s="823" t="s">
        <v>587</v>
      </c>
      <c r="C1331" s="826" t="s">
        <v>613</v>
      </c>
      <c r="D1331" s="840" t="s">
        <v>614</v>
      </c>
      <c r="E1331" s="826" t="s">
        <v>2160</v>
      </c>
      <c r="F1331" s="840" t="s">
        <v>2161</v>
      </c>
      <c r="G1331" s="826" t="s">
        <v>3779</v>
      </c>
      <c r="H1331" s="826" t="s">
        <v>3780</v>
      </c>
      <c r="I1331" s="832">
        <v>2600.43994140625</v>
      </c>
      <c r="J1331" s="832">
        <v>6</v>
      </c>
      <c r="K1331" s="833">
        <v>15602.6103515625</v>
      </c>
    </row>
    <row r="1332" spans="1:11" ht="14.45" customHeight="1" x14ac:dyDescent="0.2">
      <c r="A1332" s="822" t="s">
        <v>586</v>
      </c>
      <c r="B1332" s="823" t="s">
        <v>587</v>
      </c>
      <c r="C1332" s="826" t="s">
        <v>613</v>
      </c>
      <c r="D1332" s="840" t="s">
        <v>614</v>
      </c>
      <c r="E1332" s="826" t="s">
        <v>2160</v>
      </c>
      <c r="F1332" s="840" t="s">
        <v>2161</v>
      </c>
      <c r="G1332" s="826" t="s">
        <v>3781</v>
      </c>
      <c r="H1332" s="826" t="s">
        <v>3782</v>
      </c>
      <c r="I1332" s="832">
        <v>2600.43994140625</v>
      </c>
      <c r="J1332" s="832">
        <v>4</v>
      </c>
      <c r="K1332" s="833">
        <v>10401.740234375</v>
      </c>
    </row>
    <row r="1333" spans="1:11" ht="14.45" customHeight="1" x14ac:dyDescent="0.2">
      <c r="A1333" s="822" t="s">
        <v>586</v>
      </c>
      <c r="B1333" s="823" t="s">
        <v>587</v>
      </c>
      <c r="C1333" s="826" t="s">
        <v>613</v>
      </c>
      <c r="D1333" s="840" t="s">
        <v>614</v>
      </c>
      <c r="E1333" s="826" t="s">
        <v>2160</v>
      </c>
      <c r="F1333" s="840" t="s">
        <v>2161</v>
      </c>
      <c r="G1333" s="826" t="s">
        <v>3783</v>
      </c>
      <c r="H1333" s="826" t="s">
        <v>3784</v>
      </c>
      <c r="I1333" s="832">
        <v>2600.43994140625</v>
      </c>
      <c r="J1333" s="832">
        <v>4</v>
      </c>
      <c r="K1333" s="833">
        <v>10401.740234375</v>
      </c>
    </row>
    <row r="1334" spans="1:11" ht="14.45" customHeight="1" x14ac:dyDescent="0.2">
      <c r="A1334" s="822" t="s">
        <v>586</v>
      </c>
      <c r="B1334" s="823" t="s">
        <v>587</v>
      </c>
      <c r="C1334" s="826" t="s">
        <v>613</v>
      </c>
      <c r="D1334" s="840" t="s">
        <v>614</v>
      </c>
      <c r="E1334" s="826" t="s">
        <v>2160</v>
      </c>
      <c r="F1334" s="840" t="s">
        <v>2161</v>
      </c>
      <c r="G1334" s="826" t="s">
        <v>3785</v>
      </c>
      <c r="H1334" s="826" t="s">
        <v>3786</v>
      </c>
      <c r="I1334" s="832">
        <v>2600.4374389648438</v>
      </c>
      <c r="J1334" s="832">
        <v>14</v>
      </c>
      <c r="K1334" s="833">
        <v>36406.08984375</v>
      </c>
    </row>
    <row r="1335" spans="1:11" ht="14.45" customHeight="1" x14ac:dyDescent="0.2">
      <c r="A1335" s="822" t="s">
        <v>586</v>
      </c>
      <c r="B1335" s="823" t="s">
        <v>587</v>
      </c>
      <c r="C1335" s="826" t="s">
        <v>613</v>
      </c>
      <c r="D1335" s="840" t="s">
        <v>614</v>
      </c>
      <c r="E1335" s="826" t="s">
        <v>2160</v>
      </c>
      <c r="F1335" s="840" t="s">
        <v>2161</v>
      </c>
      <c r="G1335" s="826" t="s">
        <v>3787</v>
      </c>
      <c r="H1335" s="826" t="s">
        <v>3788</v>
      </c>
      <c r="I1335" s="832">
        <v>2308.550048828125</v>
      </c>
      <c r="J1335" s="832">
        <v>10</v>
      </c>
      <c r="K1335" s="833">
        <v>23085.44921875</v>
      </c>
    </row>
    <row r="1336" spans="1:11" ht="14.45" customHeight="1" x14ac:dyDescent="0.2">
      <c r="A1336" s="822" t="s">
        <v>586</v>
      </c>
      <c r="B1336" s="823" t="s">
        <v>587</v>
      </c>
      <c r="C1336" s="826" t="s">
        <v>613</v>
      </c>
      <c r="D1336" s="840" t="s">
        <v>614</v>
      </c>
      <c r="E1336" s="826" t="s">
        <v>2160</v>
      </c>
      <c r="F1336" s="840" t="s">
        <v>2161</v>
      </c>
      <c r="G1336" s="826" t="s">
        <v>3789</v>
      </c>
      <c r="H1336" s="826" t="s">
        <v>3790</v>
      </c>
      <c r="I1336" s="832">
        <v>17050.109375</v>
      </c>
      <c r="J1336" s="832">
        <v>3</v>
      </c>
      <c r="K1336" s="833">
        <v>51150.328125</v>
      </c>
    </row>
    <row r="1337" spans="1:11" ht="14.45" customHeight="1" x14ac:dyDescent="0.2">
      <c r="A1337" s="822" t="s">
        <v>586</v>
      </c>
      <c r="B1337" s="823" t="s">
        <v>587</v>
      </c>
      <c r="C1337" s="826" t="s">
        <v>613</v>
      </c>
      <c r="D1337" s="840" t="s">
        <v>614</v>
      </c>
      <c r="E1337" s="826" t="s">
        <v>2160</v>
      </c>
      <c r="F1337" s="840" t="s">
        <v>2161</v>
      </c>
      <c r="G1337" s="826" t="s">
        <v>3791</v>
      </c>
      <c r="H1337" s="826" t="s">
        <v>3792</v>
      </c>
      <c r="I1337" s="832">
        <v>16385.8203125</v>
      </c>
      <c r="J1337" s="832">
        <v>3</v>
      </c>
      <c r="K1337" s="833">
        <v>49157.4609375</v>
      </c>
    </row>
    <row r="1338" spans="1:11" ht="14.45" customHeight="1" x14ac:dyDescent="0.2">
      <c r="A1338" s="822" t="s">
        <v>586</v>
      </c>
      <c r="B1338" s="823" t="s">
        <v>587</v>
      </c>
      <c r="C1338" s="826" t="s">
        <v>613</v>
      </c>
      <c r="D1338" s="840" t="s">
        <v>614</v>
      </c>
      <c r="E1338" s="826" t="s">
        <v>2160</v>
      </c>
      <c r="F1338" s="840" t="s">
        <v>2161</v>
      </c>
      <c r="G1338" s="826" t="s">
        <v>3781</v>
      </c>
      <c r="H1338" s="826" t="s">
        <v>3793</v>
      </c>
      <c r="I1338" s="832">
        <v>2600.43994140625</v>
      </c>
      <c r="J1338" s="832">
        <v>22</v>
      </c>
      <c r="K1338" s="833">
        <v>57209.5712890625</v>
      </c>
    </row>
    <row r="1339" spans="1:11" ht="14.45" customHeight="1" x14ac:dyDescent="0.2">
      <c r="A1339" s="822" t="s">
        <v>586</v>
      </c>
      <c r="B1339" s="823" t="s">
        <v>587</v>
      </c>
      <c r="C1339" s="826" t="s">
        <v>613</v>
      </c>
      <c r="D1339" s="840" t="s">
        <v>614</v>
      </c>
      <c r="E1339" s="826" t="s">
        <v>2160</v>
      </c>
      <c r="F1339" s="840" t="s">
        <v>2161</v>
      </c>
      <c r="G1339" s="826" t="s">
        <v>3783</v>
      </c>
      <c r="H1339" s="826" t="s">
        <v>3794</v>
      </c>
      <c r="I1339" s="832">
        <v>2600.43994140625</v>
      </c>
      <c r="J1339" s="832">
        <v>22</v>
      </c>
      <c r="K1339" s="833">
        <v>57209.5712890625</v>
      </c>
    </row>
    <row r="1340" spans="1:11" ht="14.45" customHeight="1" x14ac:dyDescent="0.2">
      <c r="A1340" s="822" t="s">
        <v>586</v>
      </c>
      <c r="B1340" s="823" t="s">
        <v>587</v>
      </c>
      <c r="C1340" s="826" t="s">
        <v>613</v>
      </c>
      <c r="D1340" s="840" t="s">
        <v>614</v>
      </c>
      <c r="E1340" s="826" t="s">
        <v>2160</v>
      </c>
      <c r="F1340" s="840" t="s">
        <v>2161</v>
      </c>
      <c r="G1340" s="826" t="s">
        <v>3785</v>
      </c>
      <c r="H1340" s="826" t="s">
        <v>3795</v>
      </c>
      <c r="I1340" s="832">
        <v>2600.4385114397323</v>
      </c>
      <c r="J1340" s="832">
        <v>22</v>
      </c>
      <c r="K1340" s="833">
        <v>57209.571044921875</v>
      </c>
    </row>
    <row r="1341" spans="1:11" ht="14.45" customHeight="1" x14ac:dyDescent="0.2">
      <c r="A1341" s="822" t="s">
        <v>586</v>
      </c>
      <c r="B1341" s="823" t="s">
        <v>587</v>
      </c>
      <c r="C1341" s="826" t="s">
        <v>613</v>
      </c>
      <c r="D1341" s="840" t="s">
        <v>614</v>
      </c>
      <c r="E1341" s="826" t="s">
        <v>2160</v>
      </c>
      <c r="F1341" s="840" t="s">
        <v>2161</v>
      </c>
      <c r="G1341" s="826" t="s">
        <v>3787</v>
      </c>
      <c r="H1341" s="826" t="s">
        <v>3796</v>
      </c>
      <c r="I1341" s="832">
        <v>2308.548380533854</v>
      </c>
      <c r="J1341" s="832">
        <v>17</v>
      </c>
      <c r="K1341" s="833">
        <v>39245.28076171875</v>
      </c>
    </row>
    <row r="1342" spans="1:11" ht="14.45" customHeight="1" x14ac:dyDescent="0.2">
      <c r="A1342" s="822" t="s">
        <v>586</v>
      </c>
      <c r="B1342" s="823" t="s">
        <v>587</v>
      </c>
      <c r="C1342" s="826" t="s">
        <v>613</v>
      </c>
      <c r="D1342" s="840" t="s">
        <v>614</v>
      </c>
      <c r="E1342" s="826" t="s">
        <v>2160</v>
      </c>
      <c r="F1342" s="840" t="s">
        <v>2161</v>
      </c>
      <c r="G1342" s="826" t="s">
        <v>3797</v>
      </c>
      <c r="H1342" s="826" t="s">
        <v>3798</v>
      </c>
      <c r="I1342" s="832">
        <v>3367.429931640625</v>
      </c>
      <c r="J1342" s="832">
        <v>1</v>
      </c>
      <c r="K1342" s="833">
        <v>3367.429931640625</v>
      </c>
    </row>
    <row r="1343" spans="1:11" ht="14.45" customHeight="1" x14ac:dyDescent="0.2">
      <c r="A1343" s="822" t="s">
        <v>586</v>
      </c>
      <c r="B1343" s="823" t="s">
        <v>587</v>
      </c>
      <c r="C1343" s="826" t="s">
        <v>613</v>
      </c>
      <c r="D1343" s="840" t="s">
        <v>614</v>
      </c>
      <c r="E1343" s="826" t="s">
        <v>2160</v>
      </c>
      <c r="F1343" s="840" t="s">
        <v>2161</v>
      </c>
      <c r="G1343" s="826" t="s">
        <v>3799</v>
      </c>
      <c r="H1343" s="826" t="s">
        <v>3800</v>
      </c>
      <c r="I1343" s="832">
        <v>3579.1201171875</v>
      </c>
      <c r="J1343" s="832">
        <v>1</v>
      </c>
      <c r="K1343" s="833">
        <v>3579.1201171875</v>
      </c>
    </row>
    <row r="1344" spans="1:11" ht="14.45" customHeight="1" x14ac:dyDescent="0.2">
      <c r="A1344" s="822" t="s">
        <v>586</v>
      </c>
      <c r="B1344" s="823" t="s">
        <v>587</v>
      </c>
      <c r="C1344" s="826" t="s">
        <v>613</v>
      </c>
      <c r="D1344" s="840" t="s">
        <v>614</v>
      </c>
      <c r="E1344" s="826" t="s">
        <v>2160</v>
      </c>
      <c r="F1344" s="840" t="s">
        <v>2161</v>
      </c>
      <c r="G1344" s="826" t="s">
        <v>3801</v>
      </c>
      <c r="H1344" s="826" t="s">
        <v>3802</v>
      </c>
      <c r="I1344" s="832">
        <v>28.799999237060547</v>
      </c>
      <c r="J1344" s="832">
        <v>1598</v>
      </c>
      <c r="K1344" s="833">
        <v>46019.30078125</v>
      </c>
    </row>
    <row r="1345" spans="1:11" ht="14.45" customHeight="1" x14ac:dyDescent="0.2">
      <c r="A1345" s="822" t="s">
        <v>586</v>
      </c>
      <c r="B1345" s="823" t="s">
        <v>587</v>
      </c>
      <c r="C1345" s="826" t="s">
        <v>613</v>
      </c>
      <c r="D1345" s="840" t="s">
        <v>614</v>
      </c>
      <c r="E1345" s="826" t="s">
        <v>2160</v>
      </c>
      <c r="F1345" s="840" t="s">
        <v>2161</v>
      </c>
      <c r="G1345" s="826" t="s">
        <v>3801</v>
      </c>
      <c r="H1345" s="826" t="s">
        <v>3803</v>
      </c>
      <c r="I1345" s="832">
        <v>28.799999237060547</v>
      </c>
      <c r="J1345" s="832">
        <v>2200</v>
      </c>
      <c r="K1345" s="833">
        <v>63355.600708007813</v>
      </c>
    </row>
    <row r="1346" spans="1:11" ht="14.45" customHeight="1" x14ac:dyDescent="0.2">
      <c r="A1346" s="822" t="s">
        <v>586</v>
      </c>
      <c r="B1346" s="823" t="s">
        <v>587</v>
      </c>
      <c r="C1346" s="826" t="s">
        <v>613</v>
      </c>
      <c r="D1346" s="840" t="s">
        <v>614</v>
      </c>
      <c r="E1346" s="826" t="s">
        <v>2160</v>
      </c>
      <c r="F1346" s="840" t="s">
        <v>2161</v>
      </c>
      <c r="G1346" s="826" t="s">
        <v>2624</v>
      </c>
      <c r="H1346" s="826" t="s">
        <v>3804</v>
      </c>
      <c r="I1346" s="832">
        <v>5.440000057220459</v>
      </c>
      <c r="J1346" s="832">
        <v>100</v>
      </c>
      <c r="K1346" s="833">
        <v>544</v>
      </c>
    </row>
    <row r="1347" spans="1:11" ht="14.45" customHeight="1" x14ac:dyDescent="0.2">
      <c r="A1347" s="822" t="s">
        <v>586</v>
      </c>
      <c r="B1347" s="823" t="s">
        <v>587</v>
      </c>
      <c r="C1347" s="826" t="s">
        <v>613</v>
      </c>
      <c r="D1347" s="840" t="s">
        <v>614</v>
      </c>
      <c r="E1347" s="826" t="s">
        <v>2160</v>
      </c>
      <c r="F1347" s="840" t="s">
        <v>2161</v>
      </c>
      <c r="G1347" s="826" t="s">
        <v>3805</v>
      </c>
      <c r="H1347" s="826" t="s">
        <v>3806</v>
      </c>
      <c r="I1347" s="832">
        <v>10052.680013020834</v>
      </c>
      <c r="J1347" s="832">
        <v>9</v>
      </c>
      <c r="K1347" s="833">
        <v>90431.7705078125</v>
      </c>
    </row>
    <row r="1348" spans="1:11" ht="14.45" customHeight="1" x14ac:dyDescent="0.2">
      <c r="A1348" s="822" t="s">
        <v>586</v>
      </c>
      <c r="B1348" s="823" t="s">
        <v>587</v>
      </c>
      <c r="C1348" s="826" t="s">
        <v>613</v>
      </c>
      <c r="D1348" s="840" t="s">
        <v>614</v>
      </c>
      <c r="E1348" s="826" t="s">
        <v>2160</v>
      </c>
      <c r="F1348" s="840" t="s">
        <v>2161</v>
      </c>
      <c r="G1348" s="826" t="s">
        <v>3807</v>
      </c>
      <c r="H1348" s="826" t="s">
        <v>3808</v>
      </c>
      <c r="I1348" s="832">
        <v>9341.2001953125</v>
      </c>
      <c r="J1348" s="832">
        <v>2</v>
      </c>
      <c r="K1348" s="833">
        <v>18682.400390625</v>
      </c>
    </row>
    <row r="1349" spans="1:11" ht="14.45" customHeight="1" x14ac:dyDescent="0.2">
      <c r="A1349" s="822" t="s">
        <v>586</v>
      </c>
      <c r="B1349" s="823" t="s">
        <v>587</v>
      </c>
      <c r="C1349" s="826" t="s">
        <v>613</v>
      </c>
      <c r="D1349" s="840" t="s">
        <v>614</v>
      </c>
      <c r="E1349" s="826" t="s">
        <v>2160</v>
      </c>
      <c r="F1349" s="840" t="s">
        <v>2161</v>
      </c>
      <c r="G1349" s="826" t="s">
        <v>3805</v>
      </c>
      <c r="H1349" s="826" t="s">
        <v>3809</v>
      </c>
      <c r="I1349" s="832">
        <v>9256.5</v>
      </c>
      <c r="J1349" s="832">
        <v>5</v>
      </c>
      <c r="K1349" s="833">
        <v>46282.5</v>
      </c>
    </row>
    <row r="1350" spans="1:11" ht="14.45" customHeight="1" x14ac:dyDescent="0.2">
      <c r="A1350" s="822" t="s">
        <v>586</v>
      </c>
      <c r="B1350" s="823" t="s">
        <v>587</v>
      </c>
      <c r="C1350" s="826" t="s">
        <v>613</v>
      </c>
      <c r="D1350" s="840" t="s">
        <v>614</v>
      </c>
      <c r="E1350" s="826" t="s">
        <v>2160</v>
      </c>
      <c r="F1350" s="840" t="s">
        <v>2161</v>
      </c>
      <c r="G1350" s="826" t="s">
        <v>3810</v>
      </c>
      <c r="H1350" s="826" t="s">
        <v>3811</v>
      </c>
      <c r="I1350" s="832">
        <v>2149.97998046875</v>
      </c>
      <c r="J1350" s="832">
        <v>4</v>
      </c>
      <c r="K1350" s="833">
        <v>8599.9296875</v>
      </c>
    </row>
    <row r="1351" spans="1:11" ht="14.45" customHeight="1" x14ac:dyDescent="0.2">
      <c r="A1351" s="822" t="s">
        <v>586</v>
      </c>
      <c r="B1351" s="823" t="s">
        <v>587</v>
      </c>
      <c r="C1351" s="826" t="s">
        <v>613</v>
      </c>
      <c r="D1351" s="840" t="s">
        <v>614</v>
      </c>
      <c r="E1351" s="826" t="s">
        <v>2160</v>
      </c>
      <c r="F1351" s="840" t="s">
        <v>2161</v>
      </c>
      <c r="G1351" s="826" t="s">
        <v>3812</v>
      </c>
      <c r="H1351" s="826" t="s">
        <v>3813</v>
      </c>
      <c r="I1351" s="832">
        <v>3728.010009765625</v>
      </c>
      <c r="J1351" s="832">
        <v>5</v>
      </c>
      <c r="K1351" s="833">
        <v>18640.05078125</v>
      </c>
    </row>
    <row r="1352" spans="1:11" ht="14.45" customHeight="1" x14ac:dyDescent="0.2">
      <c r="A1352" s="822" t="s">
        <v>586</v>
      </c>
      <c r="B1352" s="823" t="s">
        <v>587</v>
      </c>
      <c r="C1352" s="826" t="s">
        <v>613</v>
      </c>
      <c r="D1352" s="840" t="s">
        <v>614</v>
      </c>
      <c r="E1352" s="826" t="s">
        <v>2160</v>
      </c>
      <c r="F1352" s="840" t="s">
        <v>2161</v>
      </c>
      <c r="G1352" s="826" t="s">
        <v>3814</v>
      </c>
      <c r="H1352" s="826" t="s">
        <v>3815</v>
      </c>
      <c r="I1352" s="832">
        <v>4437.06982421875</v>
      </c>
      <c r="J1352" s="832">
        <v>10</v>
      </c>
      <c r="K1352" s="833">
        <v>44370.69921875</v>
      </c>
    </row>
    <row r="1353" spans="1:11" ht="14.45" customHeight="1" x14ac:dyDescent="0.2">
      <c r="A1353" s="822" t="s">
        <v>586</v>
      </c>
      <c r="B1353" s="823" t="s">
        <v>587</v>
      </c>
      <c r="C1353" s="826" t="s">
        <v>613</v>
      </c>
      <c r="D1353" s="840" t="s">
        <v>614</v>
      </c>
      <c r="E1353" s="826" t="s">
        <v>2160</v>
      </c>
      <c r="F1353" s="840" t="s">
        <v>2161</v>
      </c>
      <c r="G1353" s="826" t="s">
        <v>3816</v>
      </c>
      <c r="H1353" s="826" t="s">
        <v>3817</v>
      </c>
      <c r="I1353" s="832">
        <v>4887.18994140625</v>
      </c>
      <c r="J1353" s="832">
        <v>2</v>
      </c>
      <c r="K1353" s="833">
        <v>9774.3798828125</v>
      </c>
    </row>
    <row r="1354" spans="1:11" ht="14.45" customHeight="1" x14ac:dyDescent="0.2">
      <c r="A1354" s="822" t="s">
        <v>586</v>
      </c>
      <c r="B1354" s="823" t="s">
        <v>587</v>
      </c>
      <c r="C1354" s="826" t="s">
        <v>613</v>
      </c>
      <c r="D1354" s="840" t="s">
        <v>614</v>
      </c>
      <c r="E1354" s="826" t="s">
        <v>2160</v>
      </c>
      <c r="F1354" s="840" t="s">
        <v>2161</v>
      </c>
      <c r="G1354" s="826" t="s">
        <v>3818</v>
      </c>
      <c r="H1354" s="826" t="s">
        <v>3819</v>
      </c>
      <c r="I1354" s="832">
        <v>1180.0733235677083</v>
      </c>
      <c r="J1354" s="832">
        <v>20</v>
      </c>
      <c r="K1354" s="833">
        <v>23230.790405273438</v>
      </c>
    </row>
    <row r="1355" spans="1:11" ht="14.45" customHeight="1" x14ac:dyDescent="0.2">
      <c r="A1355" s="822" t="s">
        <v>586</v>
      </c>
      <c r="B1355" s="823" t="s">
        <v>587</v>
      </c>
      <c r="C1355" s="826" t="s">
        <v>613</v>
      </c>
      <c r="D1355" s="840" t="s">
        <v>614</v>
      </c>
      <c r="E1355" s="826" t="s">
        <v>2160</v>
      </c>
      <c r="F1355" s="840" t="s">
        <v>2161</v>
      </c>
      <c r="G1355" s="826" t="s">
        <v>3820</v>
      </c>
      <c r="H1355" s="826" t="s">
        <v>3821</v>
      </c>
      <c r="I1355" s="832">
        <v>1202.739990234375</v>
      </c>
      <c r="J1355" s="832">
        <v>1</v>
      </c>
      <c r="K1355" s="833">
        <v>1202.739990234375</v>
      </c>
    </row>
    <row r="1356" spans="1:11" ht="14.45" customHeight="1" x14ac:dyDescent="0.2">
      <c r="A1356" s="822" t="s">
        <v>586</v>
      </c>
      <c r="B1356" s="823" t="s">
        <v>587</v>
      </c>
      <c r="C1356" s="826" t="s">
        <v>613</v>
      </c>
      <c r="D1356" s="840" t="s">
        <v>614</v>
      </c>
      <c r="E1356" s="826" t="s">
        <v>2160</v>
      </c>
      <c r="F1356" s="840" t="s">
        <v>2161</v>
      </c>
      <c r="G1356" s="826" t="s">
        <v>3822</v>
      </c>
      <c r="H1356" s="826" t="s">
        <v>3823</v>
      </c>
      <c r="I1356" s="832">
        <v>2980.22998046875</v>
      </c>
      <c r="J1356" s="832">
        <v>2</v>
      </c>
      <c r="K1356" s="833">
        <v>5960.4599609375</v>
      </c>
    </row>
    <row r="1357" spans="1:11" ht="14.45" customHeight="1" x14ac:dyDescent="0.2">
      <c r="A1357" s="822" t="s">
        <v>586</v>
      </c>
      <c r="B1357" s="823" t="s">
        <v>587</v>
      </c>
      <c r="C1357" s="826" t="s">
        <v>613</v>
      </c>
      <c r="D1357" s="840" t="s">
        <v>614</v>
      </c>
      <c r="E1357" s="826" t="s">
        <v>2160</v>
      </c>
      <c r="F1357" s="840" t="s">
        <v>2161</v>
      </c>
      <c r="G1357" s="826" t="s">
        <v>3824</v>
      </c>
      <c r="H1357" s="826" t="s">
        <v>3825</v>
      </c>
      <c r="I1357" s="832">
        <v>2980.22998046875</v>
      </c>
      <c r="J1357" s="832">
        <v>2</v>
      </c>
      <c r="K1357" s="833">
        <v>5960.4599609375</v>
      </c>
    </row>
    <row r="1358" spans="1:11" ht="14.45" customHeight="1" x14ac:dyDescent="0.2">
      <c r="A1358" s="822" t="s">
        <v>586</v>
      </c>
      <c r="B1358" s="823" t="s">
        <v>587</v>
      </c>
      <c r="C1358" s="826" t="s">
        <v>613</v>
      </c>
      <c r="D1358" s="840" t="s">
        <v>614</v>
      </c>
      <c r="E1358" s="826" t="s">
        <v>2160</v>
      </c>
      <c r="F1358" s="840" t="s">
        <v>2161</v>
      </c>
      <c r="G1358" s="826" t="s">
        <v>3826</v>
      </c>
      <c r="H1358" s="826" t="s">
        <v>3827</v>
      </c>
      <c r="I1358" s="832">
        <v>949.8499755859375</v>
      </c>
      <c r="J1358" s="832">
        <v>10</v>
      </c>
      <c r="K1358" s="833">
        <v>9498.500244140625</v>
      </c>
    </row>
    <row r="1359" spans="1:11" ht="14.45" customHeight="1" x14ac:dyDescent="0.2">
      <c r="A1359" s="822" t="s">
        <v>586</v>
      </c>
      <c r="B1359" s="823" t="s">
        <v>587</v>
      </c>
      <c r="C1359" s="826" t="s">
        <v>613</v>
      </c>
      <c r="D1359" s="840" t="s">
        <v>614</v>
      </c>
      <c r="E1359" s="826" t="s">
        <v>2160</v>
      </c>
      <c r="F1359" s="840" t="s">
        <v>2161</v>
      </c>
      <c r="G1359" s="826" t="s">
        <v>3828</v>
      </c>
      <c r="H1359" s="826" t="s">
        <v>3829</v>
      </c>
      <c r="I1359" s="832">
        <v>17401.009765625</v>
      </c>
      <c r="J1359" s="832">
        <v>1</v>
      </c>
      <c r="K1359" s="833">
        <v>17401.009765625</v>
      </c>
    </row>
    <row r="1360" spans="1:11" ht="14.45" customHeight="1" x14ac:dyDescent="0.2">
      <c r="A1360" s="822" t="s">
        <v>586</v>
      </c>
      <c r="B1360" s="823" t="s">
        <v>587</v>
      </c>
      <c r="C1360" s="826" t="s">
        <v>613</v>
      </c>
      <c r="D1360" s="840" t="s">
        <v>614</v>
      </c>
      <c r="E1360" s="826" t="s">
        <v>2160</v>
      </c>
      <c r="F1360" s="840" t="s">
        <v>2161</v>
      </c>
      <c r="G1360" s="826" t="s">
        <v>3830</v>
      </c>
      <c r="H1360" s="826" t="s">
        <v>3831</v>
      </c>
      <c r="I1360" s="832">
        <v>170.69999694824219</v>
      </c>
      <c r="J1360" s="832">
        <v>36</v>
      </c>
      <c r="K1360" s="833">
        <v>6145.2001953125</v>
      </c>
    </row>
    <row r="1361" spans="1:11" ht="14.45" customHeight="1" x14ac:dyDescent="0.2">
      <c r="A1361" s="822" t="s">
        <v>586</v>
      </c>
      <c r="B1361" s="823" t="s">
        <v>587</v>
      </c>
      <c r="C1361" s="826" t="s">
        <v>613</v>
      </c>
      <c r="D1361" s="840" t="s">
        <v>614</v>
      </c>
      <c r="E1361" s="826" t="s">
        <v>2160</v>
      </c>
      <c r="F1361" s="840" t="s">
        <v>2161</v>
      </c>
      <c r="G1361" s="826" t="s">
        <v>3832</v>
      </c>
      <c r="H1361" s="826" t="s">
        <v>3833</v>
      </c>
      <c r="I1361" s="832">
        <v>170.69999694824219</v>
      </c>
      <c r="J1361" s="832">
        <v>36</v>
      </c>
      <c r="K1361" s="833">
        <v>6145.2001953125</v>
      </c>
    </row>
    <row r="1362" spans="1:11" ht="14.45" customHeight="1" x14ac:dyDescent="0.2">
      <c r="A1362" s="822" t="s">
        <v>586</v>
      </c>
      <c r="B1362" s="823" t="s">
        <v>587</v>
      </c>
      <c r="C1362" s="826" t="s">
        <v>613</v>
      </c>
      <c r="D1362" s="840" t="s">
        <v>614</v>
      </c>
      <c r="E1362" s="826" t="s">
        <v>2160</v>
      </c>
      <c r="F1362" s="840" t="s">
        <v>2161</v>
      </c>
      <c r="G1362" s="826" t="s">
        <v>3834</v>
      </c>
      <c r="H1362" s="826" t="s">
        <v>3835</v>
      </c>
      <c r="I1362" s="832">
        <v>363.91000366210938</v>
      </c>
      <c r="J1362" s="832">
        <v>18</v>
      </c>
      <c r="K1362" s="833">
        <v>6550.33984375</v>
      </c>
    </row>
    <row r="1363" spans="1:11" ht="14.45" customHeight="1" x14ac:dyDescent="0.2">
      <c r="A1363" s="822" t="s">
        <v>586</v>
      </c>
      <c r="B1363" s="823" t="s">
        <v>587</v>
      </c>
      <c r="C1363" s="826" t="s">
        <v>613</v>
      </c>
      <c r="D1363" s="840" t="s">
        <v>614</v>
      </c>
      <c r="E1363" s="826" t="s">
        <v>2160</v>
      </c>
      <c r="F1363" s="840" t="s">
        <v>2161</v>
      </c>
      <c r="G1363" s="826" t="s">
        <v>3836</v>
      </c>
      <c r="H1363" s="826" t="s">
        <v>3837</v>
      </c>
      <c r="I1363" s="832">
        <v>463.42999267578125</v>
      </c>
      <c r="J1363" s="832">
        <v>300</v>
      </c>
      <c r="K1363" s="833">
        <v>139029.00390625</v>
      </c>
    </row>
    <row r="1364" spans="1:11" ht="14.45" customHeight="1" x14ac:dyDescent="0.2">
      <c r="A1364" s="822" t="s">
        <v>586</v>
      </c>
      <c r="B1364" s="823" t="s">
        <v>587</v>
      </c>
      <c r="C1364" s="826" t="s">
        <v>613</v>
      </c>
      <c r="D1364" s="840" t="s">
        <v>614</v>
      </c>
      <c r="E1364" s="826" t="s">
        <v>2160</v>
      </c>
      <c r="F1364" s="840" t="s">
        <v>2161</v>
      </c>
      <c r="G1364" s="826" t="s">
        <v>3836</v>
      </c>
      <c r="H1364" s="826" t="s">
        <v>3838</v>
      </c>
      <c r="I1364" s="832">
        <v>463.42999267578125</v>
      </c>
      <c r="J1364" s="832">
        <v>180</v>
      </c>
      <c r="K1364" s="833">
        <v>83417.40234375</v>
      </c>
    </row>
    <row r="1365" spans="1:11" ht="14.45" customHeight="1" x14ac:dyDescent="0.2">
      <c r="A1365" s="822" t="s">
        <v>586</v>
      </c>
      <c r="B1365" s="823" t="s">
        <v>587</v>
      </c>
      <c r="C1365" s="826" t="s">
        <v>613</v>
      </c>
      <c r="D1365" s="840" t="s">
        <v>614</v>
      </c>
      <c r="E1365" s="826" t="s">
        <v>2160</v>
      </c>
      <c r="F1365" s="840" t="s">
        <v>2161</v>
      </c>
      <c r="G1365" s="826" t="s">
        <v>3839</v>
      </c>
      <c r="H1365" s="826" t="s">
        <v>3840</v>
      </c>
      <c r="I1365" s="832">
        <v>4900.740234375</v>
      </c>
      <c r="J1365" s="832">
        <v>1</v>
      </c>
      <c r="K1365" s="833">
        <v>4900.740234375</v>
      </c>
    </row>
    <row r="1366" spans="1:11" ht="14.45" customHeight="1" x14ac:dyDescent="0.2">
      <c r="A1366" s="822" t="s">
        <v>586</v>
      </c>
      <c r="B1366" s="823" t="s">
        <v>587</v>
      </c>
      <c r="C1366" s="826" t="s">
        <v>613</v>
      </c>
      <c r="D1366" s="840" t="s">
        <v>614</v>
      </c>
      <c r="E1366" s="826" t="s">
        <v>2160</v>
      </c>
      <c r="F1366" s="840" t="s">
        <v>2161</v>
      </c>
      <c r="G1366" s="826" t="s">
        <v>3841</v>
      </c>
      <c r="H1366" s="826" t="s">
        <v>3842</v>
      </c>
      <c r="I1366" s="832">
        <v>3263.3701171875</v>
      </c>
      <c r="J1366" s="832">
        <v>1</v>
      </c>
      <c r="K1366" s="833">
        <v>3263.3701171875</v>
      </c>
    </row>
    <row r="1367" spans="1:11" ht="14.45" customHeight="1" x14ac:dyDescent="0.2">
      <c r="A1367" s="822" t="s">
        <v>586</v>
      </c>
      <c r="B1367" s="823" t="s">
        <v>587</v>
      </c>
      <c r="C1367" s="826" t="s">
        <v>613</v>
      </c>
      <c r="D1367" s="840" t="s">
        <v>614</v>
      </c>
      <c r="E1367" s="826" t="s">
        <v>2160</v>
      </c>
      <c r="F1367" s="840" t="s">
        <v>2161</v>
      </c>
      <c r="G1367" s="826" t="s">
        <v>3843</v>
      </c>
      <c r="H1367" s="826" t="s">
        <v>3844</v>
      </c>
      <c r="I1367" s="832">
        <v>3263.3701171875</v>
      </c>
      <c r="J1367" s="832">
        <v>1</v>
      </c>
      <c r="K1367" s="833">
        <v>3263.3701171875</v>
      </c>
    </row>
    <row r="1368" spans="1:11" ht="14.45" customHeight="1" x14ac:dyDescent="0.2">
      <c r="A1368" s="822" t="s">
        <v>586</v>
      </c>
      <c r="B1368" s="823" t="s">
        <v>587</v>
      </c>
      <c r="C1368" s="826" t="s">
        <v>613</v>
      </c>
      <c r="D1368" s="840" t="s">
        <v>614</v>
      </c>
      <c r="E1368" s="826" t="s">
        <v>2160</v>
      </c>
      <c r="F1368" s="840" t="s">
        <v>2161</v>
      </c>
      <c r="G1368" s="826" t="s">
        <v>3845</v>
      </c>
      <c r="H1368" s="826" t="s">
        <v>3846</v>
      </c>
      <c r="I1368" s="832">
        <v>3263.3701171875</v>
      </c>
      <c r="J1368" s="832">
        <v>1</v>
      </c>
      <c r="K1368" s="833">
        <v>3263.3701171875</v>
      </c>
    </row>
    <row r="1369" spans="1:11" ht="14.45" customHeight="1" x14ac:dyDescent="0.2">
      <c r="A1369" s="822" t="s">
        <v>586</v>
      </c>
      <c r="B1369" s="823" t="s">
        <v>587</v>
      </c>
      <c r="C1369" s="826" t="s">
        <v>613</v>
      </c>
      <c r="D1369" s="840" t="s">
        <v>614</v>
      </c>
      <c r="E1369" s="826" t="s">
        <v>2160</v>
      </c>
      <c r="F1369" s="840" t="s">
        <v>2161</v>
      </c>
      <c r="G1369" s="826" t="s">
        <v>3847</v>
      </c>
      <c r="H1369" s="826" t="s">
        <v>3848</v>
      </c>
      <c r="I1369" s="832">
        <v>3263.3701171875</v>
      </c>
      <c r="J1369" s="832">
        <v>1</v>
      </c>
      <c r="K1369" s="833">
        <v>3263.3701171875</v>
      </c>
    </row>
    <row r="1370" spans="1:11" ht="14.45" customHeight="1" x14ac:dyDescent="0.2">
      <c r="A1370" s="822" t="s">
        <v>586</v>
      </c>
      <c r="B1370" s="823" t="s">
        <v>587</v>
      </c>
      <c r="C1370" s="826" t="s">
        <v>613</v>
      </c>
      <c r="D1370" s="840" t="s">
        <v>614</v>
      </c>
      <c r="E1370" s="826" t="s">
        <v>2160</v>
      </c>
      <c r="F1370" s="840" t="s">
        <v>2161</v>
      </c>
      <c r="G1370" s="826" t="s">
        <v>3849</v>
      </c>
      <c r="H1370" s="826" t="s">
        <v>3850</v>
      </c>
      <c r="I1370" s="832">
        <v>3263.3701171875</v>
      </c>
      <c r="J1370" s="832">
        <v>1</v>
      </c>
      <c r="K1370" s="833">
        <v>3263.3701171875</v>
      </c>
    </row>
    <row r="1371" spans="1:11" ht="14.45" customHeight="1" x14ac:dyDescent="0.2">
      <c r="A1371" s="822" t="s">
        <v>586</v>
      </c>
      <c r="B1371" s="823" t="s">
        <v>587</v>
      </c>
      <c r="C1371" s="826" t="s">
        <v>613</v>
      </c>
      <c r="D1371" s="840" t="s">
        <v>614</v>
      </c>
      <c r="E1371" s="826" t="s">
        <v>2160</v>
      </c>
      <c r="F1371" s="840" t="s">
        <v>2161</v>
      </c>
      <c r="G1371" s="826" t="s">
        <v>3851</v>
      </c>
      <c r="H1371" s="826" t="s">
        <v>3852</v>
      </c>
      <c r="I1371" s="832">
        <v>3263.3701171875</v>
      </c>
      <c r="J1371" s="832">
        <v>1</v>
      </c>
      <c r="K1371" s="833">
        <v>3263.3701171875</v>
      </c>
    </row>
    <row r="1372" spans="1:11" ht="14.45" customHeight="1" x14ac:dyDescent="0.2">
      <c r="A1372" s="822" t="s">
        <v>586</v>
      </c>
      <c r="B1372" s="823" t="s">
        <v>587</v>
      </c>
      <c r="C1372" s="826" t="s">
        <v>613</v>
      </c>
      <c r="D1372" s="840" t="s">
        <v>614</v>
      </c>
      <c r="E1372" s="826" t="s">
        <v>2160</v>
      </c>
      <c r="F1372" s="840" t="s">
        <v>2161</v>
      </c>
      <c r="G1372" s="826" t="s">
        <v>3853</v>
      </c>
      <c r="H1372" s="826" t="s">
        <v>3854</v>
      </c>
      <c r="I1372" s="832">
        <v>7661.72021484375</v>
      </c>
      <c r="J1372" s="832">
        <v>1</v>
      </c>
      <c r="K1372" s="833">
        <v>7661.72021484375</v>
      </c>
    </row>
    <row r="1373" spans="1:11" ht="14.45" customHeight="1" x14ac:dyDescent="0.2">
      <c r="A1373" s="822" t="s">
        <v>586</v>
      </c>
      <c r="B1373" s="823" t="s">
        <v>587</v>
      </c>
      <c r="C1373" s="826" t="s">
        <v>613</v>
      </c>
      <c r="D1373" s="840" t="s">
        <v>614</v>
      </c>
      <c r="E1373" s="826" t="s">
        <v>2160</v>
      </c>
      <c r="F1373" s="840" t="s">
        <v>2161</v>
      </c>
      <c r="G1373" s="826" t="s">
        <v>3855</v>
      </c>
      <c r="H1373" s="826" t="s">
        <v>3856</v>
      </c>
      <c r="I1373" s="832">
        <v>2539.7900390625</v>
      </c>
      <c r="J1373" s="832">
        <v>3</v>
      </c>
      <c r="K1373" s="833">
        <v>7619.3701171875</v>
      </c>
    </row>
    <row r="1374" spans="1:11" ht="14.45" customHeight="1" x14ac:dyDescent="0.2">
      <c r="A1374" s="822" t="s">
        <v>586</v>
      </c>
      <c r="B1374" s="823" t="s">
        <v>587</v>
      </c>
      <c r="C1374" s="826" t="s">
        <v>613</v>
      </c>
      <c r="D1374" s="840" t="s">
        <v>614</v>
      </c>
      <c r="E1374" s="826" t="s">
        <v>2160</v>
      </c>
      <c r="F1374" s="840" t="s">
        <v>2161</v>
      </c>
      <c r="G1374" s="826" t="s">
        <v>3857</v>
      </c>
      <c r="H1374" s="826" t="s">
        <v>3858</v>
      </c>
      <c r="I1374" s="832">
        <v>6050</v>
      </c>
      <c r="J1374" s="832">
        <v>1</v>
      </c>
      <c r="K1374" s="833">
        <v>6050</v>
      </c>
    </row>
    <row r="1375" spans="1:11" ht="14.45" customHeight="1" x14ac:dyDescent="0.2">
      <c r="A1375" s="822" t="s">
        <v>586</v>
      </c>
      <c r="B1375" s="823" t="s">
        <v>587</v>
      </c>
      <c r="C1375" s="826" t="s">
        <v>613</v>
      </c>
      <c r="D1375" s="840" t="s">
        <v>614</v>
      </c>
      <c r="E1375" s="826" t="s">
        <v>2160</v>
      </c>
      <c r="F1375" s="840" t="s">
        <v>2161</v>
      </c>
      <c r="G1375" s="826" t="s">
        <v>3859</v>
      </c>
      <c r="H1375" s="826" t="s">
        <v>3860</v>
      </c>
      <c r="I1375" s="832">
        <v>1270.5</v>
      </c>
      <c r="J1375" s="832">
        <v>3</v>
      </c>
      <c r="K1375" s="833">
        <v>3811.5</v>
      </c>
    </row>
    <row r="1376" spans="1:11" ht="14.45" customHeight="1" x14ac:dyDescent="0.2">
      <c r="A1376" s="822" t="s">
        <v>586</v>
      </c>
      <c r="B1376" s="823" t="s">
        <v>587</v>
      </c>
      <c r="C1376" s="826" t="s">
        <v>613</v>
      </c>
      <c r="D1376" s="840" t="s">
        <v>614</v>
      </c>
      <c r="E1376" s="826" t="s">
        <v>2160</v>
      </c>
      <c r="F1376" s="840" t="s">
        <v>2161</v>
      </c>
      <c r="G1376" s="826" t="s">
        <v>3861</v>
      </c>
      <c r="H1376" s="826" t="s">
        <v>3862</v>
      </c>
      <c r="I1376" s="832">
        <v>1235.4000244140625</v>
      </c>
      <c r="J1376" s="832">
        <v>1</v>
      </c>
      <c r="K1376" s="833">
        <v>1235.4000244140625</v>
      </c>
    </row>
    <row r="1377" spans="1:11" ht="14.45" customHeight="1" x14ac:dyDescent="0.2">
      <c r="A1377" s="822" t="s">
        <v>586</v>
      </c>
      <c r="B1377" s="823" t="s">
        <v>587</v>
      </c>
      <c r="C1377" s="826" t="s">
        <v>613</v>
      </c>
      <c r="D1377" s="840" t="s">
        <v>614</v>
      </c>
      <c r="E1377" s="826" t="s">
        <v>2160</v>
      </c>
      <c r="F1377" s="840" t="s">
        <v>2161</v>
      </c>
      <c r="G1377" s="826" t="s">
        <v>2677</v>
      </c>
      <c r="H1377" s="826" t="s">
        <v>2678</v>
      </c>
      <c r="I1377" s="832">
        <v>80.572500228881836</v>
      </c>
      <c r="J1377" s="832">
        <v>1160</v>
      </c>
      <c r="K1377" s="833">
        <v>93463.201904296875</v>
      </c>
    </row>
    <row r="1378" spans="1:11" ht="14.45" customHeight="1" x14ac:dyDescent="0.2">
      <c r="A1378" s="822" t="s">
        <v>586</v>
      </c>
      <c r="B1378" s="823" t="s">
        <v>587</v>
      </c>
      <c r="C1378" s="826" t="s">
        <v>613</v>
      </c>
      <c r="D1378" s="840" t="s">
        <v>614</v>
      </c>
      <c r="E1378" s="826" t="s">
        <v>2160</v>
      </c>
      <c r="F1378" s="840" t="s">
        <v>2161</v>
      </c>
      <c r="G1378" s="826" t="s">
        <v>2434</v>
      </c>
      <c r="H1378" s="826" t="s">
        <v>2435</v>
      </c>
      <c r="I1378" s="832">
        <v>35.654999732971191</v>
      </c>
      <c r="J1378" s="832">
        <v>700</v>
      </c>
      <c r="K1378" s="833">
        <v>24894</v>
      </c>
    </row>
    <row r="1379" spans="1:11" ht="14.45" customHeight="1" x14ac:dyDescent="0.2">
      <c r="A1379" s="822" t="s">
        <v>586</v>
      </c>
      <c r="B1379" s="823" t="s">
        <v>587</v>
      </c>
      <c r="C1379" s="826" t="s">
        <v>613</v>
      </c>
      <c r="D1379" s="840" t="s">
        <v>614</v>
      </c>
      <c r="E1379" s="826" t="s">
        <v>2160</v>
      </c>
      <c r="F1379" s="840" t="s">
        <v>2161</v>
      </c>
      <c r="G1379" s="826" t="s">
        <v>2677</v>
      </c>
      <c r="H1379" s="826" t="s">
        <v>2679</v>
      </c>
      <c r="I1379" s="832">
        <v>80.57285744803292</v>
      </c>
      <c r="J1379" s="832">
        <v>720</v>
      </c>
      <c r="K1379" s="833">
        <v>58012.800537109375</v>
      </c>
    </row>
    <row r="1380" spans="1:11" ht="14.45" customHeight="1" x14ac:dyDescent="0.2">
      <c r="A1380" s="822" t="s">
        <v>586</v>
      </c>
      <c r="B1380" s="823" t="s">
        <v>587</v>
      </c>
      <c r="C1380" s="826" t="s">
        <v>613</v>
      </c>
      <c r="D1380" s="840" t="s">
        <v>614</v>
      </c>
      <c r="E1380" s="826" t="s">
        <v>2160</v>
      </c>
      <c r="F1380" s="840" t="s">
        <v>2161</v>
      </c>
      <c r="G1380" s="826" t="s">
        <v>2434</v>
      </c>
      <c r="H1380" s="826" t="s">
        <v>3863</v>
      </c>
      <c r="I1380" s="832">
        <v>34</v>
      </c>
      <c r="J1380" s="832">
        <v>600</v>
      </c>
      <c r="K1380" s="833">
        <v>20400</v>
      </c>
    </row>
    <row r="1381" spans="1:11" ht="14.45" customHeight="1" x14ac:dyDescent="0.2">
      <c r="A1381" s="822" t="s">
        <v>586</v>
      </c>
      <c r="B1381" s="823" t="s">
        <v>587</v>
      </c>
      <c r="C1381" s="826" t="s">
        <v>613</v>
      </c>
      <c r="D1381" s="840" t="s">
        <v>614</v>
      </c>
      <c r="E1381" s="826" t="s">
        <v>2160</v>
      </c>
      <c r="F1381" s="840" t="s">
        <v>2161</v>
      </c>
      <c r="G1381" s="826" t="s">
        <v>3864</v>
      </c>
      <c r="H1381" s="826" t="s">
        <v>3865</v>
      </c>
      <c r="I1381" s="832">
        <v>6343</v>
      </c>
      <c r="J1381" s="832">
        <v>4</v>
      </c>
      <c r="K1381" s="833">
        <v>25372</v>
      </c>
    </row>
    <row r="1382" spans="1:11" ht="14.45" customHeight="1" x14ac:dyDescent="0.2">
      <c r="A1382" s="822" t="s">
        <v>586</v>
      </c>
      <c r="B1382" s="823" t="s">
        <v>587</v>
      </c>
      <c r="C1382" s="826" t="s">
        <v>613</v>
      </c>
      <c r="D1382" s="840" t="s">
        <v>614</v>
      </c>
      <c r="E1382" s="826" t="s">
        <v>2160</v>
      </c>
      <c r="F1382" s="840" t="s">
        <v>2161</v>
      </c>
      <c r="G1382" s="826" t="s">
        <v>3864</v>
      </c>
      <c r="H1382" s="826" t="s">
        <v>3866</v>
      </c>
      <c r="I1382" s="832">
        <v>6343</v>
      </c>
      <c r="J1382" s="832">
        <v>6</v>
      </c>
      <c r="K1382" s="833">
        <v>38058</v>
      </c>
    </row>
    <row r="1383" spans="1:11" ht="14.45" customHeight="1" x14ac:dyDescent="0.2">
      <c r="A1383" s="822" t="s">
        <v>586</v>
      </c>
      <c r="B1383" s="823" t="s">
        <v>587</v>
      </c>
      <c r="C1383" s="826" t="s">
        <v>613</v>
      </c>
      <c r="D1383" s="840" t="s">
        <v>614</v>
      </c>
      <c r="E1383" s="826" t="s">
        <v>2160</v>
      </c>
      <c r="F1383" s="840" t="s">
        <v>2161</v>
      </c>
      <c r="G1383" s="826" t="s">
        <v>3867</v>
      </c>
      <c r="H1383" s="826" t="s">
        <v>3868</v>
      </c>
      <c r="I1383" s="832">
        <v>4900.740234375</v>
      </c>
      <c r="J1383" s="832">
        <v>1</v>
      </c>
      <c r="K1383" s="833">
        <v>4900.740234375</v>
      </c>
    </row>
    <row r="1384" spans="1:11" ht="14.45" customHeight="1" x14ac:dyDescent="0.2">
      <c r="A1384" s="822" t="s">
        <v>586</v>
      </c>
      <c r="B1384" s="823" t="s">
        <v>587</v>
      </c>
      <c r="C1384" s="826" t="s">
        <v>613</v>
      </c>
      <c r="D1384" s="840" t="s">
        <v>614</v>
      </c>
      <c r="E1384" s="826" t="s">
        <v>2160</v>
      </c>
      <c r="F1384" s="840" t="s">
        <v>2161</v>
      </c>
      <c r="G1384" s="826" t="s">
        <v>3869</v>
      </c>
      <c r="H1384" s="826" t="s">
        <v>3870</v>
      </c>
      <c r="I1384" s="832">
        <v>393.25</v>
      </c>
      <c r="J1384" s="832">
        <v>1</v>
      </c>
      <c r="K1384" s="833">
        <v>393.25</v>
      </c>
    </row>
    <row r="1385" spans="1:11" ht="14.45" customHeight="1" x14ac:dyDescent="0.2">
      <c r="A1385" s="822" t="s">
        <v>586</v>
      </c>
      <c r="B1385" s="823" t="s">
        <v>587</v>
      </c>
      <c r="C1385" s="826" t="s">
        <v>613</v>
      </c>
      <c r="D1385" s="840" t="s">
        <v>614</v>
      </c>
      <c r="E1385" s="826" t="s">
        <v>2160</v>
      </c>
      <c r="F1385" s="840" t="s">
        <v>2161</v>
      </c>
      <c r="G1385" s="826" t="s">
        <v>3871</v>
      </c>
      <c r="H1385" s="826" t="s">
        <v>3872</v>
      </c>
      <c r="I1385" s="832">
        <v>203.27999877929688</v>
      </c>
      <c r="J1385" s="832">
        <v>2</v>
      </c>
      <c r="K1385" s="833">
        <v>406.55999755859375</v>
      </c>
    </row>
    <row r="1386" spans="1:11" ht="14.45" customHeight="1" x14ac:dyDescent="0.2">
      <c r="A1386" s="822" t="s">
        <v>586</v>
      </c>
      <c r="B1386" s="823" t="s">
        <v>587</v>
      </c>
      <c r="C1386" s="826" t="s">
        <v>613</v>
      </c>
      <c r="D1386" s="840" t="s">
        <v>614</v>
      </c>
      <c r="E1386" s="826" t="s">
        <v>2160</v>
      </c>
      <c r="F1386" s="840" t="s">
        <v>2161</v>
      </c>
      <c r="G1386" s="826" t="s">
        <v>3873</v>
      </c>
      <c r="H1386" s="826" t="s">
        <v>3874</v>
      </c>
      <c r="I1386" s="832">
        <v>272.25</v>
      </c>
      <c r="J1386" s="832">
        <v>2</v>
      </c>
      <c r="K1386" s="833">
        <v>544.5</v>
      </c>
    </row>
    <row r="1387" spans="1:11" ht="14.45" customHeight="1" x14ac:dyDescent="0.2">
      <c r="A1387" s="822" t="s">
        <v>586</v>
      </c>
      <c r="B1387" s="823" t="s">
        <v>587</v>
      </c>
      <c r="C1387" s="826" t="s">
        <v>613</v>
      </c>
      <c r="D1387" s="840" t="s">
        <v>614</v>
      </c>
      <c r="E1387" s="826" t="s">
        <v>2160</v>
      </c>
      <c r="F1387" s="840" t="s">
        <v>2161</v>
      </c>
      <c r="G1387" s="826" t="s">
        <v>3875</v>
      </c>
      <c r="H1387" s="826" t="s">
        <v>3876</v>
      </c>
      <c r="I1387" s="832">
        <v>4.9733331998189287</v>
      </c>
      <c r="J1387" s="832">
        <v>90</v>
      </c>
      <c r="K1387" s="833">
        <v>447.79999923706055</v>
      </c>
    </row>
    <row r="1388" spans="1:11" ht="14.45" customHeight="1" x14ac:dyDescent="0.2">
      <c r="A1388" s="822" t="s">
        <v>586</v>
      </c>
      <c r="B1388" s="823" t="s">
        <v>587</v>
      </c>
      <c r="C1388" s="826" t="s">
        <v>613</v>
      </c>
      <c r="D1388" s="840" t="s">
        <v>614</v>
      </c>
      <c r="E1388" s="826" t="s">
        <v>2160</v>
      </c>
      <c r="F1388" s="840" t="s">
        <v>2161</v>
      </c>
      <c r="G1388" s="826" t="s">
        <v>3877</v>
      </c>
      <c r="H1388" s="826" t="s">
        <v>3878</v>
      </c>
      <c r="I1388" s="832">
        <v>6.1999998092651367</v>
      </c>
      <c r="J1388" s="832">
        <v>100</v>
      </c>
      <c r="K1388" s="833">
        <v>620</v>
      </c>
    </row>
    <row r="1389" spans="1:11" ht="14.45" customHeight="1" x14ac:dyDescent="0.2">
      <c r="A1389" s="822" t="s">
        <v>586</v>
      </c>
      <c r="B1389" s="823" t="s">
        <v>587</v>
      </c>
      <c r="C1389" s="826" t="s">
        <v>613</v>
      </c>
      <c r="D1389" s="840" t="s">
        <v>614</v>
      </c>
      <c r="E1389" s="826" t="s">
        <v>2160</v>
      </c>
      <c r="F1389" s="840" t="s">
        <v>2161</v>
      </c>
      <c r="G1389" s="826" t="s">
        <v>3879</v>
      </c>
      <c r="H1389" s="826" t="s">
        <v>3880</v>
      </c>
      <c r="I1389" s="832">
        <v>7.7850000858306885</v>
      </c>
      <c r="J1389" s="832">
        <v>200</v>
      </c>
      <c r="K1389" s="833">
        <v>1557.0899658203125</v>
      </c>
    </row>
    <row r="1390" spans="1:11" ht="14.45" customHeight="1" x14ac:dyDescent="0.2">
      <c r="A1390" s="822" t="s">
        <v>586</v>
      </c>
      <c r="B1390" s="823" t="s">
        <v>587</v>
      </c>
      <c r="C1390" s="826" t="s">
        <v>613</v>
      </c>
      <c r="D1390" s="840" t="s">
        <v>614</v>
      </c>
      <c r="E1390" s="826" t="s">
        <v>2160</v>
      </c>
      <c r="F1390" s="840" t="s">
        <v>2161</v>
      </c>
      <c r="G1390" s="826" t="s">
        <v>3881</v>
      </c>
      <c r="H1390" s="826" t="s">
        <v>3882</v>
      </c>
      <c r="I1390" s="832">
        <v>80.998573303222656</v>
      </c>
      <c r="J1390" s="832">
        <v>120</v>
      </c>
      <c r="K1390" s="833">
        <v>9747.3499755859375</v>
      </c>
    </row>
    <row r="1391" spans="1:11" ht="14.45" customHeight="1" x14ac:dyDescent="0.2">
      <c r="A1391" s="822" t="s">
        <v>586</v>
      </c>
      <c r="B1391" s="823" t="s">
        <v>587</v>
      </c>
      <c r="C1391" s="826" t="s">
        <v>613</v>
      </c>
      <c r="D1391" s="840" t="s">
        <v>614</v>
      </c>
      <c r="E1391" s="826" t="s">
        <v>2160</v>
      </c>
      <c r="F1391" s="840" t="s">
        <v>2161</v>
      </c>
      <c r="G1391" s="826" t="s">
        <v>3883</v>
      </c>
      <c r="H1391" s="826" t="s">
        <v>3884</v>
      </c>
      <c r="I1391" s="832">
        <v>32270.69921875</v>
      </c>
      <c r="J1391" s="832">
        <v>2</v>
      </c>
      <c r="K1391" s="833">
        <v>64541.3984375</v>
      </c>
    </row>
    <row r="1392" spans="1:11" ht="14.45" customHeight="1" x14ac:dyDescent="0.2">
      <c r="A1392" s="822" t="s">
        <v>586</v>
      </c>
      <c r="B1392" s="823" t="s">
        <v>587</v>
      </c>
      <c r="C1392" s="826" t="s">
        <v>613</v>
      </c>
      <c r="D1392" s="840" t="s">
        <v>614</v>
      </c>
      <c r="E1392" s="826" t="s">
        <v>2160</v>
      </c>
      <c r="F1392" s="840" t="s">
        <v>2161</v>
      </c>
      <c r="G1392" s="826" t="s">
        <v>3885</v>
      </c>
      <c r="H1392" s="826" t="s">
        <v>3886</v>
      </c>
      <c r="I1392" s="832">
        <v>21822.349609375</v>
      </c>
      <c r="J1392" s="832">
        <v>8</v>
      </c>
      <c r="K1392" s="833">
        <v>174578.796875</v>
      </c>
    </row>
    <row r="1393" spans="1:11" ht="14.45" customHeight="1" x14ac:dyDescent="0.2">
      <c r="A1393" s="822" t="s">
        <v>586</v>
      </c>
      <c r="B1393" s="823" t="s">
        <v>587</v>
      </c>
      <c r="C1393" s="826" t="s">
        <v>613</v>
      </c>
      <c r="D1393" s="840" t="s">
        <v>614</v>
      </c>
      <c r="E1393" s="826" t="s">
        <v>2160</v>
      </c>
      <c r="F1393" s="840" t="s">
        <v>2161</v>
      </c>
      <c r="G1393" s="826" t="s">
        <v>3887</v>
      </c>
      <c r="H1393" s="826" t="s">
        <v>3888</v>
      </c>
      <c r="I1393" s="832">
        <v>21845.33984375</v>
      </c>
      <c r="J1393" s="832">
        <v>7</v>
      </c>
      <c r="K1393" s="833">
        <v>152917.37890625</v>
      </c>
    </row>
    <row r="1394" spans="1:11" ht="14.45" customHeight="1" x14ac:dyDescent="0.2">
      <c r="A1394" s="822" t="s">
        <v>586</v>
      </c>
      <c r="B1394" s="823" t="s">
        <v>587</v>
      </c>
      <c r="C1394" s="826" t="s">
        <v>613</v>
      </c>
      <c r="D1394" s="840" t="s">
        <v>614</v>
      </c>
      <c r="E1394" s="826" t="s">
        <v>2160</v>
      </c>
      <c r="F1394" s="840" t="s">
        <v>2161</v>
      </c>
      <c r="G1394" s="826" t="s">
        <v>3889</v>
      </c>
      <c r="H1394" s="826" t="s">
        <v>3890</v>
      </c>
      <c r="I1394" s="832">
        <v>23102.529296875</v>
      </c>
      <c r="J1394" s="832">
        <v>5</v>
      </c>
      <c r="K1394" s="833">
        <v>115512.6484375</v>
      </c>
    </row>
    <row r="1395" spans="1:11" ht="14.45" customHeight="1" x14ac:dyDescent="0.2">
      <c r="A1395" s="822" t="s">
        <v>586</v>
      </c>
      <c r="B1395" s="823" t="s">
        <v>587</v>
      </c>
      <c r="C1395" s="826" t="s">
        <v>613</v>
      </c>
      <c r="D1395" s="840" t="s">
        <v>614</v>
      </c>
      <c r="E1395" s="826" t="s">
        <v>2160</v>
      </c>
      <c r="F1395" s="840" t="s">
        <v>2161</v>
      </c>
      <c r="G1395" s="826" t="s">
        <v>3875</v>
      </c>
      <c r="H1395" s="826" t="s">
        <v>3891</v>
      </c>
      <c r="I1395" s="832">
        <v>4.9433331489562988</v>
      </c>
      <c r="J1395" s="832">
        <v>60</v>
      </c>
      <c r="K1395" s="833">
        <v>296.60000228881836</v>
      </c>
    </row>
    <row r="1396" spans="1:11" ht="14.45" customHeight="1" x14ac:dyDescent="0.2">
      <c r="A1396" s="822" t="s">
        <v>586</v>
      </c>
      <c r="B1396" s="823" t="s">
        <v>587</v>
      </c>
      <c r="C1396" s="826" t="s">
        <v>613</v>
      </c>
      <c r="D1396" s="840" t="s">
        <v>614</v>
      </c>
      <c r="E1396" s="826" t="s">
        <v>2160</v>
      </c>
      <c r="F1396" s="840" t="s">
        <v>2161</v>
      </c>
      <c r="G1396" s="826" t="s">
        <v>3877</v>
      </c>
      <c r="H1396" s="826" t="s">
        <v>3892</v>
      </c>
      <c r="I1396" s="832">
        <v>6.2899999618530273</v>
      </c>
      <c r="J1396" s="832">
        <v>200</v>
      </c>
      <c r="K1396" s="833">
        <v>1258</v>
      </c>
    </row>
    <row r="1397" spans="1:11" ht="14.45" customHeight="1" x14ac:dyDescent="0.2">
      <c r="A1397" s="822" t="s">
        <v>586</v>
      </c>
      <c r="B1397" s="823" t="s">
        <v>587</v>
      </c>
      <c r="C1397" s="826" t="s">
        <v>613</v>
      </c>
      <c r="D1397" s="840" t="s">
        <v>614</v>
      </c>
      <c r="E1397" s="826" t="s">
        <v>2160</v>
      </c>
      <c r="F1397" s="840" t="s">
        <v>2161</v>
      </c>
      <c r="G1397" s="826" t="s">
        <v>3881</v>
      </c>
      <c r="H1397" s="826" t="s">
        <v>3893</v>
      </c>
      <c r="I1397" s="832">
        <v>80.603335062662765</v>
      </c>
      <c r="J1397" s="832">
        <v>100</v>
      </c>
      <c r="K1397" s="833">
        <v>8020.7800903320313</v>
      </c>
    </row>
    <row r="1398" spans="1:11" ht="14.45" customHeight="1" x14ac:dyDescent="0.2">
      <c r="A1398" s="822" t="s">
        <v>586</v>
      </c>
      <c r="B1398" s="823" t="s">
        <v>587</v>
      </c>
      <c r="C1398" s="826" t="s">
        <v>613</v>
      </c>
      <c r="D1398" s="840" t="s">
        <v>614</v>
      </c>
      <c r="E1398" s="826" t="s">
        <v>2160</v>
      </c>
      <c r="F1398" s="840" t="s">
        <v>2161</v>
      </c>
      <c r="G1398" s="826" t="s">
        <v>3894</v>
      </c>
      <c r="H1398" s="826" t="s">
        <v>3895</v>
      </c>
      <c r="I1398" s="832">
        <v>1857.35498046875</v>
      </c>
      <c r="J1398" s="832">
        <v>5</v>
      </c>
      <c r="K1398" s="833">
        <v>9014.5098876953125</v>
      </c>
    </row>
    <row r="1399" spans="1:11" ht="14.45" customHeight="1" x14ac:dyDescent="0.2">
      <c r="A1399" s="822" t="s">
        <v>586</v>
      </c>
      <c r="B1399" s="823" t="s">
        <v>587</v>
      </c>
      <c r="C1399" s="826" t="s">
        <v>613</v>
      </c>
      <c r="D1399" s="840" t="s">
        <v>614</v>
      </c>
      <c r="E1399" s="826" t="s">
        <v>2160</v>
      </c>
      <c r="F1399" s="840" t="s">
        <v>2161</v>
      </c>
      <c r="G1399" s="826" t="s">
        <v>3885</v>
      </c>
      <c r="H1399" s="826" t="s">
        <v>3896</v>
      </c>
      <c r="I1399" s="832">
        <v>21822.349609375</v>
      </c>
      <c r="J1399" s="832">
        <v>2</v>
      </c>
      <c r="K1399" s="833">
        <v>43644.69921875</v>
      </c>
    </row>
    <row r="1400" spans="1:11" ht="14.45" customHeight="1" x14ac:dyDescent="0.2">
      <c r="A1400" s="822" t="s">
        <v>586</v>
      </c>
      <c r="B1400" s="823" t="s">
        <v>587</v>
      </c>
      <c r="C1400" s="826" t="s">
        <v>613</v>
      </c>
      <c r="D1400" s="840" t="s">
        <v>614</v>
      </c>
      <c r="E1400" s="826" t="s">
        <v>2160</v>
      </c>
      <c r="F1400" s="840" t="s">
        <v>2161</v>
      </c>
      <c r="G1400" s="826" t="s">
        <v>3887</v>
      </c>
      <c r="H1400" s="826" t="s">
        <v>3897</v>
      </c>
      <c r="I1400" s="832">
        <v>21845.33984375</v>
      </c>
      <c r="J1400" s="832">
        <v>2</v>
      </c>
      <c r="K1400" s="833">
        <v>43690.6796875</v>
      </c>
    </row>
    <row r="1401" spans="1:11" ht="14.45" customHeight="1" x14ac:dyDescent="0.2">
      <c r="A1401" s="822" t="s">
        <v>586</v>
      </c>
      <c r="B1401" s="823" t="s">
        <v>587</v>
      </c>
      <c r="C1401" s="826" t="s">
        <v>613</v>
      </c>
      <c r="D1401" s="840" t="s">
        <v>614</v>
      </c>
      <c r="E1401" s="826" t="s">
        <v>2160</v>
      </c>
      <c r="F1401" s="840" t="s">
        <v>2161</v>
      </c>
      <c r="G1401" s="826" t="s">
        <v>3898</v>
      </c>
      <c r="H1401" s="826" t="s">
        <v>3899</v>
      </c>
      <c r="I1401" s="832">
        <v>2967.889892578125</v>
      </c>
      <c r="J1401" s="832">
        <v>1</v>
      </c>
      <c r="K1401" s="833">
        <v>2967.889892578125</v>
      </c>
    </row>
    <row r="1402" spans="1:11" ht="14.45" customHeight="1" x14ac:dyDescent="0.2">
      <c r="A1402" s="822" t="s">
        <v>586</v>
      </c>
      <c r="B1402" s="823" t="s">
        <v>587</v>
      </c>
      <c r="C1402" s="826" t="s">
        <v>613</v>
      </c>
      <c r="D1402" s="840" t="s">
        <v>614</v>
      </c>
      <c r="E1402" s="826" t="s">
        <v>2160</v>
      </c>
      <c r="F1402" s="840" t="s">
        <v>2161</v>
      </c>
      <c r="G1402" s="826" t="s">
        <v>3900</v>
      </c>
      <c r="H1402" s="826" t="s">
        <v>3901</v>
      </c>
      <c r="I1402" s="832">
        <v>2473.239990234375</v>
      </c>
      <c r="J1402" s="832">
        <v>1</v>
      </c>
      <c r="K1402" s="833">
        <v>2473.239990234375</v>
      </c>
    </row>
    <row r="1403" spans="1:11" ht="14.45" customHeight="1" x14ac:dyDescent="0.2">
      <c r="A1403" s="822" t="s">
        <v>586</v>
      </c>
      <c r="B1403" s="823" t="s">
        <v>587</v>
      </c>
      <c r="C1403" s="826" t="s">
        <v>613</v>
      </c>
      <c r="D1403" s="840" t="s">
        <v>614</v>
      </c>
      <c r="E1403" s="826" t="s">
        <v>2160</v>
      </c>
      <c r="F1403" s="840" t="s">
        <v>2161</v>
      </c>
      <c r="G1403" s="826" t="s">
        <v>3902</v>
      </c>
      <c r="H1403" s="826" t="s">
        <v>3903</v>
      </c>
      <c r="I1403" s="832">
        <v>4900.740234375</v>
      </c>
      <c r="J1403" s="832">
        <v>1</v>
      </c>
      <c r="K1403" s="833">
        <v>4900.740234375</v>
      </c>
    </row>
    <row r="1404" spans="1:11" ht="14.45" customHeight="1" x14ac:dyDescent="0.2">
      <c r="A1404" s="822" t="s">
        <v>586</v>
      </c>
      <c r="B1404" s="823" t="s">
        <v>587</v>
      </c>
      <c r="C1404" s="826" t="s">
        <v>613</v>
      </c>
      <c r="D1404" s="840" t="s">
        <v>614</v>
      </c>
      <c r="E1404" s="826" t="s">
        <v>2160</v>
      </c>
      <c r="F1404" s="840" t="s">
        <v>2161</v>
      </c>
      <c r="G1404" s="826" t="s">
        <v>3904</v>
      </c>
      <c r="H1404" s="826" t="s">
        <v>3905</v>
      </c>
      <c r="I1404" s="832">
        <v>2571.25</v>
      </c>
      <c r="J1404" s="832">
        <v>10</v>
      </c>
      <c r="K1404" s="833">
        <v>25712.5</v>
      </c>
    </row>
    <row r="1405" spans="1:11" ht="14.45" customHeight="1" x14ac:dyDescent="0.2">
      <c r="A1405" s="822" t="s">
        <v>586</v>
      </c>
      <c r="B1405" s="823" t="s">
        <v>587</v>
      </c>
      <c r="C1405" s="826" t="s">
        <v>613</v>
      </c>
      <c r="D1405" s="840" t="s">
        <v>614</v>
      </c>
      <c r="E1405" s="826" t="s">
        <v>2160</v>
      </c>
      <c r="F1405" s="840" t="s">
        <v>2161</v>
      </c>
      <c r="G1405" s="826" t="s">
        <v>3906</v>
      </c>
      <c r="H1405" s="826" t="s">
        <v>3907</v>
      </c>
      <c r="I1405" s="832">
        <v>5324</v>
      </c>
      <c r="J1405" s="832">
        <v>6</v>
      </c>
      <c r="K1405" s="833">
        <v>31944</v>
      </c>
    </row>
    <row r="1406" spans="1:11" ht="14.45" customHeight="1" x14ac:dyDescent="0.2">
      <c r="A1406" s="822" t="s">
        <v>586</v>
      </c>
      <c r="B1406" s="823" t="s">
        <v>587</v>
      </c>
      <c r="C1406" s="826" t="s">
        <v>613</v>
      </c>
      <c r="D1406" s="840" t="s">
        <v>614</v>
      </c>
      <c r="E1406" s="826" t="s">
        <v>2160</v>
      </c>
      <c r="F1406" s="840" t="s">
        <v>2161</v>
      </c>
      <c r="G1406" s="826" t="s">
        <v>3908</v>
      </c>
      <c r="H1406" s="826" t="s">
        <v>3909</v>
      </c>
      <c r="I1406" s="832">
        <v>30.25</v>
      </c>
      <c r="J1406" s="832">
        <v>40</v>
      </c>
      <c r="K1406" s="833">
        <v>1210</v>
      </c>
    </row>
    <row r="1407" spans="1:11" ht="14.45" customHeight="1" x14ac:dyDescent="0.2">
      <c r="A1407" s="822" t="s">
        <v>586</v>
      </c>
      <c r="B1407" s="823" t="s">
        <v>587</v>
      </c>
      <c r="C1407" s="826" t="s">
        <v>613</v>
      </c>
      <c r="D1407" s="840" t="s">
        <v>614</v>
      </c>
      <c r="E1407" s="826" t="s">
        <v>2160</v>
      </c>
      <c r="F1407" s="840" t="s">
        <v>2161</v>
      </c>
      <c r="G1407" s="826" t="s">
        <v>3910</v>
      </c>
      <c r="H1407" s="826" t="s">
        <v>3911</v>
      </c>
      <c r="I1407" s="832">
        <v>34.990001678466797</v>
      </c>
      <c r="J1407" s="832">
        <v>20</v>
      </c>
      <c r="K1407" s="833">
        <v>699.79998779296875</v>
      </c>
    </row>
    <row r="1408" spans="1:11" ht="14.45" customHeight="1" x14ac:dyDescent="0.2">
      <c r="A1408" s="822" t="s">
        <v>586</v>
      </c>
      <c r="B1408" s="823" t="s">
        <v>587</v>
      </c>
      <c r="C1408" s="826" t="s">
        <v>613</v>
      </c>
      <c r="D1408" s="840" t="s">
        <v>614</v>
      </c>
      <c r="E1408" s="826" t="s">
        <v>2160</v>
      </c>
      <c r="F1408" s="840" t="s">
        <v>2161</v>
      </c>
      <c r="G1408" s="826" t="s">
        <v>3912</v>
      </c>
      <c r="H1408" s="826" t="s">
        <v>3913</v>
      </c>
      <c r="I1408" s="832">
        <v>3050.409912109375</v>
      </c>
      <c r="J1408" s="832">
        <v>3</v>
      </c>
      <c r="K1408" s="833">
        <v>9151.229736328125</v>
      </c>
    </row>
    <row r="1409" spans="1:11" ht="14.45" customHeight="1" x14ac:dyDescent="0.2">
      <c r="A1409" s="822" t="s">
        <v>586</v>
      </c>
      <c r="B1409" s="823" t="s">
        <v>587</v>
      </c>
      <c r="C1409" s="826" t="s">
        <v>613</v>
      </c>
      <c r="D1409" s="840" t="s">
        <v>614</v>
      </c>
      <c r="E1409" s="826" t="s">
        <v>2160</v>
      </c>
      <c r="F1409" s="840" t="s">
        <v>2161</v>
      </c>
      <c r="G1409" s="826" t="s">
        <v>3914</v>
      </c>
      <c r="H1409" s="826" t="s">
        <v>3915</v>
      </c>
      <c r="I1409" s="832">
        <v>3627.580078125</v>
      </c>
      <c r="J1409" s="832">
        <v>2</v>
      </c>
      <c r="K1409" s="833">
        <v>7255.16015625</v>
      </c>
    </row>
    <row r="1410" spans="1:11" ht="14.45" customHeight="1" x14ac:dyDescent="0.2">
      <c r="A1410" s="822" t="s">
        <v>586</v>
      </c>
      <c r="B1410" s="823" t="s">
        <v>587</v>
      </c>
      <c r="C1410" s="826" t="s">
        <v>613</v>
      </c>
      <c r="D1410" s="840" t="s">
        <v>614</v>
      </c>
      <c r="E1410" s="826" t="s">
        <v>2160</v>
      </c>
      <c r="F1410" s="840" t="s">
        <v>2161</v>
      </c>
      <c r="G1410" s="826" t="s">
        <v>3916</v>
      </c>
      <c r="H1410" s="826" t="s">
        <v>3917</v>
      </c>
      <c r="I1410" s="832">
        <v>1794.4300537109375</v>
      </c>
      <c r="J1410" s="832">
        <v>2</v>
      </c>
      <c r="K1410" s="833">
        <v>3588.860107421875</v>
      </c>
    </row>
    <row r="1411" spans="1:11" ht="14.45" customHeight="1" x14ac:dyDescent="0.2">
      <c r="A1411" s="822" t="s">
        <v>586</v>
      </c>
      <c r="B1411" s="823" t="s">
        <v>587</v>
      </c>
      <c r="C1411" s="826" t="s">
        <v>613</v>
      </c>
      <c r="D1411" s="840" t="s">
        <v>614</v>
      </c>
      <c r="E1411" s="826" t="s">
        <v>2160</v>
      </c>
      <c r="F1411" s="840" t="s">
        <v>2161</v>
      </c>
      <c r="G1411" s="826" t="s">
        <v>3918</v>
      </c>
      <c r="H1411" s="826" t="s">
        <v>3919</v>
      </c>
      <c r="I1411" s="832">
        <v>3972.070068359375</v>
      </c>
      <c r="J1411" s="832">
        <v>2</v>
      </c>
      <c r="K1411" s="833">
        <v>7944.1298828125</v>
      </c>
    </row>
    <row r="1412" spans="1:11" ht="14.45" customHeight="1" x14ac:dyDescent="0.2">
      <c r="A1412" s="822" t="s">
        <v>586</v>
      </c>
      <c r="B1412" s="823" t="s">
        <v>587</v>
      </c>
      <c r="C1412" s="826" t="s">
        <v>613</v>
      </c>
      <c r="D1412" s="840" t="s">
        <v>614</v>
      </c>
      <c r="E1412" s="826" t="s">
        <v>2160</v>
      </c>
      <c r="F1412" s="840" t="s">
        <v>2161</v>
      </c>
      <c r="G1412" s="826" t="s">
        <v>3920</v>
      </c>
      <c r="H1412" s="826" t="s">
        <v>3921</v>
      </c>
      <c r="I1412" s="832">
        <v>3972.070068359375</v>
      </c>
      <c r="J1412" s="832">
        <v>1</v>
      </c>
      <c r="K1412" s="833">
        <v>3972.070068359375</v>
      </c>
    </row>
    <row r="1413" spans="1:11" ht="14.45" customHeight="1" x14ac:dyDescent="0.2">
      <c r="A1413" s="822" t="s">
        <v>586</v>
      </c>
      <c r="B1413" s="823" t="s">
        <v>587</v>
      </c>
      <c r="C1413" s="826" t="s">
        <v>613</v>
      </c>
      <c r="D1413" s="840" t="s">
        <v>614</v>
      </c>
      <c r="E1413" s="826" t="s">
        <v>2160</v>
      </c>
      <c r="F1413" s="840" t="s">
        <v>2161</v>
      </c>
      <c r="G1413" s="826" t="s">
        <v>3922</v>
      </c>
      <c r="H1413" s="826" t="s">
        <v>3923</v>
      </c>
      <c r="I1413" s="832">
        <v>15836.83984375</v>
      </c>
      <c r="J1413" s="832">
        <v>1</v>
      </c>
      <c r="K1413" s="833">
        <v>15836.83984375</v>
      </c>
    </row>
    <row r="1414" spans="1:11" ht="14.45" customHeight="1" x14ac:dyDescent="0.2">
      <c r="A1414" s="822" t="s">
        <v>586</v>
      </c>
      <c r="B1414" s="823" t="s">
        <v>587</v>
      </c>
      <c r="C1414" s="826" t="s">
        <v>613</v>
      </c>
      <c r="D1414" s="840" t="s">
        <v>614</v>
      </c>
      <c r="E1414" s="826" t="s">
        <v>2160</v>
      </c>
      <c r="F1414" s="840" t="s">
        <v>2161</v>
      </c>
      <c r="G1414" s="826" t="s">
        <v>3924</v>
      </c>
      <c r="H1414" s="826" t="s">
        <v>3925</v>
      </c>
      <c r="I1414" s="832">
        <v>14849.1201171875</v>
      </c>
      <c r="J1414" s="832">
        <v>1</v>
      </c>
      <c r="K1414" s="833">
        <v>14849.1201171875</v>
      </c>
    </row>
    <row r="1415" spans="1:11" ht="14.45" customHeight="1" x14ac:dyDescent="0.2">
      <c r="A1415" s="822" t="s">
        <v>586</v>
      </c>
      <c r="B1415" s="823" t="s">
        <v>587</v>
      </c>
      <c r="C1415" s="826" t="s">
        <v>613</v>
      </c>
      <c r="D1415" s="840" t="s">
        <v>614</v>
      </c>
      <c r="E1415" s="826" t="s">
        <v>2160</v>
      </c>
      <c r="F1415" s="840" t="s">
        <v>2161</v>
      </c>
      <c r="G1415" s="826" t="s">
        <v>3926</v>
      </c>
      <c r="H1415" s="826" t="s">
        <v>3927</v>
      </c>
      <c r="I1415" s="832">
        <v>14914.7900390625</v>
      </c>
      <c r="J1415" s="832">
        <v>1</v>
      </c>
      <c r="K1415" s="833">
        <v>14914.7900390625</v>
      </c>
    </row>
    <row r="1416" spans="1:11" ht="14.45" customHeight="1" x14ac:dyDescent="0.2">
      <c r="A1416" s="822" t="s">
        <v>586</v>
      </c>
      <c r="B1416" s="823" t="s">
        <v>587</v>
      </c>
      <c r="C1416" s="826" t="s">
        <v>613</v>
      </c>
      <c r="D1416" s="840" t="s">
        <v>614</v>
      </c>
      <c r="E1416" s="826" t="s">
        <v>2160</v>
      </c>
      <c r="F1416" s="840" t="s">
        <v>2161</v>
      </c>
      <c r="G1416" s="826" t="s">
        <v>3928</v>
      </c>
      <c r="H1416" s="826" t="s">
        <v>3929</v>
      </c>
      <c r="I1416" s="832">
        <v>18713.19921875</v>
      </c>
      <c r="J1416" s="832">
        <v>2</v>
      </c>
      <c r="K1416" s="833">
        <v>37426.390625</v>
      </c>
    </row>
    <row r="1417" spans="1:11" ht="14.45" customHeight="1" x14ac:dyDescent="0.2">
      <c r="A1417" s="822" t="s">
        <v>586</v>
      </c>
      <c r="B1417" s="823" t="s">
        <v>587</v>
      </c>
      <c r="C1417" s="826" t="s">
        <v>613</v>
      </c>
      <c r="D1417" s="840" t="s">
        <v>614</v>
      </c>
      <c r="E1417" s="826" t="s">
        <v>2160</v>
      </c>
      <c r="F1417" s="840" t="s">
        <v>2161</v>
      </c>
      <c r="G1417" s="826" t="s">
        <v>3930</v>
      </c>
      <c r="H1417" s="826" t="s">
        <v>3931</v>
      </c>
      <c r="I1417" s="832">
        <v>14634.9501953125</v>
      </c>
      <c r="J1417" s="832">
        <v>1</v>
      </c>
      <c r="K1417" s="833">
        <v>14634.9501953125</v>
      </c>
    </row>
    <row r="1418" spans="1:11" ht="14.45" customHeight="1" x14ac:dyDescent="0.2">
      <c r="A1418" s="822" t="s">
        <v>586</v>
      </c>
      <c r="B1418" s="823" t="s">
        <v>587</v>
      </c>
      <c r="C1418" s="826" t="s">
        <v>613</v>
      </c>
      <c r="D1418" s="840" t="s">
        <v>614</v>
      </c>
      <c r="E1418" s="826" t="s">
        <v>2160</v>
      </c>
      <c r="F1418" s="840" t="s">
        <v>2161</v>
      </c>
      <c r="G1418" s="826" t="s">
        <v>3932</v>
      </c>
      <c r="H1418" s="826" t="s">
        <v>3933</v>
      </c>
      <c r="I1418" s="832">
        <v>1477.4100341796875</v>
      </c>
      <c r="J1418" s="832">
        <v>1</v>
      </c>
      <c r="K1418" s="833">
        <v>1477.4100341796875</v>
      </c>
    </row>
    <row r="1419" spans="1:11" ht="14.45" customHeight="1" x14ac:dyDescent="0.2">
      <c r="A1419" s="822" t="s">
        <v>586</v>
      </c>
      <c r="B1419" s="823" t="s">
        <v>587</v>
      </c>
      <c r="C1419" s="826" t="s">
        <v>613</v>
      </c>
      <c r="D1419" s="840" t="s">
        <v>614</v>
      </c>
      <c r="E1419" s="826" t="s">
        <v>2160</v>
      </c>
      <c r="F1419" s="840" t="s">
        <v>2161</v>
      </c>
      <c r="G1419" s="826" t="s">
        <v>3934</v>
      </c>
      <c r="H1419" s="826" t="s">
        <v>3935</v>
      </c>
      <c r="I1419" s="832">
        <v>641.29998779296875</v>
      </c>
      <c r="J1419" s="832">
        <v>2</v>
      </c>
      <c r="K1419" s="833">
        <v>1282.5999755859375</v>
      </c>
    </row>
    <row r="1420" spans="1:11" ht="14.45" customHeight="1" x14ac:dyDescent="0.2">
      <c r="A1420" s="822" t="s">
        <v>586</v>
      </c>
      <c r="B1420" s="823" t="s">
        <v>587</v>
      </c>
      <c r="C1420" s="826" t="s">
        <v>613</v>
      </c>
      <c r="D1420" s="840" t="s">
        <v>614</v>
      </c>
      <c r="E1420" s="826" t="s">
        <v>2160</v>
      </c>
      <c r="F1420" s="840" t="s">
        <v>2161</v>
      </c>
      <c r="G1420" s="826" t="s">
        <v>3936</v>
      </c>
      <c r="H1420" s="826" t="s">
        <v>3937</v>
      </c>
      <c r="I1420" s="832">
        <v>814.33001708984375</v>
      </c>
      <c r="J1420" s="832">
        <v>3</v>
      </c>
      <c r="K1420" s="833">
        <v>2442.989990234375</v>
      </c>
    </row>
    <row r="1421" spans="1:11" ht="14.45" customHeight="1" x14ac:dyDescent="0.2">
      <c r="A1421" s="822" t="s">
        <v>586</v>
      </c>
      <c r="B1421" s="823" t="s">
        <v>587</v>
      </c>
      <c r="C1421" s="826" t="s">
        <v>613</v>
      </c>
      <c r="D1421" s="840" t="s">
        <v>614</v>
      </c>
      <c r="E1421" s="826" t="s">
        <v>2160</v>
      </c>
      <c r="F1421" s="840" t="s">
        <v>2161</v>
      </c>
      <c r="G1421" s="826" t="s">
        <v>2713</v>
      </c>
      <c r="H1421" s="826" t="s">
        <v>2714</v>
      </c>
      <c r="I1421" s="832">
        <v>445.27999877929688</v>
      </c>
      <c r="J1421" s="832">
        <v>4</v>
      </c>
      <c r="K1421" s="833">
        <v>1781.1199951171875</v>
      </c>
    </row>
    <row r="1422" spans="1:11" ht="14.45" customHeight="1" x14ac:dyDescent="0.2">
      <c r="A1422" s="822" t="s">
        <v>586</v>
      </c>
      <c r="B1422" s="823" t="s">
        <v>587</v>
      </c>
      <c r="C1422" s="826" t="s">
        <v>613</v>
      </c>
      <c r="D1422" s="840" t="s">
        <v>614</v>
      </c>
      <c r="E1422" s="826" t="s">
        <v>2160</v>
      </c>
      <c r="F1422" s="840" t="s">
        <v>2161</v>
      </c>
      <c r="G1422" s="826" t="s">
        <v>2715</v>
      </c>
      <c r="H1422" s="826" t="s">
        <v>2716</v>
      </c>
      <c r="I1422" s="832">
        <v>336.3800048828125</v>
      </c>
      <c r="J1422" s="832">
        <v>4</v>
      </c>
      <c r="K1422" s="833">
        <v>1345.52001953125</v>
      </c>
    </row>
    <row r="1423" spans="1:11" ht="14.45" customHeight="1" x14ac:dyDescent="0.2">
      <c r="A1423" s="822" t="s">
        <v>586</v>
      </c>
      <c r="B1423" s="823" t="s">
        <v>587</v>
      </c>
      <c r="C1423" s="826" t="s">
        <v>613</v>
      </c>
      <c r="D1423" s="840" t="s">
        <v>614</v>
      </c>
      <c r="E1423" s="826" t="s">
        <v>2160</v>
      </c>
      <c r="F1423" s="840" t="s">
        <v>2161</v>
      </c>
      <c r="G1423" s="826" t="s">
        <v>3938</v>
      </c>
      <c r="H1423" s="826" t="s">
        <v>3939</v>
      </c>
      <c r="I1423" s="832">
        <v>1026.0799560546875</v>
      </c>
      <c r="J1423" s="832">
        <v>2</v>
      </c>
      <c r="K1423" s="833">
        <v>2052.159912109375</v>
      </c>
    </row>
    <row r="1424" spans="1:11" ht="14.45" customHeight="1" x14ac:dyDescent="0.2">
      <c r="A1424" s="822" t="s">
        <v>586</v>
      </c>
      <c r="B1424" s="823" t="s">
        <v>587</v>
      </c>
      <c r="C1424" s="826" t="s">
        <v>613</v>
      </c>
      <c r="D1424" s="840" t="s">
        <v>614</v>
      </c>
      <c r="E1424" s="826" t="s">
        <v>2160</v>
      </c>
      <c r="F1424" s="840" t="s">
        <v>2161</v>
      </c>
      <c r="G1424" s="826" t="s">
        <v>3940</v>
      </c>
      <c r="H1424" s="826" t="s">
        <v>3941</v>
      </c>
      <c r="I1424" s="832">
        <v>724.78997802734375</v>
      </c>
      <c r="J1424" s="832">
        <v>2</v>
      </c>
      <c r="K1424" s="833">
        <v>1449.5799560546875</v>
      </c>
    </row>
    <row r="1425" spans="1:11" ht="14.45" customHeight="1" x14ac:dyDescent="0.2">
      <c r="A1425" s="822" t="s">
        <v>586</v>
      </c>
      <c r="B1425" s="823" t="s">
        <v>587</v>
      </c>
      <c r="C1425" s="826" t="s">
        <v>613</v>
      </c>
      <c r="D1425" s="840" t="s">
        <v>614</v>
      </c>
      <c r="E1425" s="826" t="s">
        <v>2160</v>
      </c>
      <c r="F1425" s="840" t="s">
        <v>2161</v>
      </c>
      <c r="G1425" s="826" t="s">
        <v>3942</v>
      </c>
      <c r="H1425" s="826" t="s">
        <v>3943</v>
      </c>
      <c r="I1425" s="832">
        <v>1445.949951171875</v>
      </c>
      <c r="J1425" s="832">
        <v>2</v>
      </c>
      <c r="K1425" s="833">
        <v>2891.89990234375</v>
      </c>
    </row>
    <row r="1426" spans="1:11" ht="14.45" customHeight="1" x14ac:dyDescent="0.2">
      <c r="A1426" s="822" t="s">
        <v>586</v>
      </c>
      <c r="B1426" s="823" t="s">
        <v>587</v>
      </c>
      <c r="C1426" s="826" t="s">
        <v>613</v>
      </c>
      <c r="D1426" s="840" t="s">
        <v>614</v>
      </c>
      <c r="E1426" s="826" t="s">
        <v>2160</v>
      </c>
      <c r="F1426" s="840" t="s">
        <v>2161</v>
      </c>
      <c r="G1426" s="826" t="s">
        <v>3944</v>
      </c>
      <c r="H1426" s="826" t="s">
        <v>3945</v>
      </c>
      <c r="I1426" s="832">
        <v>517.8800048828125</v>
      </c>
      <c r="J1426" s="832">
        <v>2</v>
      </c>
      <c r="K1426" s="833">
        <v>1035.760009765625</v>
      </c>
    </row>
    <row r="1427" spans="1:11" ht="14.45" customHeight="1" x14ac:dyDescent="0.2">
      <c r="A1427" s="822" t="s">
        <v>586</v>
      </c>
      <c r="B1427" s="823" t="s">
        <v>587</v>
      </c>
      <c r="C1427" s="826" t="s">
        <v>613</v>
      </c>
      <c r="D1427" s="840" t="s">
        <v>614</v>
      </c>
      <c r="E1427" s="826" t="s">
        <v>2160</v>
      </c>
      <c r="F1427" s="840" t="s">
        <v>2161</v>
      </c>
      <c r="G1427" s="826" t="s">
        <v>3946</v>
      </c>
      <c r="H1427" s="826" t="s">
        <v>3947</v>
      </c>
      <c r="I1427" s="832">
        <v>220.22000122070313</v>
      </c>
      <c r="J1427" s="832">
        <v>2</v>
      </c>
      <c r="K1427" s="833">
        <v>440.44000244140625</v>
      </c>
    </row>
    <row r="1428" spans="1:11" ht="14.45" customHeight="1" x14ac:dyDescent="0.2">
      <c r="A1428" s="822" t="s">
        <v>586</v>
      </c>
      <c r="B1428" s="823" t="s">
        <v>587</v>
      </c>
      <c r="C1428" s="826" t="s">
        <v>613</v>
      </c>
      <c r="D1428" s="840" t="s">
        <v>614</v>
      </c>
      <c r="E1428" s="826" t="s">
        <v>2160</v>
      </c>
      <c r="F1428" s="840" t="s">
        <v>2161</v>
      </c>
      <c r="G1428" s="826" t="s">
        <v>3948</v>
      </c>
      <c r="H1428" s="826" t="s">
        <v>3949</v>
      </c>
      <c r="I1428" s="832">
        <v>248.05000305175781</v>
      </c>
      <c r="J1428" s="832">
        <v>4</v>
      </c>
      <c r="K1428" s="833">
        <v>992.20001220703125</v>
      </c>
    </row>
    <row r="1429" spans="1:11" ht="14.45" customHeight="1" x14ac:dyDescent="0.2">
      <c r="A1429" s="822" t="s">
        <v>586</v>
      </c>
      <c r="B1429" s="823" t="s">
        <v>587</v>
      </c>
      <c r="C1429" s="826" t="s">
        <v>613</v>
      </c>
      <c r="D1429" s="840" t="s">
        <v>614</v>
      </c>
      <c r="E1429" s="826" t="s">
        <v>2160</v>
      </c>
      <c r="F1429" s="840" t="s">
        <v>2161</v>
      </c>
      <c r="G1429" s="826" t="s">
        <v>3950</v>
      </c>
      <c r="H1429" s="826" t="s">
        <v>3951</v>
      </c>
      <c r="I1429" s="832">
        <v>1148.8499755859375</v>
      </c>
      <c r="J1429" s="832">
        <v>12</v>
      </c>
      <c r="K1429" s="833">
        <v>13786.2001953125</v>
      </c>
    </row>
    <row r="1430" spans="1:11" ht="14.45" customHeight="1" x14ac:dyDescent="0.2">
      <c r="A1430" s="822" t="s">
        <v>586</v>
      </c>
      <c r="B1430" s="823" t="s">
        <v>587</v>
      </c>
      <c r="C1430" s="826" t="s">
        <v>613</v>
      </c>
      <c r="D1430" s="840" t="s">
        <v>614</v>
      </c>
      <c r="E1430" s="826" t="s">
        <v>2160</v>
      </c>
      <c r="F1430" s="840" t="s">
        <v>2161</v>
      </c>
      <c r="G1430" s="826" t="s">
        <v>3952</v>
      </c>
      <c r="H1430" s="826" t="s">
        <v>3953</v>
      </c>
      <c r="I1430" s="832">
        <v>2758.85009765625</v>
      </c>
      <c r="J1430" s="832">
        <v>4</v>
      </c>
      <c r="K1430" s="833">
        <v>11035.400390625</v>
      </c>
    </row>
    <row r="1431" spans="1:11" ht="14.45" customHeight="1" x14ac:dyDescent="0.2">
      <c r="A1431" s="822" t="s">
        <v>586</v>
      </c>
      <c r="B1431" s="823" t="s">
        <v>587</v>
      </c>
      <c r="C1431" s="826" t="s">
        <v>613</v>
      </c>
      <c r="D1431" s="840" t="s">
        <v>614</v>
      </c>
      <c r="E1431" s="826" t="s">
        <v>2160</v>
      </c>
      <c r="F1431" s="840" t="s">
        <v>2161</v>
      </c>
      <c r="G1431" s="826" t="s">
        <v>3954</v>
      </c>
      <c r="H1431" s="826" t="s">
        <v>3955</v>
      </c>
      <c r="I1431" s="832">
        <v>7062.77001953125</v>
      </c>
      <c r="J1431" s="832">
        <v>1</v>
      </c>
      <c r="K1431" s="833">
        <v>7062.77001953125</v>
      </c>
    </row>
    <row r="1432" spans="1:11" ht="14.45" customHeight="1" x14ac:dyDescent="0.2">
      <c r="A1432" s="822" t="s">
        <v>586</v>
      </c>
      <c r="B1432" s="823" t="s">
        <v>587</v>
      </c>
      <c r="C1432" s="826" t="s">
        <v>613</v>
      </c>
      <c r="D1432" s="840" t="s">
        <v>614</v>
      </c>
      <c r="E1432" s="826" t="s">
        <v>2160</v>
      </c>
      <c r="F1432" s="840" t="s">
        <v>2161</v>
      </c>
      <c r="G1432" s="826" t="s">
        <v>3956</v>
      </c>
      <c r="H1432" s="826" t="s">
        <v>3957</v>
      </c>
      <c r="I1432" s="832">
        <v>7440.2900390625</v>
      </c>
      <c r="J1432" s="832">
        <v>2</v>
      </c>
      <c r="K1432" s="833">
        <v>14880.580078125</v>
      </c>
    </row>
    <row r="1433" spans="1:11" ht="14.45" customHeight="1" x14ac:dyDescent="0.2">
      <c r="A1433" s="822" t="s">
        <v>586</v>
      </c>
      <c r="B1433" s="823" t="s">
        <v>587</v>
      </c>
      <c r="C1433" s="826" t="s">
        <v>613</v>
      </c>
      <c r="D1433" s="840" t="s">
        <v>614</v>
      </c>
      <c r="E1433" s="826" t="s">
        <v>2160</v>
      </c>
      <c r="F1433" s="840" t="s">
        <v>2161</v>
      </c>
      <c r="G1433" s="826" t="s">
        <v>3958</v>
      </c>
      <c r="H1433" s="826" t="s">
        <v>3959</v>
      </c>
      <c r="I1433" s="832">
        <v>8278.8203125</v>
      </c>
      <c r="J1433" s="832">
        <v>1</v>
      </c>
      <c r="K1433" s="833">
        <v>8278.8203125</v>
      </c>
    </row>
    <row r="1434" spans="1:11" ht="14.45" customHeight="1" x14ac:dyDescent="0.2">
      <c r="A1434" s="822" t="s">
        <v>586</v>
      </c>
      <c r="B1434" s="823" t="s">
        <v>587</v>
      </c>
      <c r="C1434" s="826" t="s">
        <v>613</v>
      </c>
      <c r="D1434" s="840" t="s">
        <v>614</v>
      </c>
      <c r="E1434" s="826" t="s">
        <v>2160</v>
      </c>
      <c r="F1434" s="840" t="s">
        <v>2161</v>
      </c>
      <c r="G1434" s="826" t="s">
        <v>3960</v>
      </c>
      <c r="H1434" s="826" t="s">
        <v>3961</v>
      </c>
      <c r="I1434" s="832">
        <v>9221.41015625</v>
      </c>
      <c r="J1434" s="832">
        <v>2</v>
      </c>
      <c r="K1434" s="833">
        <v>18442.8203125</v>
      </c>
    </row>
    <row r="1435" spans="1:11" ht="14.45" customHeight="1" x14ac:dyDescent="0.2">
      <c r="A1435" s="822" t="s">
        <v>586</v>
      </c>
      <c r="B1435" s="823" t="s">
        <v>587</v>
      </c>
      <c r="C1435" s="826" t="s">
        <v>613</v>
      </c>
      <c r="D1435" s="840" t="s">
        <v>614</v>
      </c>
      <c r="E1435" s="826" t="s">
        <v>2160</v>
      </c>
      <c r="F1435" s="840" t="s">
        <v>2161</v>
      </c>
      <c r="G1435" s="826" t="s">
        <v>3962</v>
      </c>
      <c r="H1435" s="826" t="s">
        <v>3963</v>
      </c>
      <c r="I1435" s="832">
        <v>1393.9200439453125</v>
      </c>
      <c r="J1435" s="832">
        <v>2</v>
      </c>
      <c r="K1435" s="833">
        <v>2787.840087890625</v>
      </c>
    </row>
    <row r="1436" spans="1:11" ht="14.45" customHeight="1" x14ac:dyDescent="0.2">
      <c r="A1436" s="822" t="s">
        <v>586</v>
      </c>
      <c r="B1436" s="823" t="s">
        <v>587</v>
      </c>
      <c r="C1436" s="826" t="s">
        <v>613</v>
      </c>
      <c r="D1436" s="840" t="s">
        <v>614</v>
      </c>
      <c r="E1436" s="826" t="s">
        <v>2160</v>
      </c>
      <c r="F1436" s="840" t="s">
        <v>2161</v>
      </c>
      <c r="G1436" s="826" t="s">
        <v>3964</v>
      </c>
      <c r="H1436" s="826" t="s">
        <v>3965</v>
      </c>
      <c r="I1436" s="832">
        <v>21.167500019073486</v>
      </c>
      <c r="J1436" s="832">
        <v>25</v>
      </c>
      <c r="K1436" s="833">
        <v>529.05999755859375</v>
      </c>
    </row>
    <row r="1437" spans="1:11" ht="14.45" customHeight="1" x14ac:dyDescent="0.2">
      <c r="A1437" s="822" t="s">
        <v>586</v>
      </c>
      <c r="B1437" s="823" t="s">
        <v>587</v>
      </c>
      <c r="C1437" s="826" t="s">
        <v>613</v>
      </c>
      <c r="D1437" s="840" t="s">
        <v>614</v>
      </c>
      <c r="E1437" s="826" t="s">
        <v>2160</v>
      </c>
      <c r="F1437" s="840" t="s">
        <v>2161</v>
      </c>
      <c r="G1437" s="826" t="s">
        <v>3966</v>
      </c>
      <c r="H1437" s="826" t="s">
        <v>3967</v>
      </c>
      <c r="I1437" s="832">
        <v>35296.375</v>
      </c>
      <c r="J1437" s="832">
        <v>2</v>
      </c>
      <c r="K1437" s="833">
        <v>70592.75</v>
      </c>
    </row>
    <row r="1438" spans="1:11" ht="14.45" customHeight="1" x14ac:dyDescent="0.2">
      <c r="A1438" s="822" t="s">
        <v>586</v>
      </c>
      <c r="B1438" s="823" t="s">
        <v>587</v>
      </c>
      <c r="C1438" s="826" t="s">
        <v>613</v>
      </c>
      <c r="D1438" s="840" t="s">
        <v>614</v>
      </c>
      <c r="E1438" s="826" t="s">
        <v>2160</v>
      </c>
      <c r="F1438" s="840" t="s">
        <v>2161</v>
      </c>
      <c r="G1438" s="826" t="s">
        <v>3966</v>
      </c>
      <c r="H1438" s="826" t="s">
        <v>3968</v>
      </c>
      <c r="I1438" s="832">
        <v>33332.75</v>
      </c>
      <c r="J1438" s="832">
        <v>1</v>
      </c>
      <c r="K1438" s="833">
        <v>33332.75</v>
      </c>
    </row>
    <row r="1439" spans="1:11" ht="14.45" customHeight="1" x14ac:dyDescent="0.2">
      <c r="A1439" s="822" t="s">
        <v>586</v>
      </c>
      <c r="B1439" s="823" t="s">
        <v>587</v>
      </c>
      <c r="C1439" s="826" t="s">
        <v>613</v>
      </c>
      <c r="D1439" s="840" t="s">
        <v>614</v>
      </c>
      <c r="E1439" s="826" t="s">
        <v>2160</v>
      </c>
      <c r="F1439" s="840" t="s">
        <v>2161</v>
      </c>
      <c r="G1439" s="826" t="s">
        <v>3969</v>
      </c>
      <c r="H1439" s="826" t="s">
        <v>3970</v>
      </c>
      <c r="I1439" s="832">
        <v>4900.740234375</v>
      </c>
      <c r="J1439" s="832">
        <v>1</v>
      </c>
      <c r="K1439" s="833">
        <v>4900.740234375</v>
      </c>
    </row>
    <row r="1440" spans="1:11" ht="14.45" customHeight="1" x14ac:dyDescent="0.2">
      <c r="A1440" s="822" t="s">
        <v>586</v>
      </c>
      <c r="B1440" s="823" t="s">
        <v>587</v>
      </c>
      <c r="C1440" s="826" t="s">
        <v>613</v>
      </c>
      <c r="D1440" s="840" t="s">
        <v>614</v>
      </c>
      <c r="E1440" s="826" t="s">
        <v>2160</v>
      </c>
      <c r="F1440" s="840" t="s">
        <v>2161</v>
      </c>
      <c r="G1440" s="826" t="s">
        <v>3971</v>
      </c>
      <c r="H1440" s="826" t="s">
        <v>3972</v>
      </c>
      <c r="I1440" s="832">
        <v>5402.64990234375</v>
      </c>
      <c r="J1440" s="832">
        <v>4</v>
      </c>
      <c r="K1440" s="833">
        <v>21610.599609375</v>
      </c>
    </row>
    <row r="1441" spans="1:11" ht="14.45" customHeight="1" x14ac:dyDescent="0.2">
      <c r="A1441" s="822" t="s">
        <v>586</v>
      </c>
      <c r="B1441" s="823" t="s">
        <v>587</v>
      </c>
      <c r="C1441" s="826" t="s">
        <v>613</v>
      </c>
      <c r="D1441" s="840" t="s">
        <v>614</v>
      </c>
      <c r="E1441" s="826" t="s">
        <v>2160</v>
      </c>
      <c r="F1441" s="840" t="s">
        <v>2161</v>
      </c>
      <c r="G1441" s="826" t="s">
        <v>3973</v>
      </c>
      <c r="H1441" s="826" t="s">
        <v>3974</v>
      </c>
      <c r="I1441" s="832">
        <v>2982.679931640625</v>
      </c>
      <c r="J1441" s="832">
        <v>6</v>
      </c>
      <c r="K1441" s="833">
        <v>17896.05078125</v>
      </c>
    </row>
    <row r="1442" spans="1:11" ht="14.45" customHeight="1" x14ac:dyDescent="0.2">
      <c r="A1442" s="822" t="s">
        <v>586</v>
      </c>
      <c r="B1442" s="823" t="s">
        <v>587</v>
      </c>
      <c r="C1442" s="826" t="s">
        <v>613</v>
      </c>
      <c r="D1442" s="840" t="s">
        <v>614</v>
      </c>
      <c r="E1442" s="826" t="s">
        <v>2160</v>
      </c>
      <c r="F1442" s="840" t="s">
        <v>2161</v>
      </c>
      <c r="G1442" s="826" t="s">
        <v>3975</v>
      </c>
      <c r="H1442" s="826" t="s">
        <v>3976</v>
      </c>
      <c r="I1442" s="832">
        <v>2903.179931640625</v>
      </c>
      <c r="J1442" s="832">
        <v>2</v>
      </c>
      <c r="K1442" s="833">
        <v>5806.35986328125</v>
      </c>
    </row>
    <row r="1443" spans="1:11" ht="14.45" customHeight="1" x14ac:dyDescent="0.2">
      <c r="A1443" s="822" t="s">
        <v>586</v>
      </c>
      <c r="B1443" s="823" t="s">
        <v>587</v>
      </c>
      <c r="C1443" s="826" t="s">
        <v>613</v>
      </c>
      <c r="D1443" s="840" t="s">
        <v>614</v>
      </c>
      <c r="E1443" s="826" t="s">
        <v>2160</v>
      </c>
      <c r="F1443" s="840" t="s">
        <v>2161</v>
      </c>
      <c r="G1443" s="826" t="s">
        <v>3977</v>
      </c>
      <c r="H1443" s="826" t="s">
        <v>3978</v>
      </c>
      <c r="I1443" s="832">
        <v>1546.3800048828125</v>
      </c>
      <c r="J1443" s="832">
        <v>1</v>
      </c>
      <c r="K1443" s="833">
        <v>1546.3800048828125</v>
      </c>
    </row>
    <row r="1444" spans="1:11" ht="14.45" customHeight="1" x14ac:dyDescent="0.2">
      <c r="A1444" s="822" t="s">
        <v>586</v>
      </c>
      <c r="B1444" s="823" t="s">
        <v>587</v>
      </c>
      <c r="C1444" s="826" t="s">
        <v>613</v>
      </c>
      <c r="D1444" s="840" t="s">
        <v>614</v>
      </c>
      <c r="E1444" s="826" t="s">
        <v>2160</v>
      </c>
      <c r="F1444" s="840" t="s">
        <v>2161</v>
      </c>
      <c r="G1444" s="826" t="s">
        <v>3979</v>
      </c>
      <c r="H1444" s="826" t="s">
        <v>3980</v>
      </c>
      <c r="I1444" s="832">
        <v>10333.400390625</v>
      </c>
      <c r="J1444" s="832">
        <v>4</v>
      </c>
      <c r="K1444" s="833">
        <v>41333.6015625</v>
      </c>
    </row>
    <row r="1445" spans="1:11" ht="14.45" customHeight="1" x14ac:dyDescent="0.2">
      <c r="A1445" s="822" t="s">
        <v>586</v>
      </c>
      <c r="B1445" s="823" t="s">
        <v>587</v>
      </c>
      <c r="C1445" s="826" t="s">
        <v>613</v>
      </c>
      <c r="D1445" s="840" t="s">
        <v>614</v>
      </c>
      <c r="E1445" s="826" t="s">
        <v>2160</v>
      </c>
      <c r="F1445" s="840" t="s">
        <v>2161</v>
      </c>
      <c r="G1445" s="826" t="s">
        <v>3981</v>
      </c>
      <c r="H1445" s="826" t="s">
        <v>3982</v>
      </c>
      <c r="I1445" s="832">
        <v>2639.614990234375</v>
      </c>
      <c r="J1445" s="832">
        <v>17</v>
      </c>
      <c r="K1445" s="833">
        <v>47885.7490234375</v>
      </c>
    </row>
    <row r="1446" spans="1:11" ht="14.45" customHeight="1" x14ac:dyDescent="0.2">
      <c r="A1446" s="822" t="s">
        <v>586</v>
      </c>
      <c r="B1446" s="823" t="s">
        <v>587</v>
      </c>
      <c r="C1446" s="826" t="s">
        <v>613</v>
      </c>
      <c r="D1446" s="840" t="s">
        <v>614</v>
      </c>
      <c r="E1446" s="826" t="s">
        <v>2160</v>
      </c>
      <c r="F1446" s="840" t="s">
        <v>2161</v>
      </c>
      <c r="G1446" s="826" t="s">
        <v>3983</v>
      </c>
      <c r="H1446" s="826" t="s">
        <v>3984</v>
      </c>
      <c r="I1446" s="832">
        <v>3579.1201171875</v>
      </c>
      <c r="J1446" s="832">
        <v>1</v>
      </c>
      <c r="K1446" s="833">
        <v>3579.1201171875</v>
      </c>
    </row>
    <row r="1447" spans="1:11" ht="14.45" customHeight="1" x14ac:dyDescent="0.2">
      <c r="A1447" s="822" t="s">
        <v>586</v>
      </c>
      <c r="B1447" s="823" t="s">
        <v>587</v>
      </c>
      <c r="C1447" s="826" t="s">
        <v>613</v>
      </c>
      <c r="D1447" s="840" t="s">
        <v>614</v>
      </c>
      <c r="E1447" s="826" t="s">
        <v>2160</v>
      </c>
      <c r="F1447" s="840" t="s">
        <v>2161</v>
      </c>
      <c r="G1447" s="826" t="s">
        <v>3985</v>
      </c>
      <c r="H1447" s="826" t="s">
        <v>3986</v>
      </c>
      <c r="I1447" s="832">
        <v>3579.1201171875</v>
      </c>
      <c r="J1447" s="832">
        <v>1</v>
      </c>
      <c r="K1447" s="833">
        <v>3579.1201171875</v>
      </c>
    </row>
    <row r="1448" spans="1:11" ht="14.45" customHeight="1" x14ac:dyDescent="0.2">
      <c r="A1448" s="822" t="s">
        <v>586</v>
      </c>
      <c r="B1448" s="823" t="s">
        <v>587</v>
      </c>
      <c r="C1448" s="826" t="s">
        <v>613</v>
      </c>
      <c r="D1448" s="840" t="s">
        <v>614</v>
      </c>
      <c r="E1448" s="826" t="s">
        <v>2160</v>
      </c>
      <c r="F1448" s="840" t="s">
        <v>2161</v>
      </c>
      <c r="G1448" s="826" t="s">
        <v>3987</v>
      </c>
      <c r="H1448" s="826" t="s">
        <v>3988</v>
      </c>
      <c r="I1448" s="832">
        <v>11.320000171661377</v>
      </c>
      <c r="J1448" s="832">
        <v>20</v>
      </c>
      <c r="K1448" s="833">
        <v>226.40000152587891</v>
      </c>
    </row>
    <row r="1449" spans="1:11" ht="14.45" customHeight="1" x14ac:dyDescent="0.2">
      <c r="A1449" s="822" t="s">
        <v>586</v>
      </c>
      <c r="B1449" s="823" t="s">
        <v>587</v>
      </c>
      <c r="C1449" s="826" t="s">
        <v>613</v>
      </c>
      <c r="D1449" s="840" t="s">
        <v>614</v>
      </c>
      <c r="E1449" s="826" t="s">
        <v>2160</v>
      </c>
      <c r="F1449" s="840" t="s">
        <v>2161</v>
      </c>
      <c r="G1449" s="826" t="s">
        <v>3989</v>
      </c>
      <c r="H1449" s="826" t="s">
        <v>3990</v>
      </c>
      <c r="I1449" s="832">
        <v>9.8400001525878906</v>
      </c>
      <c r="J1449" s="832">
        <v>50</v>
      </c>
      <c r="K1449" s="833">
        <v>492.04000854492188</v>
      </c>
    </row>
    <row r="1450" spans="1:11" ht="14.45" customHeight="1" x14ac:dyDescent="0.2">
      <c r="A1450" s="822" t="s">
        <v>586</v>
      </c>
      <c r="B1450" s="823" t="s">
        <v>587</v>
      </c>
      <c r="C1450" s="826" t="s">
        <v>613</v>
      </c>
      <c r="D1450" s="840" t="s">
        <v>614</v>
      </c>
      <c r="E1450" s="826" t="s">
        <v>2160</v>
      </c>
      <c r="F1450" s="840" t="s">
        <v>2161</v>
      </c>
      <c r="G1450" s="826" t="s">
        <v>3991</v>
      </c>
      <c r="H1450" s="826" t="s">
        <v>3992</v>
      </c>
      <c r="I1450" s="832">
        <v>11.369999885559082</v>
      </c>
      <c r="J1450" s="832">
        <v>50</v>
      </c>
      <c r="K1450" s="833">
        <v>568.5</v>
      </c>
    </row>
    <row r="1451" spans="1:11" ht="14.45" customHeight="1" x14ac:dyDescent="0.2">
      <c r="A1451" s="822" t="s">
        <v>586</v>
      </c>
      <c r="B1451" s="823" t="s">
        <v>587</v>
      </c>
      <c r="C1451" s="826" t="s">
        <v>613</v>
      </c>
      <c r="D1451" s="840" t="s">
        <v>614</v>
      </c>
      <c r="E1451" s="826" t="s">
        <v>2160</v>
      </c>
      <c r="F1451" s="840" t="s">
        <v>2161</v>
      </c>
      <c r="G1451" s="826" t="s">
        <v>3993</v>
      </c>
      <c r="H1451" s="826" t="s">
        <v>3994</v>
      </c>
      <c r="I1451" s="832">
        <v>111.56999969482422</v>
      </c>
      <c r="J1451" s="832">
        <v>42</v>
      </c>
      <c r="K1451" s="833">
        <v>4686.1100463867188</v>
      </c>
    </row>
    <row r="1452" spans="1:11" ht="14.45" customHeight="1" x14ac:dyDescent="0.2">
      <c r="A1452" s="822" t="s">
        <v>586</v>
      </c>
      <c r="B1452" s="823" t="s">
        <v>587</v>
      </c>
      <c r="C1452" s="826" t="s">
        <v>613</v>
      </c>
      <c r="D1452" s="840" t="s">
        <v>614</v>
      </c>
      <c r="E1452" s="826" t="s">
        <v>2160</v>
      </c>
      <c r="F1452" s="840" t="s">
        <v>2161</v>
      </c>
      <c r="G1452" s="826" t="s">
        <v>2255</v>
      </c>
      <c r="H1452" s="826" t="s">
        <v>2256</v>
      </c>
      <c r="I1452" s="832">
        <v>0.81999999284744263</v>
      </c>
      <c r="J1452" s="832">
        <v>400</v>
      </c>
      <c r="K1452" s="833">
        <v>328</v>
      </c>
    </row>
    <row r="1453" spans="1:11" ht="14.45" customHeight="1" x14ac:dyDescent="0.2">
      <c r="A1453" s="822" t="s">
        <v>586</v>
      </c>
      <c r="B1453" s="823" t="s">
        <v>587</v>
      </c>
      <c r="C1453" s="826" t="s">
        <v>613</v>
      </c>
      <c r="D1453" s="840" t="s">
        <v>614</v>
      </c>
      <c r="E1453" s="826" t="s">
        <v>2160</v>
      </c>
      <c r="F1453" s="840" t="s">
        <v>2161</v>
      </c>
      <c r="G1453" s="826" t="s">
        <v>2260</v>
      </c>
      <c r="H1453" s="826" t="s">
        <v>2261</v>
      </c>
      <c r="I1453" s="832">
        <v>0.43999999761581421</v>
      </c>
      <c r="J1453" s="832">
        <v>400</v>
      </c>
      <c r="K1453" s="833">
        <v>176</v>
      </c>
    </row>
    <row r="1454" spans="1:11" ht="14.45" customHeight="1" x14ac:dyDescent="0.2">
      <c r="A1454" s="822" t="s">
        <v>586</v>
      </c>
      <c r="B1454" s="823" t="s">
        <v>587</v>
      </c>
      <c r="C1454" s="826" t="s">
        <v>613</v>
      </c>
      <c r="D1454" s="840" t="s">
        <v>614</v>
      </c>
      <c r="E1454" s="826" t="s">
        <v>2160</v>
      </c>
      <c r="F1454" s="840" t="s">
        <v>2161</v>
      </c>
      <c r="G1454" s="826" t="s">
        <v>2266</v>
      </c>
      <c r="H1454" s="826" t="s">
        <v>2267</v>
      </c>
      <c r="I1454" s="832">
        <v>1.1344444354375203</v>
      </c>
      <c r="J1454" s="832">
        <v>2160</v>
      </c>
      <c r="K1454" s="833">
        <v>2453.6000118255615</v>
      </c>
    </row>
    <row r="1455" spans="1:11" ht="14.45" customHeight="1" x14ac:dyDescent="0.2">
      <c r="A1455" s="822" t="s">
        <v>586</v>
      </c>
      <c r="B1455" s="823" t="s">
        <v>587</v>
      </c>
      <c r="C1455" s="826" t="s">
        <v>613</v>
      </c>
      <c r="D1455" s="840" t="s">
        <v>614</v>
      </c>
      <c r="E1455" s="826" t="s">
        <v>2160</v>
      </c>
      <c r="F1455" s="840" t="s">
        <v>2161</v>
      </c>
      <c r="G1455" s="826" t="s">
        <v>2268</v>
      </c>
      <c r="H1455" s="826" t="s">
        <v>2269</v>
      </c>
      <c r="I1455" s="832">
        <v>1.6699999570846558</v>
      </c>
      <c r="J1455" s="832">
        <v>600</v>
      </c>
      <c r="K1455" s="833">
        <v>1002</v>
      </c>
    </row>
    <row r="1456" spans="1:11" ht="14.45" customHeight="1" x14ac:dyDescent="0.2">
      <c r="A1456" s="822" t="s">
        <v>586</v>
      </c>
      <c r="B1456" s="823" t="s">
        <v>587</v>
      </c>
      <c r="C1456" s="826" t="s">
        <v>613</v>
      </c>
      <c r="D1456" s="840" t="s">
        <v>614</v>
      </c>
      <c r="E1456" s="826" t="s">
        <v>2160</v>
      </c>
      <c r="F1456" s="840" t="s">
        <v>2161</v>
      </c>
      <c r="G1456" s="826" t="s">
        <v>2268</v>
      </c>
      <c r="H1456" s="826" t="s">
        <v>2270</v>
      </c>
      <c r="I1456" s="832">
        <v>1.6799999475479126</v>
      </c>
      <c r="J1456" s="832">
        <v>300</v>
      </c>
      <c r="K1456" s="833">
        <v>504</v>
      </c>
    </row>
    <row r="1457" spans="1:11" ht="14.45" customHeight="1" x14ac:dyDescent="0.2">
      <c r="A1457" s="822" t="s">
        <v>586</v>
      </c>
      <c r="B1457" s="823" t="s">
        <v>587</v>
      </c>
      <c r="C1457" s="826" t="s">
        <v>613</v>
      </c>
      <c r="D1457" s="840" t="s">
        <v>614</v>
      </c>
      <c r="E1457" s="826" t="s">
        <v>2160</v>
      </c>
      <c r="F1457" s="840" t="s">
        <v>2161</v>
      </c>
      <c r="G1457" s="826" t="s">
        <v>3995</v>
      </c>
      <c r="H1457" s="826" t="s">
        <v>3996</v>
      </c>
      <c r="I1457" s="832">
        <v>2.75</v>
      </c>
      <c r="J1457" s="832">
        <v>100</v>
      </c>
      <c r="K1457" s="833">
        <v>275</v>
      </c>
    </row>
    <row r="1458" spans="1:11" ht="14.45" customHeight="1" x14ac:dyDescent="0.2">
      <c r="A1458" s="822" t="s">
        <v>586</v>
      </c>
      <c r="B1458" s="823" t="s">
        <v>587</v>
      </c>
      <c r="C1458" s="826" t="s">
        <v>613</v>
      </c>
      <c r="D1458" s="840" t="s">
        <v>614</v>
      </c>
      <c r="E1458" s="826" t="s">
        <v>2160</v>
      </c>
      <c r="F1458" s="840" t="s">
        <v>2161</v>
      </c>
      <c r="G1458" s="826" t="s">
        <v>2268</v>
      </c>
      <c r="H1458" s="826" t="s">
        <v>2281</v>
      </c>
      <c r="I1458" s="832">
        <v>1.6771428074155534</v>
      </c>
      <c r="J1458" s="832">
        <v>1200</v>
      </c>
      <c r="K1458" s="833">
        <v>2013</v>
      </c>
    </row>
    <row r="1459" spans="1:11" ht="14.45" customHeight="1" x14ac:dyDescent="0.2">
      <c r="A1459" s="822" t="s">
        <v>586</v>
      </c>
      <c r="B1459" s="823" t="s">
        <v>587</v>
      </c>
      <c r="C1459" s="826" t="s">
        <v>613</v>
      </c>
      <c r="D1459" s="840" t="s">
        <v>614</v>
      </c>
      <c r="E1459" s="826" t="s">
        <v>2160</v>
      </c>
      <c r="F1459" s="840" t="s">
        <v>2161</v>
      </c>
      <c r="G1459" s="826" t="s">
        <v>3997</v>
      </c>
      <c r="H1459" s="826" t="s">
        <v>3998</v>
      </c>
      <c r="I1459" s="832">
        <v>1694</v>
      </c>
      <c r="J1459" s="832">
        <v>4</v>
      </c>
      <c r="K1459" s="833">
        <v>6776</v>
      </c>
    </row>
    <row r="1460" spans="1:11" ht="14.45" customHeight="1" x14ac:dyDescent="0.2">
      <c r="A1460" s="822" t="s">
        <v>586</v>
      </c>
      <c r="B1460" s="823" t="s">
        <v>587</v>
      </c>
      <c r="C1460" s="826" t="s">
        <v>613</v>
      </c>
      <c r="D1460" s="840" t="s">
        <v>614</v>
      </c>
      <c r="E1460" s="826" t="s">
        <v>2160</v>
      </c>
      <c r="F1460" s="840" t="s">
        <v>2161</v>
      </c>
      <c r="G1460" s="826" t="s">
        <v>3999</v>
      </c>
      <c r="H1460" s="826" t="s">
        <v>4000</v>
      </c>
      <c r="I1460" s="832">
        <v>1.6925000548362732</v>
      </c>
      <c r="J1460" s="832">
        <v>5100</v>
      </c>
      <c r="K1460" s="833">
        <v>8637</v>
      </c>
    </row>
    <row r="1461" spans="1:11" ht="14.45" customHeight="1" x14ac:dyDescent="0.2">
      <c r="A1461" s="822" t="s">
        <v>586</v>
      </c>
      <c r="B1461" s="823" t="s">
        <v>587</v>
      </c>
      <c r="C1461" s="826" t="s">
        <v>613</v>
      </c>
      <c r="D1461" s="840" t="s">
        <v>614</v>
      </c>
      <c r="E1461" s="826" t="s">
        <v>2160</v>
      </c>
      <c r="F1461" s="840" t="s">
        <v>2161</v>
      </c>
      <c r="G1461" s="826" t="s">
        <v>4001</v>
      </c>
      <c r="H1461" s="826" t="s">
        <v>4002</v>
      </c>
      <c r="I1461" s="832">
        <v>910.52499389648438</v>
      </c>
      <c r="J1461" s="832">
        <v>20</v>
      </c>
      <c r="K1461" s="833">
        <v>18210.5</v>
      </c>
    </row>
    <row r="1462" spans="1:11" ht="14.45" customHeight="1" x14ac:dyDescent="0.2">
      <c r="A1462" s="822" t="s">
        <v>586</v>
      </c>
      <c r="B1462" s="823" t="s">
        <v>587</v>
      </c>
      <c r="C1462" s="826" t="s">
        <v>613</v>
      </c>
      <c r="D1462" s="840" t="s">
        <v>614</v>
      </c>
      <c r="E1462" s="826" t="s">
        <v>2160</v>
      </c>
      <c r="F1462" s="840" t="s">
        <v>2161</v>
      </c>
      <c r="G1462" s="826" t="s">
        <v>3999</v>
      </c>
      <c r="H1462" s="826" t="s">
        <v>4003</v>
      </c>
      <c r="I1462" s="832">
        <v>1.6850000222524006</v>
      </c>
      <c r="J1462" s="832">
        <v>1200</v>
      </c>
      <c r="K1462" s="833">
        <v>2021.6000061035156</v>
      </c>
    </row>
    <row r="1463" spans="1:11" ht="14.45" customHeight="1" x14ac:dyDescent="0.2">
      <c r="A1463" s="822" t="s">
        <v>586</v>
      </c>
      <c r="B1463" s="823" t="s">
        <v>587</v>
      </c>
      <c r="C1463" s="826" t="s">
        <v>613</v>
      </c>
      <c r="D1463" s="840" t="s">
        <v>614</v>
      </c>
      <c r="E1463" s="826" t="s">
        <v>2160</v>
      </c>
      <c r="F1463" s="840" t="s">
        <v>2161</v>
      </c>
      <c r="G1463" s="826" t="s">
        <v>4004</v>
      </c>
      <c r="H1463" s="826" t="s">
        <v>4005</v>
      </c>
      <c r="I1463" s="832">
        <v>197.77999877929688</v>
      </c>
      <c r="J1463" s="832">
        <v>110</v>
      </c>
      <c r="K1463" s="833">
        <v>21755.860595703125</v>
      </c>
    </row>
    <row r="1464" spans="1:11" ht="14.45" customHeight="1" x14ac:dyDescent="0.2">
      <c r="A1464" s="822" t="s">
        <v>586</v>
      </c>
      <c r="B1464" s="823" t="s">
        <v>587</v>
      </c>
      <c r="C1464" s="826" t="s">
        <v>613</v>
      </c>
      <c r="D1464" s="840" t="s">
        <v>614</v>
      </c>
      <c r="E1464" s="826" t="s">
        <v>2160</v>
      </c>
      <c r="F1464" s="840" t="s">
        <v>2161</v>
      </c>
      <c r="G1464" s="826" t="s">
        <v>4006</v>
      </c>
      <c r="H1464" s="826" t="s">
        <v>4007</v>
      </c>
      <c r="I1464" s="832">
        <v>5609.56005859375</v>
      </c>
      <c r="J1464" s="832">
        <v>6</v>
      </c>
      <c r="K1464" s="833">
        <v>33657.35986328125</v>
      </c>
    </row>
    <row r="1465" spans="1:11" ht="14.45" customHeight="1" x14ac:dyDescent="0.2">
      <c r="A1465" s="822" t="s">
        <v>586</v>
      </c>
      <c r="B1465" s="823" t="s">
        <v>587</v>
      </c>
      <c r="C1465" s="826" t="s">
        <v>613</v>
      </c>
      <c r="D1465" s="840" t="s">
        <v>614</v>
      </c>
      <c r="E1465" s="826" t="s">
        <v>2160</v>
      </c>
      <c r="F1465" s="840" t="s">
        <v>2161</v>
      </c>
      <c r="G1465" s="826" t="s">
        <v>4008</v>
      </c>
      <c r="H1465" s="826" t="s">
        <v>4009</v>
      </c>
      <c r="I1465" s="832">
        <v>2156.669921875</v>
      </c>
      <c r="J1465" s="832">
        <v>18</v>
      </c>
      <c r="K1465" s="833">
        <v>38820.029296875</v>
      </c>
    </row>
    <row r="1466" spans="1:11" ht="14.45" customHeight="1" x14ac:dyDescent="0.2">
      <c r="A1466" s="822" t="s">
        <v>586</v>
      </c>
      <c r="B1466" s="823" t="s">
        <v>587</v>
      </c>
      <c r="C1466" s="826" t="s">
        <v>613</v>
      </c>
      <c r="D1466" s="840" t="s">
        <v>614</v>
      </c>
      <c r="E1466" s="826" t="s">
        <v>2160</v>
      </c>
      <c r="F1466" s="840" t="s">
        <v>2161</v>
      </c>
      <c r="G1466" s="826" t="s">
        <v>4008</v>
      </c>
      <c r="H1466" s="826" t="s">
        <v>4010</v>
      </c>
      <c r="I1466" s="832">
        <v>2156.669921875</v>
      </c>
      <c r="J1466" s="832">
        <v>27</v>
      </c>
      <c r="K1466" s="833">
        <v>58230.0390625</v>
      </c>
    </row>
    <row r="1467" spans="1:11" ht="14.45" customHeight="1" x14ac:dyDescent="0.2">
      <c r="A1467" s="822" t="s">
        <v>586</v>
      </c>
      <c r="B1467" s="823" t="s">
        <v>587</v>
      </c>
      <c r="C1467" s="826" t="s">
        <v>613</v>
      </c>
      <c r="D1467" s="840" t="s">
        <v>614</v>
      </c>
      <c r="E1467" s="826" t="s">
        <v>2160</v>
      </c>
      <c r="F1467" s="840" t="s">
        <v>2161</v>
      </c>
      <c r="G1467" s="826" t="s">
        <v>4011</v>
      </c>
      <c r="H1467" s="826" t="s">
        <v>4012</v>
      </c>
      <c r="I1467" s="832">
        <v>459.79998779296875</v>
      </c>
      <c r="J1467" s="832">
        <v>6</v>
      </c>
      <c r="K1467" s="833">
        <v>2758.800048828125</v>
      </c>
    </row>
    <row r="1468" spans="1:11" ht="14.45" customHeight="1" x14ac:dyDescent="0.2">
      <c r="A1468" s="822" t="s">
        <v>586</v>
      </c>
      <c r="B1468" s="823" t="s">
        <v>587</v>
      </c>
      <c r="C1468" s="826" t="s">
        <v>613</v>
      </c>
      <c r="D1468" s="840" t="s">
        <v>614</v>
      </c>
      <c r="E1468" s="826" t="s">
        <v>2160</v>
      </c>
      <c r="F1468" s="840" t="s">
        <v>2161</v>
      </c>
      <c r="G1468" s="826" t="s">
        <v>4013</v>
      </c>
      <c r="H1468" s="826" t="s">
        <v>4014</v>
      </c>
      <c r="I1468" s="832">
        <v>1710.93994140625</v>
      </c>
      <c r="J1468" s="832">
        <v>1</v>
      </c>
      <c r="K1468" s="833">
        <v>1710.93994140625</v>
      </c>
    </row>
    <row r="1469" spans="1:11" ht="14.45" customHeight="1" x14ac:dyDescent="0.2">
      <c r="A1469" s="822" t="s">
        <v>586</v>
      </c>
      <c r="B1469" s="823" t="s">
        <v>587</v>
      </c>
      <c r="C1469" s="826" t="s">
        <v>613</v>
      </c>
      <c r="D1469" s="840" t="s">
        <v>614</v>
      </c>
      <c r="E1469" s="826" t="s">
        <v>2160</v>
      </c>
      <c r="F1469" s="840" t="s">
        <v>2161</v>
      </c>
      <c r="G1469" s="826" t="s">
        <v>4015</v>
      </c>
      <c r="H1469" s="826" t="s">
        <v>4016</v>
      </c>
      <c r="I1469" s="832">
        <v>2308.550048828125</v>
      </c>
      <c r="J1469" s="832">
        <v>4</v>
      </c>
      <c r="K1469" s="833">
        <v>9234.2001953125</v>
      </c>
    </row>
    <row r="1470" spans="1:11" ht="14.45" customHeight="1" x14ac:dyDescent="0.2">
      <c r="A1470" s="822" t="s">
        <v>586</v>
      </c>
      <c r="B1470" s="823" t="s">
        <v>587</v>
      </c>
      <c r="C1470" s="826" t="s">
        <v>613</v>
      </c>
      <c r="D1470" s="840" t="s">
        <v>614</v>
      </c>
      <c r="E1470" s="826" t="s">
        <v>2160</v>
      </c>
      <c r="F1470" s="840" t="s">
        <v>2161</v>
      </c>
      <c r="G1470" s="826" t="s">
        <v>4017</v>
      </c>
      <c r="H1470" s="826" t="s">
        <v>4018</v>
      </c>
      <c r="I1470" s="832">
        <v>1860.6400146484375</v>
      </c>
      <c r="J1470" s="832">
        <v>5</v>
      </c>
      <c r="K1470" s="833">
        <v>9303.2000732421875</v>
      </c>
    </row>
    <row r="1471" spans="1:11" ht="14.45" customHeight="1" x14ac:dyDescent="0.2">
      <c r="A1471" s="822" t="s">
        <v>586</v>
      </c>
      <c r="B1471" s="823" t="s">
        <v>587</v>
      </c>
      <c r="C1471" s="826" t="s">
        <v>613</v>
      </c>
      <c r="D1471" s="840" t="s">
        <v>614</v>
      </c>
      <c r="E1471" s="826" t="s">
        <v>2160</v>
      </c>
      <c r="F1471" s="840" t="s">
        <v>2161</v>
      </c>
      <c r="G1471" s="826" t="s">
        <v>4019</v>
      </c>
      <c r="H1471" s="826" t="s">
        <v>4020</v>
      </c>
      <c r="I1471" s="832">
        <v>2057</v>
      </c>
      <c r="J1471" s="832">
        <v>3</v>
      </c>
      <c r="K1471" s="833">
        <v>6171</v>
      </c>
    </row>
    <row r="1472" spans="1:11" ht="14.45" customHeight="1" x14ac:dyDescent="0.2">
      <c r="A1472" s="822" t="s">
        <v>586</v>
      </c>
      <c r="B1472" s="823" t="s">
        <v>587</v>
      </c>
      <c r="C1472" s="826" t="s">
        <v>613</v>
      </c>
      <c r="D1472" s="840" t="s">
        <v>614</v>
      </c>
      <c r="E1472" s="826" t="s">
        <v>2160</v>
      </c>
      <c r="F1472" s="840" t="s">
        <v>2161</v>
      </c>
      <c r="G1472" s="826" t="s">
        <v>4021</v>
      </c>
      <c r="H1472" s="826" t="s">
        <v>4022</v>
      </c>
      <c r="I1472" s="832">
        <v>2510.219970703125</v>
      </c>
      <c r="J1472" s="832">
        <v>5</v>
      </c>
      <c r="K1472" s="833">
        <v>12551.08984375</v>
      </c>
    </row>
    <row r="1473" spans="1:11" ht="14.45" customHeight="1" x14ac:dyDescent="0.2">
      <c r="A1473" s="822" t="s">
        <v>586</v>
      </c>
      <c r="B1473" s="823" t="s">
        <v>587</v>
      </c>
      <c r="C1473" s="826" t="s">
        <v>613</v>
      </c>
      <c r="D1473" s="840" t="s">
        <v>614</v>
      </c>
      <c r="E1473" s="826" t="s">
        <v>2160</v>
      </c>
      <c r="F1473" s="840" t="s">
        <v>2161</v>
      </c>
      <c r="G1473" s="826" t="s">
        <v>4023</v>
      </c>
      <c r="H1473" s="826" t="s">
        <v>4024</v>
      </c>
      <c r="I1473" s="832">
        <v>2510.219970703125</v>
      </c>
      <c r="J1473" s="832">
        <v>6</v>
      </c>
      <c r="K1473" s="833">
        <v>15061.31982421875</v>
      </c>
    </row>
    <row r="1474" spans="1:11" ht="14.45" customHeight="1" x14ac:dyDescent="0.2">
      <c r="A1474" s="822" t="s">
        <v>586</v>
      </c>
      <c r="B1474" s="823" t="s">
        <v>587</v>
      </c>
      <c r="C1474" s="826" t="s">
        <v>613</v>
      </c>
      <c r="D1474" s="840" t="s">
        <v>614</v>
      </c>
      <c r="E1474" s="826" t="s">
        <v>2160</v>
      </c>
      <c r="F1474" s="840" t="s">
        <v>2161</v>
      </c>
      <c r="G1474" s="826" t="s">
        <v>4025</v>
      </c>
      <c r="H1474" s="826" t="s">
        <v>4026</v>
      </c>
      <c r="I1474" s="832">
        <v>2510.219970703125</v>
      </c>
      <c r="J1474" s="832">
        <v>13</v>
      </c>
      <c r="K1474" s="833">
        <v>32632.839599609375</v>
      </c>
    </row>
    <row r="1475" spans="1:11" ht="14.45" customHeight="1" x14ac:dyDescent="0.2">
      <c r="A1475" s="822" t="s">
        <v>586</v>
      </c>
      <c r="B1475" s="823" t="s">
        <v>587</v>
      </c>
      <c r="C1475" s="826" t="s">
        <v>613</v>
      </c>
      <c r="D1475" s="840" t="s">
        <v>614</v>
      </c>
      <c r="E1475" s="826" t="s">
        <v>2160</v>
      </c>
      <c r="F1475" s="840" t="s">
        <v>2161</v>
      </c>
      <c r="G1475" s="826" t="s">
        <v>4027</v>
      </c>
      <c r="H1475" s="826" t="s">
        <v>4028</v>
      </c>
      <c r="I1475" s="832">
        <v>2645.0066731770835</v>
      </c>
      <c r="J1475" s="832">
        <v>6</v>
      </c>
      <c r="K1475" s="833">
        <v>15870.0400390625</v>
      </c>
    </row>
    <row r="1476" spans="1:11" ht="14.45" customHeight="1" x14ac:dyDescent="0.2">
      <c r="A1476" s="822" t="s">
        <v>586</v>
      </c>
      <c r="B1476" s="823" t="s">
        <v>587</v>
      </c>
      <c r="C1476" s="826" t="s">
        <v>613</v>
      </c>
      <c r="D1476" s="840" t="s">
        <v>614</v>
      </c>
      <c r="E1476" s="826" t="s">
        <v>2160</v>
      </c>
      <c r="F1476" s="840" t="s">
        <v>2161</v>
      </c>
      <c r="G1476" s="826" t="s">
        <v>4029</v>
      </c>
      <c r="H1476" s="826" t="s">
        <v>4030</v>
      </c>
      <c r="I1476" s="832">
        <v>2510.219970703125</v>
      </c>
      <c r="J1476" s="832">
        <v>10</v>
      </c>
      <c r="K1476" s="833">
        <v>25102.18994140625</v>
      </c>
    </row>
    <row r="1477" spans="1:11" ht="14.45" customHeight="1" x14ac:dyDescent="0.2">
      <c r="A1477" s="822" t="s">
        <v>586</v>
      </c>
      <c r="B1477" s="823" t="s">
        <v>587</v>
      </c>
      <c r="C1477" s="826" t="s">
        <v>613</v>
      </c>
      <c r="D1477" s="840" t="s">
        <v>614</v>
      </c>
      <c r="E1477" s="826" t="s">
        <v>2160</v>
      </c>
      <c r="F1477" s="840" t="s">
        <v>2161</v>
      </c>
      <c r="G1477" s="826" t="s">
        <v>4031</v>
      </c>
      <c r="H1477" s="826" t="s">
        <v>4032</v>
      </c>
      <c r="I1477" s="832">
        <v>2510.219970703125</v>
      </c>
      <c r="J1477" s="832">
        <v>21</v>
      </c>
      <c r="K1477" s="833">
        <v>52714.570068359375</v>
      </c>
    </row>
    <row r="1478" spans="1:11" ht="14.45" customHeight="1" x14ac:dyDescent="0.2">
      <c r="A1478" s="822" t="s">
        <v>586</v>
      </c>
      <c r="B1478" s="823" t="s">
        <v>587</v>
      </c>
      <c r="C1478" s="826" t="s">
        <v>613</v>
      </c>
      <c r="D1478" s="840" t="s">
        <v>614</v>
      </c>
      <c r="E1478" s="826" t="s">
        <v>2160</v>
      </c>
      <c r="F1478" s="840" t="s">
        <v>2161</v>
      </c>
      <c r="G1478" s="826" t="s">
        <v>4033</v>
      </c>
      <c r="H1478" s="826" t="s">
        <v>4034</v>
      </c>
      <c r="I1478" s="832">
        <v>1860.6400146484375</v>
      </c>
      <c r="J1478" s="832">
        <v>19</v>
      </c>
      <c r="K1478" s="833">
        <v>35352.169677734375</v>
      </c>
    </row>
    <row r="1479" spans="1:11" ht="14.45" customHeight="1" x14ac:dyDescent="0.2">
      <c r="A1479" s="822" t="s">
        <v>586</v>
      </c>
      <c r="B1479" s="823" t="s">
        <v>587</v>
      </c>
      <c r="C1479" s="826" t="s">
        <v>613</v>
      </c>
      <c r="D1479" s="840" t="s">
        <v>614</v>
      </c>
      <c r="E1479" s="826" t="s">
        <v>2160</v>
      </c>
      <c r="F1479" s="840" t="s">
        <v>2161</v>
      </c>
      <c r="G1479" s="826" t="s">
        <v>4035</v>
      </c>
      <c r="H1479" s="826" t="s">
        <v>4036</v>
      </c>
      <c r="I1479" s="832">
        <v>2510.219970703125</v>
      </c>
      <c r="J1479" s="832">
        <v>13</v>
      </c>
      <c r="K1479" s="833">
        <v>32632.83935546875</v>
      </c>
    </row>
    <row r="1480" spans="1:11" ht="14.45" customHeight="1" x14ac:dyDescent="0.2">
      <c r="A1480" s="822" t="s">
        <v>586</v>
      </c>
      <c r="B1480" s="823" t="s">
        <v>587</v>
      </c>
      <c r="C1480" s="826" t="s">
        <v>613</v>
      </c>
      <c r="D1480" s="840" t="s">
        <v>614</v>
      </c>
      <c r="E1480" s="826" t="s">
        <v>2160</v>
      </c>
      <c r="F1480" s="840" t="s">
        <v>2161</v>
      </c>
      <c r="G1480" s="826" t="s">
        <v>4037</v>
      </c>
      <c r="H1480" s="826" t="s">
        <v>4038</v>
      </c>
      <c r="I1480" s="832">
        <v>2510.219970703125</v>
      </c>
      <c r="J1480" s="832">
        <v>18</v>
      </c>
      <c r="K1480" s="833">
        <v>45183.929443359375</v>
      </c>
    </row>
    <row r="1481" spans="1:11" ht="14.45" customHeight="1" x14ac:dyDescent="0.2">
      <c r="A1481" s="822" t="s">
        <v>586</v>
      </c>
      <c r="B1481" s="823" t="s">
        <v>587</v>
      </c>
      <c r="C1481" s="826" t="s">
        <v>613</v>
      </c>
      <c r="D1481" s="840" t="s">
        <v>614</v>
      </c>
      <c r="E1481" s="826" t="s">
        <v>2160</v>
      </c>
      <c r="F1481" s="840" t="s">
        <v>2161</v>
      </c>
      <c r="G1481" s="826" t="s">
        <v>4039</v>
      </c>
      <c r="H1481" s="826" t="s">
        <v>4040</v>
      </c>
      <c r="I1481" s="832">
        <v>2510.219970703125</v>
      </c>
      <c r="J1481" s="832">
        <v>25</v>
      </c>
      <c r="K1481" s="833">
        <v>62755.44970703125</v>
      </c>
    </row>
    <row r="1482" spans="1:11" ht="14.45" customHeight="1" x14ac:dyDescent="0.2">
      <c r="A1482" s="822" t="s">
        <v>586</v>
      </c>
      <c r="B1482" s="823" t="s">
        <v>587</v>
      </c>
      <c r="C1482" s="826" t="s">
        <v>613</v>
      </c>
      <c r="D1482" s="840" t="s">
        <v>614</v>
      </c>
      <c r="E1482" s="826" t="s">
        <v>2160</v>
      </c>
      <c r="F1482" s="840" t="s">
        <v>2161</v>
      </c>
      <c r="G1482" s="826" t="s">
        <v>4041</v>
      </c>
      <c r="H1482" s="826" t="s">
        <v>4042</v>
      </c>
      <c r="I1482" s="832">
        <v>2364.296630859375</v>
      </c>
      <c r="J1482" s="832">
        <v>12</v>
      </c>
      <c r="K1482" s="833">
        <v>28371.5390625</v>
      </c>
    </row>
    <row r="1483" spans="1:11" ht="14.45" customHeight="1" x14ac:dyDescent="0.2">
      <c r="A1483" s="822" t="s">
        <v>586</v>
      </c>
      <c r="B1483" s="823" t="s">
        <v>587</v>
      </c>
      <c r="C1483" s="826" t="s">
        <v>613</v>
      </c>
      <c r="D1483" s="840" t="s">
        <v>614</v>
      </c>
      <c r="E1483" s="826" t="s">
        <v>2160</v>
      </c>
      <c r="F1483" s="840" t="s">
        <v>2161</v>
      </c>
      <c r="G1483" s="826" t="s">
        <v>4043</v>
      </c>
      <c r="H1483" s="826" t="s">
        <v>4044</v>
      </c>
      <c r="I1483" s="832">
        <v>2510.219970703125</v>
      </c>
      <c r="J1483" s="832">
        <v>47</v>
      </c>
      <c r="K1483" s="833">
        <v>117980.2587890625</v>
      </c>
    </row>
    <row r="1484" spans="1:11" ht="14.45" customHeight="1" x14ac:dyDescent="0.2">
      <c r="A1484" s="822" t="s">
        <v>586</v>
      </c>
      <c r="B1484" s="823" t="s">
        <v>587</v>
      </c>
      <c r="C1484" s="826" t="s">
        <v>613</v>
      </c>
      <c r="D1484" s="840" t="s">
        <v>614</v>
      </c>
      <c r="E1484" s="826" t="s">
        <v>2160</v>
      </c>
      <c r="F1484" s="840" t="s">
        <v>2161</v>
      </c>
      <c r="G1484" s="826" t="s">
        <v>4045</v>
      </c>
      <c r="H1484" s="826" t="s">
        <v>4046</v>
      </c>
      <c r="I1484" s="832">
        <v>1718.5917154947917</v>
      </c>
      <c r="J1484" s="832">
        <v>66</v>
      </c>
      <c r="K1484" s="833">
        <v>136112.5771484375</v>
      </c>
    </row>
    <row r="1485" spans="1:11" ht="14.45" customHeight="1" x14ac:dyDescent="0.2">
      <c r="A1485" s="822" t="s">
        <v>586</v>
      </c>
      <c r="B1485" s="823" t="s">
        <v>587</v>
      </c>
      <c r="C1485" s="826" t="s">
        <v>613</v>
      </c>
      <c r="D1485" s="840" t="s">
        <v>614</v>
      </c>
      <c r="E1485" s="826" t="s">
        <v>2160</v>
      </c>
      <c r="F1485" s="840" t="s">
        <v>2161</v>
      </c>
      <c r="G1485" s="826" t="s">
        <v>4047</v>
      </c>
      <c r="H1485" s="826" t="s">
        <v>4048</v>
      </c>
      <c r="I1485" s="832">
        <v>6022.77978515625</v>
      </c>
      <c r="J1485" s="832">
        <v>2</v>
      </c>
      <c r="K1485" s="833">
        <v>12045.5498046875</v>
      </c>
    </row>
    <row r="1486" spans="1:11" ht="14.45" customHeight="1" x14ac:dyDescent="0.2">
      <c r="A1486" s="822" t="s">
        <v>586</v>
      </c>
      <c r="B1486" s="823" t="s">
        <v>587</v>
      </c>
      <c r="C1486" s="826" t="s">
        <v>613</v>
      </c>
      <c r="D1486" s="840" t="s">
        <v>614</v>
      </c>
      <c r="E1486" s="826" t="s">
        <v>2160</v>
      </c>
      <c r="F1486" s="840" t="s">
        <v>2161</v>
      </c>
      <c r="G1486" s="826" t="s">
        <v>4049</v>
      </c>
      <c r="H1486" s="826" t="s">
        <v>4050</v>
      </c>
      <c r="I1486" s="832">
        <v>6022.77978515625</v>
      </c>
      <c r="J1486" s="832">
        <v>2</v>
      </c>
      <c r="K1486" s="833">
        <v>12045.5498046875</v>
      </c>
    </row>
    <row r="1487" spans="1:11" ht="14.45" customHeight="1" x14ac:dyDescent="0.2">
      <c r="A1487" s="822" t="s">
        <v>586</v>
      </c>
      <c r="B1487" s="823" t="s">
        <v>587</v>
      </c>
      <c r="C1487" s="826" t="s">
        <v>613</v>
      </c>
      <c r="D1487" s="840" t="s">
        <v>614</v>
      </c>
      <c r="E1487" s="826" t="s">
        <v>2160</v>
      </c>
      <c r="F1487" s="840" t="s">
        <v>2161</v>
      </c>
      <c r="G1487" s="826" t="s">
        <v>4051</v>
      </c>
      <c r="H1487" s="826" t="s">
        <v>4052</v>
      </c>
      <c r="I1487" s="832">
        <v>2308.550048828125</v>
      </c>
      <c r="J1487" s="832">
        <v>3</v>
      </c>
      <c r="K1487" s="833">
        <v>6925.64990234375</v>
      </c>
    </row>
    <row r="1488" spans="1:11" ht="14.45" customHeight="1" x14ac:dyDescent="0.2">
      <c r="A1488" s="822" t="s">
        <v>586</v>
      </c>
      <c r="B1488" s="823" t="s">
        <v>587</v>
      </c>
      <c r="C1488" s="826" t="s">
        <v>613</v>
      </c>
      <c r="D1488" s="840" t="s">
        <v>614</v>
      </c>
      <c r="E1488" s="826" t="s">
        <v>2160</v>
      </c>
      <c r="F1488" s="840" t="s">
        <v>2161</v>
      </c>
      <c r="G1488" s="826" t="s">
        <v>4053</v>
      </c>
      <c r="H1488" s="826" t="s">
        <v>4054</v>
      </c>
      <c r="I1488" s="832">
        <v>2308.550048828125</v>
      </c>
      <c r="J1488" s="832">
        <v>10</v>
      </c>
      <c r="K1488" s="833">
        <v>23085.4609375</v>
      </c>
    </row>
    <row r="1489" spans="1:11" ht="14.45" customHeight="1" x14ac:dyDescent="0.2">
      <c r="A1489" s="822" t="s">
        <v>586</v>
      </c>
      <c r="B1489" s="823" t="s">
        <v>587</v>
      </c>
      <c r="C1489" s="826" t="s">
        <v>613</v>
      </c>
      <c r="D1489" s="840" t="s">
        <v>614</v>
      </c>
      <c r="E1489" s="826" t="s">
        <v>2160</v>
      </c>
      <c r="F1489" s="840" t="s">
        <v>2161</v>
      </c>
      <c r="G1489" s="826" t="s">
        <v>4041</v>
      </c>
      <c r="H1489" s="826" t="s">
        <v>4055</v>
      </c>
      <c r="I1489" s="832">
        <v>2308.550048828125</v>
      </c>
      <c r="J1489" s="832">
        <v>31</v>
      </c>
      <c r="K1489" s="833">
        <v>71564.9521484375</v>
      </c>
    </row>
    <row r="1490" spans="1:11" ht="14.45" customHeight="1" x14ac:dyDescent="0.2">
      <c r="A1490" s="822" t="s">
        <v>586</v>
      </c>
      <c r="B1490" s="823" t="s">
        <v>587</v>
      </c>
      <c r="C1490" s="826" t="s">
        <v>613</v>
      </c>
      <c r="D1490" s="840" t="s">
        <v>614</v>
      </c>
      <c r="E1490" s="826" t="s">
        <v>2160</v>
      </c>
      <c r="F1490" s="840" t="s">
        <v>2161</v>
      </c>
      <c r="G1490" s="826" t="s">
        <v>4015</v>
      </c>
      <c r="H1490" s="826" t="s">
        <v>4056</v>
      </c>
      <c r="I1490" s="832">
        <v>2308.550048828125</v>
      </c>
      <c r="J1490" s="832">
        <v>6</v>
      </c>
      <c r="K1490" s="833">
        <v>13851.30029296875</v>
      </c>
    </row>
    <row r="1491" spans="1:11" ht="14.45" customHeight="1" x14ac:dyDescent="0.2">
      <c r="A1491" s="822" t="s">
        <v>586</v>
      </c>
      <c r="B1491" s="823" t="s">
        <v>587</v>
      </c>
      <c r="C1491" s="826" t="s">
        <v>613</v>
      </c>
      <c r="D1491" s="840" t="s">
        <v>614</v>
      </c>
      <c r="E1491" s="826" t="s">
        <v>2160</v>
      </c>
      <c r="F1491" s="840" t="s">
        <v>2161</v>
      </c>
      <c r="G1491" s="826" t="s">
        <v>4019</v>
      </c>
      <c r="H1491" s="826" t="s">
        <v>4057</v>
      </c>
      <c r="I1491" s="832">
        <v>2057</v>
      </c>
      <c r="J1491" s="832">
        <v>6</v>
      </c>
      <c r="K1491" s="833">
        <v>12342</v>
      </c>
    </row>
    <row r="1492" spans="1:11" ht="14.45" customHeight="1" x14ac:dyDescent="0.2">
      <c r="A1492" s="822" t="s">
        <v>586</v>
      </c>
      <c r="B1492" s="823" t="s">
        <v>587</v>
      </c>
      <c r="C1492" s="826" t="s">
        <v>613</v>
      </c>
      <c r="D1492" s="840" t="s">
        <v>614</v>
      </c>
      <c r="E1492" s="826" t="s">
        <v>2160</v>
      </c>
      <c r="F1492" s="840" t="s">
        <v>2161</v>
      </c>
      <c r="G1492" s="826" t="s">
        <v>4023</v>
      </c>
      <c r="H1492" s="826" t="s">
        <v>4058</v>
      </c>
      <c r="I1492" s="832">
        <v>2510.219970703125</v>
      </c>
      <c r="J1492" s="832">
        <v>10</v>
      </c>
      <c r="K1492" s="833">
        <v>25102.18017578125</v>
      </c>
    </row>
    <row r="1493" spans="1:11" ht="14.45" customHeight="1" x14ac:dyDescent="0.2">
      <c r="A1493" s="822" t="s">
        <v>586</v>
      </c>
      <c r="B1493" s="823" t="s">
        <v>587</v>
      </c>
      <c r="C1493" s="826" t="s">
        <v>613</v>
      </c>
      <c r="D1493" s="840" t="s">
        <v>614</v>
      </c>
      <c r="E1493" s="826" t="s">
        <v>2160</v>
      </c>
      <c r="F1493" s="840" t="s">
        <v>2161</v>
      </c>
      <c r="G1493" s="826" t="s">
        <v>4027</v>
      </c>
      <c r="H1493" s="826" t="s">
        <v>4059</v>
      </c>
      <c r="I1493" s="832">
        <v>2645.010009765625</v>
      </c>
      <c r="J1493" s="832">
        <v>16</v>
      </c>
      <c r="K1493" s="833">
        <v>42320.1494140625</v>
      </c>
    </row>
    <row r="1494" spans="1:11" ht="14.45" customHeight="1" x14ac:dyDescent="0.2">
      <c r="A1494" s="822" t="s">
        <v>586</v>
      </c>
      <c r="B1494" s="823" t="s">
        <v>587</v>
      </c>
      <c r="C1494" s="826" t="s">
        <v>613</v>
      </c>
      <c r="D1494" s="840" t="s">
        <v>614</v>
      </c>
      <c r="E1494" s="826" t="s">
        <v>2160</v>
      </c>
      <c r="F1494" s="840" t="s">
        <v>2161</v>
      </c>
      <c r="G1494" s="826" t="s">
        <v>4029</v>
      </c>
      <c r="H1494" s="826" t="s">
        <v>4060</v>
      </c>
      <c r="I1494" s="832">
        <v>2510.219970703125</v>
      </c>
      <c r="J1494" s="832">
        <v>12</v>
      </c>
      <c r="K1494" s="833">
        <v>30122.6396484375</v>
      </c>
    </row>
    <row r="1495" spans="1:11" ht="14.45" customHeight="1" x14ac:dyDescent="0.2">
      <c r="A1495" s="822" t="s">
        <v>586</v>
      </c>
      <c r="B1495" s="823" t="s">
        <v>587</v>
      </c>
      <c r="C1495" s="826" t="s">
        <v>613</v>
      </c>
      <c r="D1495" s="840" t="s">
        <v>614</v>
      </c>
      <c r="E1495" s="826" t="s">
        <v>2160</v>
      </c>
      <c r="F1495" s="840" t="s">
        <v>2161</v>
      </c>
      <c r="G1495" s="826" t="s">
        <v>4031</v>
      </c>
      <c r="H1495" s="826" t="s">
        <v>4061</v>
      </c>
      <c r="I1495" s="832">
        <v>2510.219970703125</v>
      </c>
      <c r="J1495" s="832">
        <v>12</v>
      </c>
      <c r="K1495" s="833">
        <v>30122.6396484375</v>
      </c>
    </row>
    <row r="1496" spans="1:11" ht="14.45" customHeight="1" x14ac:dyDescent="0.2">
      <c r="A1496" s="822" t="s">
        <v>586</v>
      </c>
      <c r="B1496" s="823" t="s">
        <v>587</v>
      </c>
      <c r="C1496" s="826" t="s">
        <v>613</v>
      </c>
      <c r="D1496" s="840" t="s">
        <v>614</v>
      </c>
      <c r="E1496" s="826" t="s">
        <v>2160</v>
      </c>
      <c r="F1496" s="840" t="s">
        <v>2161</v>
      </c>
      <c r="G1496" s="826" t="s">
        <v>4039</v>
      </c>
      <c r="H1496" s="826" t="s">
        <v>4062</v>
      </c>
      <c r="I1496" s="832">
        <v>2510.219970703125</v>
      </c>
      <c r="J1496" s="832">
        <v>18</v>
      </c>
      <c r="K1496" s="833">
        <v>45183.93017578125</v>
      </c>
    </row>
    <row r="1497" spans="1:11" ht="14.45" customHeight="1" x14ac:dyDescent="0.2">
      <c r="A1497" s="822" t="s">
        <v>586</v>
      </c>
      <c r="B1497" s="823" t="s">
        <v>587</v>
      </c>
      <c r="C1497" s="826" t="s">
        <v>613</v>
      </c>
      <c r="D1497" s="840" t="s">
        <v>614</v>
      </c>
      <c r="E1497" s="826" t="s">
        <v>2160</v>
      </c>
      <c r="F1497" s="840" t="s">
        <v>2161</v>
      </c>
      <c r="G1497" s="826" t="s">
        <v>4041</v>
      </c>
      <c r="H1497" s="826" t="s">
        <v>4063</v>
      </c>
      <c r="I1497" s="832">
        <v>2378.2332763671875</v>
      </c>
      <c r="J1497" s="832">
        <v>22</v>
      </c>
      <c r="K1497" s="833">
        <v>52293.2490234375</v>
      </c>
    </row>
    <row r="1498" spans="1:11" ht="14.45" customHeight="1" x14ac:dyDescent="0.2">
      <c r="A1498" s="822" t="s">
        <v>586</v>
      </c>
      <c r="B1498" s="823" t="s">
        <v>587</v>
      </c>
      <c r="C1498" s="826" t="s">
        <v>613</v>
      </c>
      <c r="D1498" s="840" t="s">
        <v>614</v>
      </c>
      <c r="E1498" s="826" t="s">
        <v>2160</v>
      </c>
      <c r="F1498" s="840" t="s">
        <v>2161</v>
      </c>
      <c r="G1498" s="826" t="s">
        <v>4043</v>
      </c>
      <c r="H1498" s="826" t="s">
        <v>4064</v>
      </c>
      <c r="I1498" s="832">
        <v>2510.219970703125</v>
      </c>
      <c r="J1498" s="832">
        <v>28</v>
      </c>
      <c r="K1498" s="833">
        <v>70286.10986328125</v>
      </c>
    </row>
    <row r="1499" spans="1:11" ht="14.45" customHeight="1" x14ac:dyDescent="0.2">
      <c r="A1499" s="822" t="s">
        <v>586</v>
      </c>
      <c r="B1499" s="823" t="s">
        <v>587</v>
      </c>
      <c r="C1499" s="826" t="s">
        <v>613</v>
      </c>
      <c r="D1499" s="840" t="s">
        <v>614</v>
      </c>
      <c r="E1499" s="826" t="s">
        <v>2160</v>
      </c>
      <c r="F1499" s="840" t="s">
        <v>2161</v>
      </c>
      <c r="G1499" s="826" t="s">
        <v>4045</v>
      </c>
      <c r="H1499" s="826" t="s">
        <v>4065</v>
      </c>
      <c r="I1499" s="832">
        <v>2062.31005859375</v>
      </c>
      <c r="J1499" s="832">
        <v>34</v>
      </c>
      <c r="K1499" s="833">
        <v>70118.5888671875</v>
      </c>
    </row>
    <row r="1500" spans="1:11" ht="14.45" customHeight="1" x14ac:dyDescent="0.2">
      <c r="A1500" s="822" t="s">
        <v>586</v>
      </c>
      <c r="B1500" s="823" t="s">
        <v>587</v>
      </c>
      <c r="C1500" s="826" t="s">
        <v>613</v>
      </c>
      <c r="D1500" s="840" t="s">
        <v>614</v>
      </c>
      <c r="E1500" s="826" t="s">
        <v>2160</v>
      </c>
      <c r="F1500" s="840" t="s">
        <v>2161</v>
      </c>
      <c r="G1500" s="826" t="s">
        <v>2292</v>
      </c>
      <c r="H1500" s="826" t="s">
        <v>2293</v>
      </c>
      <c r="I1500" s="832">
        <v>0.4699999988079071</v>
      </c>
      <c r="J1500" s="832">
        <v>200</v>
      </c>
      <c r="K1500" s="833">
        <v>94</v>
      </c>
    </row>
    <row r="1501" spans="1:11" ht="14.45" customHeight="1" x14ac:dyDescent="0.2">
      <c r="A1501" s="822" t="s">
        <v>586</v>
      </c>
      <c r="B1501" s="823" t="s">
        <v>587</v>
      </c>
      <c r="C1501" s="826" t="s">
        <v>613</v>
      </c>
      <c r="D1501" s="840" t="s">
        <v>614</v>
      </c>
      <c r="E1501" s="826" t="s">
        <v>2160</v>
      </c>
      <c r="F1501" s="840" t="s">
        <v>2161</v>
      </c>
      <c r="G1501" s="826" t="s">
        <v>2793</v>
      </c>
      <c r="H1501" s="826" t="s">
        <v>2794</v>
      </c>
      <c r="I1501" s="832">
        <v>72.150001525878906</v>
      </c>
      <c r="J1501" s="832">
        <v>25</v>
      </c>
      <c r="K1501" s="833">
        <v>1803.8699951171875</v>
      </c>
    </row>
    <row r="1502" spans="1:11" ht="14.45" customHeight="1" x14ac:dyDescent="0.2">
      <c r="A1502" s="822" t="s">
        <v>586</v>
      </c>
      <c r="B1502" s="823" t="s">
        <v>587</v>
      </c>
      <c r="C1502" s="826" t="s">
        <v>613</v>
      </c>
      <c r="D1502" s="840" t="s">
        <v>614</v>
      </c>
      <c r="E1502" s="826" t="s">
        <v>2160</v>
      </c>
      <c r="F1502" s="840" t="s">
        <v>2161</v>
      </c>
      <c r="G1502" s="826" t="s">
        <v>4066</v>
      </c>
      <c r="H1502" s="826" t="s">
        <v>4067</v>
      </c>
      <c r="I1502" s="832">
        <v>72.150001525878906</v>
      </c>
      <c r="J1502" s="832">
        <v>25</v>
      </c>
      <c r="K1502" s="833">
        <v>1803.81005859375</v>
      </c>
    </row>
    <row r="1503" spans="1:11" ht="14.45" customHeight="1" x14ac:dyDescent="0.2">
      <c r="A1503" s="822" t="s">
        <v>586</v>
      </c>
      <c r="B1503" s="823" t="s">
        <v>587</v>
      </c>
      <c r="C1503" s="826" t="s">
        <v>613</v>
      </c>
      <c r="D1503" s="840" t="s">
        <v>614</v>
      </c>
      <c r="E1503" s="826" t="s">
        <v>2160</v>
      </c>
      <c r="F1503" s="840" t="s">
        <v>2161</v>
      </c>
      <c r="G1503" s="826" t="s">
        <v>4068</v>
      </c>
      <c r="H1503" s="826" t="s">
        <v>4069</v>
      </c>
      <c r="I1503" s="832">
        <v>33.610000610351563</v>
      </c>
      <c r="J1503" s="832">
        <v>35</v>
      </c>
      <c r="K1503" s="833">
        <v>1176.3500061035156</v>
      </c>
    </row>
    <row r="1504" spans="1:11" ht="14.45" customHeight="1" x14ac:dyDescent="0.2">
      <c r="A1504" s="822" t="s">
        <v>586</v>
      </c>
      <c r="B1504" s="823" t="s">
        <v>587</v>
      </c>
      <c r="C1504" s="826" t="s">
        <v>613</v>
      </c>
      <c r="D1504" s="840" t="s">
        <v>614</v>
      </c>
      <c r="E1504" s="826" t="s">
        <v>2160</v>
      </c>
      <c r="F1504" s="840" t="s">
        <v>2161</v>
      </c>
      <c r="G1504" s="826" t="s">
        <v>2324</v>
      </c>
      <c r="H1504" s="826" t="s">
        <v>2325</v>
      </c>
      <c r="I1504" s="832">
        <v>21.229999542236328</v>
      </c>
      <c r="J1504" s="832">
        <v>40</v>
      </c>
      <c r="K1504" s="833">
        <v>849.20001220703125</v>
      </c>
    </row>
    <row r="1505" spans="1:11" ht="14.45" customHeight="1" x14ac:dyDescent="0.2">
      <c r="A1505" s="822" t="s">
        <v>586</v>
      </c>
      <c r="B1505" s="823" t="s">
        <v>587</v>
      </c>
      <c r="C1505" s="826" t="s">
        <v>613</v>
      </c>
      <c r="D1505" s="840" t="s">
        <v>614</v>
      </c>
      <c r="E1505" s="826" t="s">
        <v>2160</v>
      </c>
      <c r="F1505" s="840" t="s">
        <v>2161</v>
      </c>
      <c r="G1505" s="826" t="s">
        <v>2324</v>
      </c>
      <c r="H1505" s="826" t="s">
        <v>2463</v>
      </c>
      <c r="I1505" s="832">
        <v>21.238333066304524</v>
      </c>
      <c r="J1505" s="832">
        <v>35</v>
      </c>
      <c r="K1505" s="833">
        <v>743.29999542236328</v>
      </c>
    </row>
    <row r="1506" spans="1:11" ht="14.45" customHeight="1" x14ac:dyDescent="0.2">
      <c r="A1506" s="822" t="s">
        <v>586</v>
      </c>
      <c r="B1506" s="823" t="s">
        <v>587</v>
      </c>
      <c r="C1506" s="826" t="s">
        <v>613</v>
      </c>
      <c r="D1506" s="840" t="s">
        <v>614</v>
      </c>
      <c r="E1506" s="826" t="s">
        <v>2160</v>
      </c>
      <c r="F1506" s="840" t="s">
        <v>2161</v>
      </c>
      <c r="G1506" s="826" t="s">
        <v>2324</v>
      </c>
      <c r="H1506" s="826" t="s">
        <v>2326</v>
      </c>
      <c r="I1506" s="832">
        <v>21.233332951863606</v>
      </c>
      <c r="J1506" s="832">
        <v>30</v>
      </c>
      <c r="K1506" s="833">
        <v>637</v>
      </c>
    </row>
    <row r="1507" spans="1:11" ht="14.45" customHeight="1" x14ac:dyDescent="0.2">
      <c r="A1507" s="822" t="s">
        <v>586</v>
      </c>
      <c r="B1507" s="823" t="s">
        <v>587</v>
      </c>
      <c r="C1507" s="826" t="s">
        <v>613</v>
      </c>
      <c r="D1507" s="840" t="s">
        <v>614</v>
      </c>
      <c r="E1507" s="826" t="s">
        <v>4070</v>
      </c>
      <c r="F1507" s="840" t="s">
        <v>4071</v>
      </c>
      <c r="G1507" s="826" t="s">
        <v>4072</v>
      </c>
      <c r="H1507" s="826" t="s">
        <v>4073</v>
      </c>
      <c r="I1507" s="832">
        <v>402.5</v>
      </c>
      <c r="J1507" s="832">
        <v>438</v>
      </c>
      <c r="K1507" s="833">
        <v>176295</v>
      </c>
    </row>
    <row r="1508" spans="1:11" ht="14.45" customHeight="1" x14ac:dyDescent="0.2">
      <c r="A1508" s="822" t="s">
        <v>586</v>
      </c>
      <c r="B1508" s="823" t="s">
        <v>587</v>
      </c>
      <c r="C1508" s="826" t="s">
        <v>613</v>
      </c>
      <c r="D1508" s="840" t="s">
        <v>614</v>
      </c>
      <c r="E1508" s="826" t="s">
        <v>4070</v>
      </c>
      <c r="F1508" s="840" t="s">
        <v>4071</v>
      </c>
      <c r="G1508" s="826" t="s">
        <v>4074</v>
      </c>
      <c r="H1508" s="826" t="s">
        <v>4075</v>
      </c>
      <c r="I1508" s="832">
        <v>35.079092545942828</v>
      </c>
      <c r="J1508" s="832">
        <v>1440</v>
      </c>
      <c r="K1508" s="833">
        <v>50508.359375</v>
      </c>
    </row>
    <row r="1509" spans="1:11" ht="14.45" customHeight="1" x14ac:dyDescent="0.2">
      <c r="A1509" s="822" t="s">
        <v>586</v>
      </c>
      <c r="B1509" s="823" t="s">
        <v>587</v>
      </c>
      <c r="C1509" s="826" t="s">
        <v>613</v>
      </c>
      <c r="D1509" s="840" t="s">
        <v>614</v>
      </c>
      <c r="E1509" s="826" t="s">
        <v>4070</v>
      </c>
      <c r="F1509" s="840" t="s">
        <v>4071</v>
      </c>
      <c r="G1509" s="826" t="s">
        <v>4076</v>
      </c>
      <c r="H1509" s="826" t="s">
        <v>4077</v>
      </c>
      <c r="I1509" s="832">
        <v>28.059999465942383</v>
      </c>
      <c r="J1509" s="832">
        <v>1152</v>
      </c>
      <c r="K1509" s="833">
        <v>32325.119140625</v>
      </c>
    </row>
    <row r="1510" spans="1:11" ht="14.45" customHeight="1" x14ac:dyDescent="0.2">
      <c r="A1510" s="822" t="s">
        <v>586</v>
      </c>
      <c r="B1510" s="823" t="s">
        <v>587</v>
      </c>
      <c r="C1510" s="826" t="s">
        <v>613</v>
      </c>
      <c r="D1510" s="840" t="s">
        <v>614</v>
      </c>
      <c r="E1510" s="826" t="s">
        <v>4070</v>
      </c>
      <c r="F1510" s="840" t="s">
        <v>4071</v>
      </c>
      <c r="G1510" s="826" t="s">
        <v>4078</v>
      </c>
      <c r="H1510" s="826" t="s">
        <v>4079</v>
      </c>
      <c r="I1510" s="832">
        <v>849.45001220703125</v>
      </c>
      <c r="J1510" s="832">
        <v>48</v>
      </c>
      <c r="K1510" s="833">
        <v>40773.48046875</v>
      </c>
    </row>
    <row r="1511" spans="1:11" ht="14.45" customHeight="1" x14ac:dyDescent="0.2">
      <c r="A1511" s="822" t="s">
        <v>586</v>
      </c>
      <c r="B1511" s="823" t="s">
        <v>587</v>
      </c>
      <c r="C1511" s="826" t="s">
        <v>613</v>
      </c>
      <c r="D1511" s="840" t="s">
        <v>614</v>
      </c>
      <c r="E1511" s="826" t="s">
        <v>4070</v>
      </c>
      <c r="F1511" s="840" t="s">
        <v>4071</v>
      </c>
      <c r="G1511" s="826" t="s">
        <v>4080</v>
      </c>
      <c r="H1511" s="826" t="s">
        <v>4081</v>
      </c>
      <c r="I1511" s="832">
        <v>403.70999145507813</v>
      </c>
      <c r="J1511" s="832">
        <v>24</v>
      </c>
      <c r="K1511" s="833">
        <v>9688.98046875</v>
      </c>
    </row>
    <row r="1512" spans="1:11" ht="14.45" customHeight="1" x14ac:dyDescent="0.2">
      <c r="A1512" s="822" t="s">
        <v>586</v>
      </c>
      <c r="B1512" s="823" t="s">
        <v>587</v>
      </c>
      <c r="C1512" s="826" t="s">
        <v>613</v>
      </c>
      <c r="D1512" s="840" t="s">
        <v>614</v>
      </c>
      <c r="E1512" s="826" t="s">
        <v>4070</v>
      </c>
      <c r="F1512" s="840" t="s">
        <v>4071</v>
      </c>
      <c r="G1512" s="826" t="s">
        <v>4082</v>
      </c>
      <c r="H1512" s="826" t="s">
        <v>4083</v>
      </c>
      <c r="I1512" s="832">
        <v>241.52999877929688</v>
      </c>
      <c r="J1512" s="832">
        <v>444</v>
      </c>
      <c r="K1512" s="833">
        <v>107239.91650390625</v>
      </c>
    </row>
    <row r="1513" spans="1:11" ht="14.45" customHeight="1" x14ac:dyDescent="0.2">
      <c r="A1513" s="822" t="s">
        <v>586</v>
      </c>
      <c r="B1513" s="823" t="s">
        <v>587</v>
      </c>
      <c r="C1513" s="826" t="s">
        <v>613</v>
      </c>
      <c r="D1513" s="840" t="s">
        <v>614</v>
      </c>
      <c r="E1513" s="826" t="s">
        <v>4070</v>
      </c>
      <c r="F1513" s="840" t="s">
        <v>4071</v>
      </c>
      <c r="G1513" s="826" t="s">
        <v>4084</v>
      </c>
      <c r="H1513" s="826" t="s">
        <v>4085</v>
      </c>
      <c r="I1513" s="832">
        <v>130.98800354003907</v>
      </c>
      <c r="J1513" s="832">
        <v>108</v>
      </c>
      <c r="K1513" s="833">
        <v>14146.439819335938</v>
      </c>
    </row>
    <row r="1514" spans="1:11" ht="14.45" customHeight="1" x14ac:dyDescent="0.2">
      <c r="A1514" s="822" t="s">
        <v>586</v>
      </c>
      <c r="B1514" s="823" t="s">
        <v>587</v>
      </c>
      <c r="C1514" s="826" t="s">
        <v>613</v>
      </c>
      <c r="D1514" s="840" t="s">
        <v>614</v>
      </c>
      <c r="E1514" s="826" t="s">
        <v>4070</v>
      </c>
      <c r="F1514" s="840" t="s">
        <v>4071</v>
      </c>
      <c r="G1514" s="826" t="s">
        <v>4086</v>
      </c>
      <c r="H1514" s="826" t="s">
        <v>4087</v>
      </c>
      <c r="I1514" s="832">
        <v>210.16000366210938</v>
      </c>
      <c r="J1514" s="832">
        <v>36</v>
      </c>
      <c r="K1514" s="833">
        <v>7565.789794921875</v>
      </c>
    </row>
    <row r="1515" spans="1:11" ht="14.45" customHeight="1" x14ac:dyDescent="0.2">
      <c r="A1515" s="822" t="s">
        <v>586</v>
      </c>
      <c r="B1515" s="823" t="s">
        <v>587</v>
      </c>
      <c r="C1515" s="826" t="s">
        <v>613</v>
      </c>
      <c r="D1515" s="840" t="s">
        <v>614</v>
      </c>
      <c r="E1515" s="826" t="s">
        <v>4070</v>
      </c>
      <c r="F1515" s="840" t="s">
        <v>4071</v>
      </c>
      <c r="G1515" s="826" t="s">
        <v>4088</v>
      </c>
      <c r="H1515" s="826" t="s">
        <v>4089</v>
      </c>
      <c r="I1515" s="832">
        <v>210.16000366210938</v>
      </c>
      <c r="J1515" s="832">
        <v>12</v>
      </c>
      <c r="K1515" s="833">
        <v>2521.949951171875</v>
      </c>
    </row>
    <row r="1516" spans="1:11" ht="14.45" customHeight="1" x14ac:dyDescent="0.2">
      <c r="A1516" s="822" t="s">
        <v>586</v>
      </c>
      <c r="B1516" s="823" t="s">
        <v>587</v>
      </c>
      <c r="C1516" s="826" t="s">
        <v>613</v>
      </c>
      <c r="D1516" s="840" t="s">
        <v>614</v>
      </c>
      <c r="E1516" s="826" t="s">
        <v>4070</v>
      </c>
      <c r="F1516" s="840" t="s">
        <v>4071</v>
      </c>
      <c r="G1516" s="826" t="s">
        <v>4090</v>
      </c>
      <c r="H1516" s="826" t="s">
        <v>4091</v>
      </c>
      <c r="I1516" s="832">
        <v>160.13999938964844</v>
      </c>
      <c r="J1516" s="832">
        <v>24</v>
      </c>
      <c r="K1516" s="833">
        <v>3843.300048828125</v>
      </c>
    </row>
    <row r="1517" spans="1:11" ht="14.45" customHeight="1" x14ac:dyDescent="0.2">
      <c r="A1517" s="822" t="s">
        <v>586</v>
      </c>
      <c r="B1517" s="823" t="s">
        <v>587</v>
      </c>
      <c r="C1517" s="826" t="s">
        <v>613</v>
      </c>
      <c r="D1517" s="840" t="s">
        <v>614</v>
      </c>
      <c r="E1517" s="826" t="s">
        <v>4070</v>
      </c>
      <c r="F1517" s="840" t="s">
        <v>4071</v>
      </c>
      <c r="G1517" s="826" t="s">
        <v>4092</v>
      </c>
      <c r="H1517" s="826" t="s">
        <v>4093</v>
      </c>
      <c r="I1517" s="832">
        <v>27.184444215562607</v>
      </c>
      <c r="J1517" s="832">
        <v>600</v>
      </c>
      <c r="K1517" s="833">
        <v>16311.1298828125</v>
      </c>
    </row>
    <row r="1518" spans="1:11" ht="14.45" customHeight="1" x14ac:dyDescent="0.2">
      <c r="A1518" s="822" t="s">
        <v>586</v>
      </c>
      <c r="B1518" s="823" t="s">
        <v>587</v>
      </c>
      <c r="C1518" s="826" t="s">
        <v>613</v>
      </c>
      <c r="D1518" s="840" t="s">
        <v>614</v>
      </c>
      <c r="E1518" s="826" t="s">
        <v>4070</v>
      </c>
      <c r="F1518" s="840" t="s">
        <v>4071</v>
      </c>
      <c r="G1518" s="826" t="s">
        <v>4094</v>
      </c>
      <c r="H1518" s="826" t="s">
        <v>4095</v>
      </c>
      <c r="I1518" s="832">
        <v>29.69400062561035</v>
      </c>
      <c r="J1518" s="832">
        <v>960</v>
      </c>
      <c r="K1518" s="833">
        <v>28506.35986328125</v>
      </c>
    </row>
    <row r="1519" spans="1:11" ht="14.45" customHeight="1" x14ac:dyDescent="0.2">
      <c r="A1519" s="822" t="s">
        <v>586</v>
      </c>
      <c r="B1519" s="823" t="s">
        <v>587</v>
      </c>
      <c r="C1519" s="826" t="s">
        <v>613</v>
      </c>
      <c r="D1519" s="840" t="s">
        <v>614</v>
      </c>
      <c r="E1519" s="826" t="s">
        <v>4070</v>
      </c>
      <c r="F1519" s="840" t="s">
        <v>4071</v>
      </c>
      <c r="G1519" s="826" t="s">
        <v>4096</v>
      </c>
      <c r="H1519" s="826" t="s">
        <v>4097</v>
      </c>
      <c r="I1519" s="832">
        <v>112.41000366210938</v>
      </c>
      <c r="J1519" s="832">
        <v>1368</v>
      </c>
      <c r="K1519" s="833">
        <v>153780.02807617188</v>
      </c>
    </row>
    <row r="1520" spans="1:11" ht="14.45" customHeight="1" x14ac:dyDescent="0.2">
      <c r="A1520" s="822" t="s">
        <v>586</v>
      </c>
      <c r="B1520" s="823" t="s">
        <v>587</v>
      </c>
      <c r="C1520" s="826" t="s">
        <v>613</v>
      </c>
      <c r="D1520" s="840" t="s">
        <v>614</v>
      </c>
      <c r="E1520" s="826" t="s">
        <v>4070</v>
      </c>
      <c r="F1520" s="840" t="s">
        <v>4071</v>
      </c>
      <c r="G1520" s="826" t="s">
        <v>4098</v>
      </c>
      <c r="H1520" s="826" t="s">
        <v>4099</v>
      </c>
      <c r="I1520" s="832">
        <v>112.41000366210938</v>
      </c>
      <c r="J1520" s="832">
        <v>612</v>
      </c>
      <c r="K1520" s="833">
        <v>68796.180419921875</v>
      </c>
    </row>
    <row r="1521" spans="1:11" ht="14.45" customHeight="1" x14ac:dyDescent="0.2">
      <c r="A1521" s="822" t="s">
        <v>586</v>
      </c>
      <c r="B1521" s="823" t="s">
        <v>587</v>
      </c>
      <c r="C1521" s="826" t="s">
        <v>613</v>
      </c>
      <c r="D1521" s="840" t="s">
        <v>614</v>
      </c>
      <c r="E1521" s="826" t="s">
        <v>4070</v>
      </c>
      <c r="F1521" s="840" t="s">
        <v>4071</v>
      </c>
      <c r="G1521" s="826" t="s">
        <v>4100</v>
      </c>
      <c r="H1521" s="826" t="s">
        <v>4101</v>
      </c>
      <c r="I1521" s="832">
        <v>115.34999847412109</v>
      </c>
      <c r="J1521" s="832">
        <v>72</v>
      </c>
      <c r="K1521" s="833">
        <v>8304.83984375</v>
      </c>
    </row>
    <row r="1522" spans="1:11" ht="14.45" customHeight="1" x14ac:dyDescent="0.2">
      <c r="A1522" s="822" t="s">
        <v>586</v>
      </c>
      <c r="B1522" s="823" t="s">
        <v>587</v>
      </c>
      <c r="C1522" s="826" t="s">
        <v>613</v>
      </c>
      <c r="D1522" s="840" t="s">
        <v>614</v>
      </c>
      <c r="E1522" s="826" t="s">
        <v>4070</v>
      </c>
      <c r="F1522" s="840" t="s">
        <v>4071</v>
      </c>
      <c r="G1522" s="826" t="s">
        <v>4074</v>
      </c>
      <c r="H1522" s="826" t="s">
        <v>4102</v>
      </c>
      <c r="I1522" s="832">
        <v>35.078334808349609</v>
      </c>
      <c r="J1522" s="832">
        <v>864</v>
      </c>
      <c r="K1522" s="833">
        <v>30304.62060546875</v>
      </c>
    </row>
    <row r="1523" spans="1:11" ht="14.45" customHeight="1" x14ac:dyDescent="0.2">
      <c r="A1523" s="822" t="s">
        <v>586</v>
      </c>
      <c r="B1523" s="823" t="s">
        <v>587</v>
      </c>
      <c r="C1523" s="826" t="s">
        <v>613</v>
      </c>
      <c r="D1523" s="840" t="s">
        <v>614</v>
      </c>
      <c r="E1523" s="826" t="s">
        <v>4070</v>
      </c>
      <c r="F1523" s="840" t="s">
        <v>4071</v>
      </c>
      <c r="G1523" s="826" t="s">
        <v>4076</v>
      </c>
      <c r="H1523" s="826" t="s">
        <v>4103</v>
      </c>
      <c r="I1523" s="832">
        <v>28.059999465942383</v>
      </c>
      <c r="J1523" s="832">
        <v>1080</v>
      </c>
      <c r="K1523" s="833">
        <v>30304.798828125</v>
      </c>
    </row>
    <row r="1524" spans="1:11" ht="14.45" customHeight="1" x14ac:dyDescent="0.2">
      <c r="A1524" s="822" t="s">
        <v>586</v>
      </c>
      <c r="B1524" s="823" t="s">
        <v>587</v>
      </c>
      <c r="C1524" s="826" t="s">
        <v>613</v>
      </c>
      <c r="D1524" s="840" t="s">
        <v>614</v>
      </c>
      <c r="E1524" s="826" t="s">
        <v>4070</v>
      </c>
      <c r="F1524" s="840" t="s">
        <v>4071</v>
      </c>
      <c r="G1524" s="826" t="s">
        <v>4104</v>
      </c>
      <c r="H1524" s="826" t="s">
        <v>4105</v>
      </c>
      <c r="I1524" s="832">
        <v>257.07998657226563</v>
      </c>
      <c r="J1524" s="832">
        <v>12</v>
      </c>
      <c r="K1524" s="833">
        <v>3084.989990234375</v>
      </c>
    </row>
    <row r="1525" spans="1:11" ht="14.45" customHeight="1" x14ac:dyDescent="0.2">
      <c r="A1525" s="822" t="s">
        <v>586</v>
      </c>
      <c r="B1525" s="823" t="s">
        <v>587</v>
      </c>
      <c r="C1525" s="826" t="s">
        <v>613</v>
      </c>
      <c r="D1525" s="840" t="s">
        <v>614</v>
      </c>
      <c r="E1525" s="826" t="s">
        <v>4070</v>
      </c>
      <c r="F1525" s="840" t="s">
        <v>4071</v>
      </c>
      <c r="G1525" s="826" t="s">
        <v>4078</v>
      </c>
      <c r="H1525" s="826" t="s">
        <v>4106</v>
      </c>
      <c r="I1525" s="832">
        <v>849.45001220703125</v>
      </c>
      <c r="J1525" s="832">
        <v>12</v>
      </c>
      <c r="K1525" s="833">
        <v>10193.3701171875</v>
      </c>
    </row>
    <row r="1526" spans="1:11" ht="14.45" customHeight="1" x14ac:dyDescent="0.2">
      <c r="A1526" s="822" t="s">
        <v>586</v>
      </c>
      <c r="B1526" s="823" t="s">
        <v>587</v>
      </c>
      <c r="C1526" s="826" t="s">
        <v>613</v>
      </c>
      <c r="D1526" s="840" t="s">
        <v>614</v>
      </c>
      <c r="E1526" s="826" t="s">
        <v>4070</v>
      </c>
      <c r="F1526" s="840" t="s">
        <v>4071</v>
      </c>
      <c r="G1526" s="826" t="s">
        <v>4082</v>
      </c>
      <c r="H1526" s="826" t="s">
        <v>4107</v>
      </c>
      <c r="I1526" s="832">
        <v>241.52999877929688</v>
      </c>
      <c r="J1526" s="832">
        <v>300</v>
      </c>
      <c r="K1526" s="833">
        <v>72459.498046875</v>
      </c>
    </row>
    <row r="1527" spans="1:11" ht="14.45" customHeight="1" x14ac:dyDescent="0.2">
      <c r="A1527" s="822" t="s">
        <v>586</v>
      </c>
      <c r="B1527" s="823" t="s">
        <v>587</v>
      </c>
      <c r="C1527" s="826" t="s">
        <v>613</v>
      </c>
      <c r="D1527" s="840" t="s">
        <v>614</v>
      </c>
      <c r="E1527" s="826" t="s">
        <v>4070</v>
      </c>
      <c r="F1527" s="840" t="s">
        <v>4071</v>
      </c>
      <c r="G1527" s="826" t="s">
        <v>4108</v>
      </c>
      <c r="H1527" s="826" t="s">
        <v>4109</v>
      </c>
      <c r="I1527" s="832">
        <v>72.69000244140625</v>
      </c>
      <c r="J1527" s="832">
        <v>72</v>
      </c>
      <c r="K1527" s="833">
        <v>5233.66015625</v>
      </c>
    </row>
    <row r="1528" spans="1:11" ht="14.45" customHeight="1" x14ac:dyDescent="0.2">
      <c r="A1528" s="822" t="s">
        <v>586</v>
      </c>
      <c r="B1528" s="823" t="s">
        <v>587</v>
      </c>
      <c r="C1528" s="826" t="s">
        <v>613</v>
      </c>
      <c r="D1528" s="840" t="s">
        <v>614</v>
      </c>
      <c r="E1528" s="826" t="s">
        <v>4070</v>
      </c>
      <c r="F1528" s="840" t="s">
        <v>4071</v>
      </c>
      <c r="G1528" s="826" t="s">
        <v>4110</v>
      </c>
      <c r="H1528" s="826" t="s">
        <v>4111</v>
      </c>
      <c r="I1528" s="832">
        <v>76.599998474121094</v>
      </c>
      <c r="J1528" s="832">
        <v>108</v>
      </c>
      <c r="K1528" s="833">
        <v>8273.099853515625</v>
      </c>
    </row>
    <row r="1529" spans="1:11" ht="14.45" customHeight="1" x14ac:dyDescent="0.2">
      <c r="A1529" s="822" t="s">
        <v>586</v>
      </c>
      <c r="B1529" s="823" t="s">
        <v>587</v>
      </c>
      <c r="C1529" s="826" t="s">
        <v>613</v>
      </c>
      <c r="D1529" s="840" t="s">
        <v>614</v>
      </c>
      <c r="E1529" s="826" t="s">
        <v>4070</v>
      </c>
      <c r="F1529" s="840" t="s">
        <v>4071</v>
      </c>
      <c r="G1529" s="826" t="s">
        <v>4084</v>
      </c>
      <c r="H1529" s="826" t="s">
        <v>4112</v>
      </c>
      <c r="I1529" s="832">
        <v>130.99000549316406</v>
      </c>
      <c r="J1529" s="832">
        <v>24</v>
      </c>
      <c r="K1529" s="833">
        <v>3143.699951171875</v>
      </c>
    </row>
    <row r="1530" spans="1:11" ht="14.45" customHeight="1" x14ac:dyDescent="0.2">
      <c r="A1530" s="822" t="s">
        <v>586</v>
      </c>
      <c r="B1530" s="823" t="s">
        <v>587</v>
      </c>
      <c r="C1530" s="826" t="s">
        <v>613</v>
      </c>
      <c r="D1530" s="840" t="s">
        <v>614</v>
      </c>
      <c r="E1530" s="826" t="s">
        <v>4070</v>
      </c>
      <c r="F1530" s="840" t="s">
        <v>4071</v>
      </c>
      <c r="G1530" s="826" t="s">
        <v>4113</v>
      </c>
      <c r="H1530" s="826" t="s">
        <v>4114</v>
      </c>
      <c r="I1530" s="832">
        <v>133.91999816894531</v>
      </c>
      <c r="J1530" s="832">
        <v>72</v>
      </c>
      <c r="K1530" s="833">
        <v>9642.0595703125</v>
      </c>
    </row>
    <row r="1531" spans="1:11" ht="14.45" customHeight="1" x14ac:dyDescent="0.2">
      <c r="A1531" s="822" t="s">
        <v>586</v>
      </c>
      <c r="B1531" s="823" t="s">
        <v>587</v>
      </c>
      <c r="C1531" s="826" t="s">
        <v>613</v>
      </c>
      <c r="D1531" s="840" t="s">
        <v>614</v>
      </c>
      <c r="E1531" s="826" t="s">
        <v>4070</v>
      </c>
      <c r="F1531" s="840" t="s">
        <v>4071</v>
      </c>
      <c r="G1531" s="826" t="s">
        <v>4115</v>
      </c>
      <c r="H1531" s="826" t="s">
        <v>4116</v>
      </c>
      <c r="I1531" s="832">
        <v>639.28997802734375</v>
      </c>
      <c r="J1531" s="832">
        <v>12</v>
      </c>
      <c r="K1531" s="833">
        <v>7671.419921875</v>
      </c>
    </row>
    <row r="1532" spans="1:11" ht="14.45" customHeight="1" x14ac:dyDescent="0.2">
      <c r="A1532" s="822" t="s">
        <v>586</v>
      </c>
      <c r="B1532" s="823" t="s">
        <v>587</v>
      </c>
      <c r="C1532" s="826" t="s">
        <v>613</v>
      </c>
      <c r="D1532" s="840" t="s">
        <v>614</v>
      </c>
      <c r="E1532" s="826" t="s">
        <v>4070</v>
      </c>
      <c r="F1532" s="840" t="s">
        <v>4071</v>
      </c>
      <c r="G1532" s="826" t="s">
        <v>4092</v>
      </c>
      <c r="H1532" s="826" t="s">
        <v>4117</v>
      </c>
      <c r="I1532" s="832">
        <v>27.209999084472656</v>
      </c>
      <c r="J1532" s="832">
        <v>680</v>
      </c>
      <c r="K1532" s="833">
        <v>18501.349853515625</v>
      </c>
    </row>
    <row r="1533" spans="1:11" ht="14.45" customHeight="1" x14ac:dyDescent="0.2">
      <c r="A1533" s="822" t="s">
        <v>586</v>
      </c>
      <c r="B1533" s="823" t="s">
        <v>587</v>
      </c>
      <c r="C1533" s="826" t="s">
        <v>613</v>
      </c>
      <c r="D1533" s="840" t="s">
        <v>614</v>
      </c>
      <c r="E1533" s="826" t="s">
        <v>4070</v>
      </c>
      <c r="F1533" s="840" t="s">
        <v>4071</v>
      </c>
      <c r="G1533" s="826" t="s">
        <v>4094</v>
      </c>
      <c r="H1533" s="826" t="s">
        <v>4118</v>
      </c>
      <c r="I1533" s="832">
        <v>29.700000762939453</v>
      </c>
      <c r="J1533" s="832">
        <v>680</v>
      </c>
      <c r="K1533" s="833">
        <v>20193.580078125</v>
      </c>
    </row>
    <row r="1534" spans="1:11" ht="14.45" customHeight="1" x14ac:dyDescent="0.2">
      <c r="A1534" s="822" t="s">
        <v>586</v>
      </c>
      <c r="B1534" s="823" t="s">
        <v>587</v>
      </c>
      <c r="C1534" s="826" t="s">
        <v>613</v>
      </c>
      <c r="D1534" s="840" t="s">
        <v>614</v>
      </c>
      <c r="E1534" s="826" t="s">
        <v>4070</v>
      </c>
      <c r="F1534" s="840" t="s">
        <v>4071</v>
      </c>
      <c r="G1534" s="826" t="s">
        <v>4072</v>
      </c>
      <c r="H1534" s="826" t="s">
        <v>4119</v>
      </c>
      <c r="I1534" s="832">
        <v>402.5</v>
      </c>
      <c r="J1534" s="832">
        <v>180</v>
      </c>
      <c r="K1534" s="833">
        <v>72450</v>
      </c>
    </row>
    <row r="1535" spans="1:11" ht="14.45" customHeight="1" x14ac:dyDescent="0.2">
      <c r="A1535" s="822" t="s">
        <v>586</v>
      </c>
      <c r="B1535" s="823" t="s">
        <v>587</v>
      </c>
      <c r="C1535" s="826" t="s">
        <v>613</v>
      </c>
      <c r="D1535" s="840" t="s">
        <v>614</v>
      </c>
      <c r="E1535" s="826" t="s">
        <v>4070</v>
      </c>
      <c r="F1535" s="840" t="s">
        <v>4071</v>
      </c>
      <c r="G1535" s="826" t="s">
        <v>4096</v>
      </c>
      <c r="H1535" s="826" t="s">
        <v>4120</v>
      </c>
      <c r="I1535" s="832">
        <v>112.41000366210938</v>
      </c>
      <c r="J1535" s="832">
        <v>828</v>
      </c>
      <c r="K1535" s="833">
        <v>93077.548828125</v>
      </c>
    </row>
    <row r="1536" spans="1:11" ht="14.45" customHeight="1" x14ac:dyDescent="0.2">
      <c r="A1536" s="822" t="s">
        <v>586</v>
      </c>
      <c r="B1536" s="823" t="s">
        <v>587</v>
      </c>
      <c r="C1536" s="826" t="s">
        <v>613</v>
      </c>
      <c r="D1536" s="840" t="s">
        <v>614</v>
      </c>
      <c r="E1536" s="826" t="s">
        <v>4070</v>
      </c>
      <c r="F1536" s="840" t="s">
        <v>4071</v>
      </c>
      <c r="G1536" s="826" t="s">
        <v>4098</v>
      </c>
      <c r="H1536" s="826" t="s">
        <v>4121</v>
      </c>
      <c r="I1536" s="832">
        <v>112.41000366210938</v>
      </c>
      <c r="J1536" s="832">
        <v>360</v>
      </c>
      <c r="K1536" s="833">
        <v>40468.5009765625</v>
      </c>
    </row>
    <row r="1537" spans="1:11" ht="14.45" customHeight="1" x14ac:dyDescent="0.2">
      <c r="A1537" s="822" t="s">
        <v>586</v>
      </c>
      <c r="B1537" s="823" t="s">
        <v>587</v>
      </c>
      <c r="C1537" s="826" t="s">
        <v>613</v>
      </c>
      <c r="D1537" s="840" t="s">
        <v>614</v>
      </c>
      <c r="E1537" s="826" t="s">
        <v>2332</v>
      </c>
      <c r="F1537" s="840" t="s">
        <v>2333</v>
      </c>
      <c r="G1537" s="826" t="s">
        <v>4122</v>
      </c>
      <c r="H1537" s="826" t="s">
        <v>4123</v>
      </c>
      <c r="I1537" s="832">
        <v>14302.2001953125</v>
      </c>
      <c r="J1537" s="832">
        <v>5</v>
      </c>
      <c r="K1537" s="833">
        <v>71511.0009765625</v>
      </c>
    </row>
    <row r="1538" spans="1:11" ht="14.45" customHeight="1" x14ac:dyDescent="0.2">
      <c r="A1538" s="822" t="s">
        <v>586</v>
      </c>
      <c r="B1538" s="823" t="s">
        <v>587</v>
      </c>
      <c r="C1538" s="826" t="s">
        <v>613</v>
      </c>
      <c r="D1538" s="840" t="s">
        <v>614</v>
      </c>
      <c r="E1538" s="826" t="s">
        <v>2332</v>
      </c>
      <c r="F1538" s="840" t="s">
        <v>2333</v>
      </c>
      <c r="G1538" s="826" t="s">
        <v>4124</v>
      </c>
      <c r="H1538" s="826" t="s">
        <v>4125</v>
      </c>
      <c r="I1538" s="832">
        <v>12.609999656677246</v>
      </c>
      <c r="J1538" s="832">
        <v>550</v>
      </c>
      <c r="K1538" s="833">
        <v>6934.6897583007813</v>
      </c>
    </row>
    <row r="1539" spans="1:11" ht="14.45" customHeight="1" x14ac:dyDescent="0.2">
      <c r="A1539" s="822" t="s">
        <v>586</v>
      </c>
      <c r="B1539" s="823" t="s">
        <v>587</v>
      </c>
      <c r="C1539" s="826" t="s">
        <v>613</v>
      </c>
      <c r="D1539" s="840" t="s">
        <v>614</v>
      </c>
      <c r="E1539" s="826" t="s">
        <v>2332</v>
      </c>
      <c r="F1539" s="840" t="s">
        <v>2333</v>
      </c>
      <c r="G1539" s="826" t="s">
        <v>4126</v>
      </c>
      <c r="H1539" s="826" t="s">
        <v>4127</v>
      </c>
      <c r="I1539" s="832">
        <v>11.989999771118164</v>
      </c>
      <c r="J1539" s="832">
        <v>550</v>
      </c>
      <c r="K1539" s="833">
        <v>6595.1099243164063</v>
      </c>
    </row>
    <row r="1540" spans="1:11" ht="14.45" customHeight="1" x14ac:dyDescent="0.2">
      <c r="A1540" s="822" t="s">
        <v>586</v>
      </c>
      <c r="B1540" s="823" t="s">
        <v>587</v>
      </c>
      <c r="C1540" s="826" t="s">
        <v>613</v>
      </c>
      <c r="D1540" s="840" t="s">
        <v>614</v>
      </c>
      <c r="E1540" s="826" t="s">
        <v>2332</v>
      </c>
      <c r="F1540" s="840" t="s">
        <v>2333</v>
      </c>
      <c r="G1540" s="826" t="s">
        <v>4128</v>
      </c>
      <c r="H1540" s="826" t="s">
        <v>4129</v>
      </c>
      <c r="I1540" s="832">
        <v>12.609999656677246</v>
      </c>
      <c r="J1540" s="832">
        <v>550</v>
      </c>
      <c r="K1540" s="833">
        <v>6934.3297729492188</v>
      </c>
    </row>
    <row r="1541" spans="1:11" ht="14.45" customHeight="1" x14ac:dyDescent="0.2">
      <c r="A1541" s="822" t="s">
        <v>586</v>
      </c>
      <c r="B1541" s="823" t="s">
        <v>587</v>
      </c>
      <c r="C1541" s="826" t="s">
        <v>613</v>
      </c>
      <c r="D1541" s="840" t="s">
        <v>614</v>
      </c>
      <c r="E1541" s="826" t="s">
        <v>2332</v>
      </c>
      <c r="F1541" s="840" t="s">
        <v>2333</v>
      </c>
      <c r="G1541" s="826" t="s">
        <v>4130</v>
      </c>
      <c r="H1541" s="826" t="s">
        <v>4131</v>
      </c>
      <c r="I1541" s="832">
        <v>12.609999656677246</v>
      </c>
      <c r="J1541" s="832">
        <v>550</v>
      </c>
      <c r="K1541" s="833">
        <v>6934.6897583007813</v>
      </c>
    </row>
    <row r="1542" spans="1:11" ht="14.45" customHeight="1" x14ac:dyDescent="0.2">
      <c r="A1542" s="822" t="s">
        <v>586</v>
      </c>
      <c r="B1542" s="823" t="s">
        <v>587</v>
      </c>
      <c r="C1542" s="826" t="s">
        <v>613</v>
      </c>
      <c r="D1542" s="840" t="s">
        <v>614</v>
      </c>
      <c r="E1542" s="826" t="s">
        <v>2332</v>
      </c>
      <c r="F1542" s="840" t="s">
        <v>2333</v>
      </c>
      <c r="G1542" s="826" t="s">
        <v>4124</v>
      </c>
      <c r="H1542" s="826" t="s">
        <v>4132</v>
      </c>
      <c r="I1542" s="832">
        <v>12.609999656677246</v>
      </c>
      <c r="J1542" s="832">
        <v>250</v>
      </c>
      <c r="K1542" s="833">
        <v>3152.139892578125</v>
      </c>
    </row>
    <row r="1543" spans="1:11" ht="14.45" customHeight="1" x14ac:dyDescent="0.2">
      <c r="A1543" s="822" t="s">
        <v>586</v>
      </c>
      <c r="B1543" s="823" t="s">
        <v>587</v>
      </c>
      <c r="C1543" s="826" t="s">
        <v>613</v>
      </c>
      <c r="D1543" s="840" t="s">
        <v>614</v>
      </c>
      <c r="E1543" s="826" t="s">
        <v>2332</v>
      </c>
      <c r="F1543" s="840" t="s">
        <v>2333</v>
      </c>
      <c r="G1543" s="826" t="s">
        <v>4126</v>
      </c>
      <c r="H1543" s="826" t="s">
        <v>4133</v>
      </c>
      <c r="I1543" s="832">
        <v>11.989999771118164</v>
      </c>
      <c r="J1543" s="832">
        <v>250</v>
      </c>
      <c r="K1543" s="833">
        <v>2997.7999877929688</v>
      </c>
    </row>
    <row r="1544" spans="1:11" ht="14.45" customHeight="1" x14ac:dyDescent="0.2">
      <c r="A1544" s="822" t="s">
        <v>586</v>
      </c>
      <c r="B1544" s="823" t="s">
        <v>587</v>
      </c>
      <c r="C1544" s="826" t="s">
        <v>613</v>
      </c>
      <c r="D1544" s="840" t="s">
        <v>614</v>
      </c>
      <c r="E1544" s="826" t="s">
        <v>2332</v>
      </c>
      <c r="F1544" s="840" t="s">
        <v>2333</v>
      </c>
      <c r="G1544" s="826" t="s">
        <v>4128</v>
      </c>
      <c r="H1544" s="826" t="s">
        <v>4134</v>
      </c>
      <c r="I1544" s="832">
        <v>12.806666374206543</v>
      </c>
      <c r="J1544" s="832">
        <v>300</v>
      </c>
      <c r="K1544" s="833">
        <v>3841.8399047851563</v>
      </c>
    </row>
    <row r="1545" spans="1:11" ht="14.45" customHeight="1" x14ac:dyDescent="0.2">
      <c r="A1545" s="822" t="s">
        <v>586</v>
      </c>
      <c r="B1545" s="823" t="s">
        <v>587</v>
      </c>
      <c r="C1545" s="826" t="s">
        <v>613</v>
      </c>
      <c r="D1545" s="840" t="s">
        <v>614</v>
      </c>
      <c r="E1545" s="826" t="s">
        <v>2332</v>
      </c>
      <c r="F1545" s="840" t="s">
        <v>2333</v>
      </c>
      <c r="G1545" s="826" t="s">
        <v>4130</v>
      </c>
      <c r="H1545" s="826" t="s">
        <v>4135</v>
      </c>
      <c r="I1545" s="832">
        <v>12.806666374206543</v>
      </c>
      <c r="J1545" s="832">
        <v>300</v>
      </c>
      <c r="K1545" s="833">
        <v>3841.8399047851563</v>
      </c>
    </row>
    <row r="1546" spans="1:11" ht="14.45" customHeight="1" x14ac:dyDescent="0.2">
      <c r="A1546" s="822" t="s">
        <v>586</v>
      </c>
      <c r="B1546" s="823" t="s">
        <v>587</v>
      </c>
      <c r="C1546" s="826" t="s">
        <v>613</v>
      </c>
      <c r="D1546" s="840" t="s">
        <v>614</v>
      </c>
      <c r="E1546" s="826" t="s">
        <v>2332</v>
      </c>
      <c r="F1546" s="840" t="s">
        <v>2333</v>
      </c>
      <c r="G1546" s="826" t="s">
        <v>4136</v>
      </c>
      <c r="H1546" s="826" t="s">
        <v>4137</v>
      </c>
      <c r="I1546" s="832">
        <v>12.609999656677246</v>
      </c>
      <c r="J1546" s="832">
        <v>50</v>
      </c>
      <c r="K1546" s="833">
        <v>630.40997314453125</v>
      </c>
    </row>
    <row r="1547" spans="1:11" ht="14.45" customHeight="1" x14ac:dyDescent="0.2">
      <c r="A1547" s="822" t="s">
        <v>586</v>
      </c>
      <c r="B1547" s="823" t="s">
        <v>587</v>
      </c>
      <c r="C1547" s="826" t="s">
        <v>613</v>
      </c>
      <c r="D1547" s="840" t="s">
        <v>614</v>
      </c>
      <c r="E1547" s="826" t="s">
        <v>2332</v>
      </c>
      <c r="F1547" s="840" t="s">
        <v>2333</v>
      </c>
      <c r="G1547" s="826" t="s">
        <v>4138</v>
      </c>
      <c r="H1547" s="826" t="s">
        <v>4139</v>
      </c>
      <c r="I1547" s="832">
        <v>13</v>
      </c>
      <c r="J1547" s="832">
        <v>150</v>
      </c>
      <c r="K1547" s="833">
        <v>1950.3400268554688</v>
      </c>
    </row>
    <row r="1548" spans="1:11" ht="14.45" customHeight="1" x14ac:dyDescent="0.2">
      <c r="A1548" s="822" t="s">
        <v>586</v>
      </c>
      <c r="B1548" s="823" t="s">
        <v>587</v>
      </c>
      <c r="C1548" s="826" t="s">
        <v>613</v>
      </c>
      <c r="D1548" s="840" t="s">
        <v>614</v>
      </c>
      <c r="E1548" s="826" t="s">
        <v>2332</v>
      </c>
      <c r="F1548" s="840" t="s">
        <v>2333</v>
      </c>
      <c r="G1548" s="826" t="s">
        <v>4140</v>
      </c>
      <c r="H1548" s="826" t="s">
        <v>4141</v>
      </c>
      <c r="I1548" s="832">
        <v>16.579999923706055</v>
      </c>
      <c r="J1548" s="832">
        <v>50</v>
      </c>
      <c r="K1548" s="833">
        <v>828.8499755859375</v>
      </c>
    </row>
    <row r="1549" spans="1:11" ht="14.45" customHeight="1" x14ac:dyDescent="0.2">
      <c r="A1549" s="822" t="s">
        <v>586</v>
      </c>
      <c r="B1549" s="823" t="s">
        <v>587</v>
      </c>
      <c r="C1549" s="826" t="s">
        <v>613</v>
      </c>
      <c r="D1549" s="840" t="s">
        <v>614</v>
      </c>
      <c r="E1549" s="826" t="s">
        <v>2332</v>
      </c>
      <c r="F1549" s="840" t="s">
        <v>2333</v>
      </c>
      <c r="G1549" s="826" t="s">
        <v>2336</v>
      </c>
      <c r="H1549" s="826" t="s">
        <v>2337</v>
      </c>
      <c r="I1549" s="832">
        <v>0.30000001192092896</v>
      </c>
      <c r="J1549" s="832">
        <v>500</v>
      </c>
      <c r="K1549" s="833">
        <v>150</v>
      </c>
    </row>
    <row r="1550" spans="1:11" ht="14.45" customHeight="1" x14ac:dyDescent="0.2">
      <c r="A1550" s="822" t="s">
        <v>586</v>
      </c>
      <c r="B1550" s="823" t="s">
        <v>587</v>
      </c>
      <c r="C1550" s="826" t="s">
        <v>613</v>
      </c>
      <c r="D1550" s="840" t="s">
        <v>614</v>
      </c>
      <c r="E1550" s="826" t="s">
        <v>2332</v>
      </c>
      <c r="F1550" s="840" t="s">
        <v>2333</v>
      </c>
      <c r="G1550" s="826" t="s">
        <v>2340</v>
      </c>
      <c r="H1550" s="826" t="s">
        <v>2341</v>
      </c>
      <c r="I1550" s="832">
        <v>0.68000000715255737</v>
      </c>
      <c r="J1550" s="832">
        <v>100</v>
      </c>
      <c r="K1550" s="833">
        <v>68</v>
      </c>
    </row>
    <row r="1551" spans="1:11" ht="14.45" customHeight="1" x14ac:dyDescent="0.2">
      <c r="A1551" s="822" t="s">
        <v>586</v>
      </c>
      <c r="B1551" s="823" t="s">
        <v>587</v>
      </c>
      <c r="C1551" s="826" t="s">
        <v>613</v>
      </c>
      <c r="D1551" s="840" t="s">
        <v>614</v>
      </c>
      <c r="E1551" s="826" t="s">
        <v>2332</v>
      </c>
      <c r="F1551" s="840" t="s">
        <v>2333</v>
      </c>
      <c r="G1551" s="826" t="s">
        <v>2342</v>
      </c>
      <c r="H1551" s="826" t="s">
        <v>2343</v>
      </c>
      <c r="I1551" s="832">
        <v>0.54666668176651001</v>
      </c>
      <c r="J1551" s="832">
        <v>1800</v>
      </c>
      <c r="K1551" s="833">
        <v>979</v>
      </c>
    </row>
    <row r="1552" spans="1:11" ht="14.45" customHeight="1" x14ac:dyDescent="0.2">
      <c r="A1552" s="822" t="s">
        <v>586</v>
      </c>
      <c r="B1552" s="823" t="s">
        <v>587</v>
      </c>
      <c r="C1552" s="826" t="s">
        <v>613</v>
      </c>
      <c r="D1552" s="840" t="s">
        <v>614</v>
      </c>
      <c r="E1552" s="826" t="s">
        <v>2332</v>
      </c>
      <c r="F1552" s="840" t="s">
        <v>2333</v>
      </c>
      <c r="G1552" s="826" t="s">
        <v>2342</v>
      </c>
      <c r="H1552" s="826" t="s">
        <v>2347</v>
      </c>
      <c r="I1552" s="832">
        <v>0.54600001573562618</v>
      </c>
      <c r="J1552" s="832">
        <v>1000</v>
      </c>
      <c r="K1552" s="833">
        <v>548</v>
      </c>
    </row>
    <row r="1553" spans="1:11" ht="14.45" customHeight="1" x14ac:dyDescent="0.2">
      <c r="A1553" s="822" t="s">
        <v>586</v>
      </c>
      <c r="B1553" s="823" t="s">
        <v>587</v>
      </c>
      <c r="C1553" s="826" t="s">
        <v>613</v>
      </c>
      <c r="D1553" s="840" t="s">
        <v>614</v>
      </c>
      <c r="E1553" s="826" t="s">
        <v>2332</v>
      </c>
      <c r="F1553" s="840" t="s">
        <v>2333</v>
      </c>
      <c r="G1553" s="826" t="s">
        <v>4142</v>
      </c>
      <c r="H1553" s="826" t="s">
        <v>4143</v>
      </c>
      <c r="I1553" s="832">
        <v>319.20001220703125</v>
      </c>
      <c r="J1553" s="832">
        <v>10</v>
      </c>
      <c r="K1553" s="833">
        <v>3191.97998046875</v>
      </c>
    </row>
    <row r="1554" spans="1:11" ht="14.45" customHeight="1" x14ac:dyDescent="0.2">
      <c r="A1554" s="822" t="s">
        <v>586</v>
      </c>
      <c r="B1554" s="823" t="s">
        <v>587</v>
      </c>
      <c r="C1554" s="826" t="s">
        <v>613</v>
      </c>
      <c r="D1554" s="840" t="s">
        <v>614</v>
      </c>
      <c r="E1554" s="826" t="s">
        <v>2332</v>
      </c>
      <c r="F1554" s="840" t="s">
        <v>2333</v>
      </c>
      <c r="G1554" s="826" t="s">
        <v>2348</v>
      </c>
      <c r="H1554" s="826" t="s">
        <v>2349</v>
      </c>
      <c r="I1554" s="832">
        <v>48.819999694824219</v>
      </c>
      <c r="J1554" s="832">
        <v>100</v>
      </c>
      <c r="K1554" s="833">
        <v>4882</v>
      </c>
    </row>
    <row r="1555" spans="1:11" ht="14.45" customHeight="1" x14ac:dyDescent="0.2">
      <c r="A1555" s="822" t="s">
        <v>586</v>
      </c>
      <c r="B1555" s="823" t="s">
        <v>587</v>
      </c>
      <c r="C1555" s="826" t="s">
        <v>613</v>
      </c>
      <c r="D1555" s="840" t="s">
        <v>614</v>
      </c>
      <c r="E1555" s="826" t="s">
        <v>2332</v>
      </c>
      <c r="F1555" s="840" t="s">
        <v>2333</v>
      </c>
      <c r="G1555" s="826" t="s">
        <v>2348</v>
      </c>
      <c r="H1555" s="826" t="s">
        <v>2465</v>
      </c>
      <c r="I1555" s="832">
        <v>48.819999694824219</v>
      </c>
      <c r="J1555" s="832">
        <v>25</v>
      </c>
      <c r="K1555" s="833">
        <v>1220.5999755859375</v>
      </c>
    </row>
    <row r="1556" spans="1:11" ht="14.45" customHeight="1" x14ac:dyDescent="0.2">
      <c r="A1556" s="822" t="s">
        <v>586</v>
      </c>
      <c r="B1556" s="823" t="s">
        <v>587</v>
      </c>
      <c r="C1556" s="826" t="s">
        <v>613</v>
      </c>
      <c r="D1556" s="840" t="s">
        <v>614</v>
      </c>
      <c r="E1556" s="826" t="s">
        <v>2355</v>
      </c>
      <c r="F1556" s="840" t="s">
        <v>2356</v>
      </c>
      <c r="G1556" s="826" t="s">
        <v>4144</v>
      </c>
      <c r="H1556" s="826" t="s">
        <v>4145</v>
      </c>
      <c r="I1556" s="832">
        <v>16.940000534057617</v>
      </c>
      <c r="J1556" s="832">
        <v>200</v>
      </c>
      <c r="K1556" s="833">
        <v>3388</v>
      </c>
    </row>
    <row r="1557" spans="1:11" ht="14.45" customHeight="1" x14ac:dyDescent="0.2">
      <c r="A1557" s="822" t="s">
        <v>586</v>
      </c>
      <c r="B1557" s="823" t="s">
        <v>587</v>
      </c>
      <c r="C1557" s="826" t="s">
        <v>613</v>
      </c>
      <c r="D1557" s="840" t="s">
        <v>614</v>
      </c>
      <c r="E1557" s="826" t="s">
        <v>2355</v>
      </c>
      <c r="F1557" s="840" t="s">
        <v>2356</v>
      </c>
      <c r="G1557" s="826" t="s">
        <v>2812</v>
      </c>
      <c r="H1557" s="826" t="s">
        <v>2813</v>
      </c>
      <c r="I1557" s="832">
        <v>16.940000534057617</v>
      </c>
      <c r="J1557" s="832">
        <v>1200</v>
      </c>
      <c r="K1557" s="833">
        <v>20328</v>
      </c>
    </row>
    <row r="1558" spans="1:11" ht="14.45" customHeight="1" x14ac:dyDescent="0.2">
      <c r="A1558" s="822" t="s">
        <v>586</v>
      </c>
      <c r="B1558" s="823" t="s">
        <v>587</v>
      </c>
      <c r="C1558" s="826" t="s">
        <v>613</v>
      </c>
      <c r="D1558" s="840" t="s">
        <v>614</v>
      </c>
      <c r="E1558" s="826" t="s">
        <v>2355</v>
      </c>
      <c r="F1558" s="840" t="s">
        <v>2356</v>
      </c>
      <c r="G1558" s="826" t="s">
        <v>2357</v>
      </c>
      <c r="H1558" s="826" t="s">
        <v>2358</v>
      </c>
      <c r="I1558" s="832">
        <v>15.729999542236328</v>
      </c>
      <c r="J1558" s="832">
        <v>650</v>
      </c>
      <c r="K1558" s="833">
        <v>10224.5</v>
      </c>
    </row>
    <row r="1559" spans="1:11" ht="14.45" customHeight="1" x14ac:dyDescent="0.2">
      <c r="A1559" s="822" t="s">
        <v>586</v>
      </c>
      <c r="B1559" s="823" t="s">
        <v>587</v>
      </c>
      <c r="C1559" s="826" t="s">
        <v>613</v>
      </c>
      <c r="D1559" s="840" t="s">
        <v>614</v>
      </c>
      <c r="E1559" s="826" t="s">
        <v>2355</v>
      </c>
      <c r="F1559" s="840" t="s">
        <v>2356</v>
      </c>
      <c r="G1559" s="826" t="s">
        <v>2359</v>
      </c>
      <c r="H1559" s="826" t="s">
        <v>2360</v>
      </c>
      <c r="I1559" s="832">
        <v>15.729999542236328</v>
      </c>
      <c r="J1559" s="832">
        <v>250</v>
      </c>
      <c r="K1559" s="833">
        <v>3932.5</v>
      </c>
    </row>
    <row r="1560" spans="1:11" ht="14.45" customHeight="1" x14ac:dyDescent="0.2">
      <c r="A1560" s="822" t="s">
        <v>586</v>
      </c>
      <c r="B1560" s="823" t="s">
        <v>587</v>
      </c>
      <c r="C1560" s="826" t="s">
        <v>613</v>
      </c>
      <c r="D1560" s="840" t="s">
        <v>614</v>
      </c>
      <c r="E1560" s="826" t="s">
        <v>2355</v>
      </c>
      <c r="F1560" s="840" t="s">
        <v>2356</v>
      </c>
      <c r="G1560" s="826" t="s">
        <v>2467</v>
      </c>
      <c r="H1560" s="826" t="s">
        <v>2468</v>
      </c>
      <c r="I1560" s="832">
        <v>15.729999542236328</v>
      </c>
      <c r="J1560" s="832">
        <v>50</v>
      </c>
      <c r="K1560" s="833">
        <v>786.5</v>
      </c>
    </row>
    <row r="1561" spans="1:11" ht="14.45" customHeight="1" x14ac:dyDescent="0.2">
      <c r="A1561" s="822" t="s">
        <v>586</v>
      </c>
      <c r="B1561" s="823" t="s">
        <v>587</v>
      </c>
      <c r="C1561" s="826" t="s">
        <v>613</v>
      </c>
      <c r="D1561" s="840" t="s">
        <v>614</v>
      </c>
      <c r="E1561" s="826" t="s">
        <v>2355</v>
      </c>
      <c r="F1561" s="840" t="s">
        <v>2356</v>
      </c>
      <c r="G1561" s="826" t="s">
        <v>2361</v>
      </c>
      <c r="H1561" s="826" t="s">
        <v>2362</v>
      </c>
      <c r="I1561" s="832">
        <v>15.729999542236328</v>
      </c>
      <c r="J1561" s="832">
        <v>200</v>
      </c>
      <c r="K1561" s="833">
        <v>3146</v>
      </c>
    </row>
    <row r="1562" spans="1:11" ht="14.45" customHeight="1" x14ac:dyDescent="0.2">
      <c r="A1562" s="822" t="s">
        <v>586</v>
      </c>
      <c r="B1562" s="823" t="s">
        <v>587</v>
      </c>
      <c r="C1562" s="826" t="s">
        <v>613</v>
      </c>
      <c r="D1562" s="840" t="s">
        <v>614</v>
      </c>
      <c r="E1562" s="826" t="s">
        <v>2355</v>
      </c>
      <c r="F1562" s="840" t="s">
        <v>2356</v>
      </c>
      <c r="G1562" s="826" t="s">
        <v>2820</v>
      </c>
      <c r="H1562" s="826" t="s">
        <v>2821</v>
      </c>
      <c r="I1562" s="832">
        <v>15.729999542236328</v>
      </c>
      <c r="J1562" s="832">
        <v>200</v>
      </c>
      <c r="K1562" s="833">
        <v>3146</v>
      </c>
    </row>
    <row r="1563" spans="1:11" ht="14.45" customHeight="1" x14ac:dyDescent="0.2">
      <c r="A1563" s="822" t="s">
        <v>586</v>
      </c>
      <c r="B1563" s="823" t="s">
        <v>587</v>
      </c>
      <c r="C1563" s="826" t="s">
        <v>613</v>
      </c>
      <c r="D1563" s="840" t="s">
        <v>614</v>
      </c>
      <c r="E1563" s="826" t="s">
        <v>2355</v>
      </c>
      <c r="F1563" s="840" t="s">
        <v>2356</v>
      </c>
      <c r="G1563" s="826" t="s">
        <v>4146</v>
      </c>
      <c r="H1563" s="826" t="s">
        <v>4147</v>
      </c>
      <c r="I1563" s="832">
        <v>11.739999771118164</v>
      </c>
      <c r="J1563" s="832">
        <v>1950</v>
      </c>
      <c r="K1563" s="833">
        <v>22887.149047851563</v>
      </c>
    </row>
    <row r="1564" spans="1:11" ht="14.45" customHeight="1" x14ac:dyDescent="0.2">
      <c r="A1564" s="822" t="s">
        <v>586</v>
      </c>
      <c r="B1564" s="823" t="s">
        <v>587</v>
      </c>
      <c r="C1564" s="826" t="s">
        <v>613</v>
      </c>
      <c r="D1564" s="840" t="s">
        <v>614</v>
      </c>
      <c r="E1564" s="826" t="s">
        <v>2355</v>
      </c>
      <c r="F1564" s="840" t="s">
        <v>2356</v>
      </c>
      <c r="G1564" s="826" t="s">
        <v>4148</v>
      </c>
      <c r="H1564" s="826" t="s">
        <v>4149</v>
      </c>
      <c r="I1564" s="832">
        <v>7.0166667302449541</v>
      </c>
      <c r="J1564" s="832">
        <v>1200</v>
      </c>
      <c r="K1564" s="833">
        <v>8420</v>
      </c>
    </row>
    <row r="1565" spans="1:11" ht="14.45" customHeight="1" x14ac:dyDescent="0.2">
      <c r="A1565" s="822" t="s">
        <v>586</v>
      </c>
      <c r="B1565" s="823" t="s">
        <v>587</v>
      </c>
      <c r="C1565" s="826" t="s">
        <v>613</v>
      </c>
      <c r="D1565" s="840" t="s">
        <v>614</v>
      </c>
      <c r="E1565" s="826" t="s">
        <v>2355</v>
      </c>
      <c r="F1565" s="840" t="s">
        <v>2356</v>
      </c>
      <c r="G1565" s="826" t="s">
        <v>2812</v>
      </c>
      <c r="H1565" s="826" t="s">
        <v>4150</v>
      </c>
      <c r="I1565" s="832">
        <v>16.940000534057617</v>
      </c>
      <c r="J1565" s="832">
        <v>1300</v>
      </c>
      <c r="K1565" s="833">
        <v>22022</v>
      </c>
    </row>
    <row r="1566" spans="1:11" ht="14.45" customHeight="1" x14ac:dyDescent="0.2">
      <c r="A1566" s="822" t="s">
        <v>586</v>
      </c>
      <c r="B1566" s="823" t="s">
        <v>587</v>
      </c>
      <c r="C1566" s="826" t="s">
        <v>613</v>
      </c>
      <c r="D1566" s="840" t="s">
        <v>614</v>
      </c>
      <c r="E1566" s="826" t="s">
        <v>2355</v>
      </c>
      <c r="F1566" s="840" t="s">
        <v>2356</v>
      </c>
      <c r="G1566" s="826" t="s">
        <v>2357</v>
      </c>
      <c r="H1566" s="826" t="s">
        <v>2363</v>
      </c>
      <c r="I1566" s="832">
        <v>15.729999542236328</v>
      </c>
      <c r="J1566" s="832">
        <v>600</v>
      </c>
      <c r="K1566" s="833">
        <v>9438</v>
      </c>
    </row>
    <row r="1567" spans="1:11" ht="14.45" customHeight="1" x14ac:dyDescent="0.2">
      <c r="A1567" s="822" t="s">
        <v>586</v>
      </c>
      <c r="B1567" s="823" t="s">
        <v>587</v>
      </c>
      <c r="C1567" s="826" t="s">
        <v>613</v>
      </c>
      <c r="D1567" s="840" t="s">
        <v>614</v>
      </c>
      <c r="E1567" s="826" t="s">
        <v>2355</v>
      </c>
      <c r="F1567" s="840" t="s">
        <v>2356</v>
      </c>
      <c r="G1567" s="826" t="s">
        <v>2359</v>
      </c>
      <c r="H1567" s="826" t="s">
        <v>2364</v>
      </c>
      <c r="I1567" s="832">
        <v>15.729999542236328</v>
      </c>
      <c r="J1567" s="832">
        <v>1050</v>
      </c>
      <c r="K1567" s="833">
        <v>16516.5</v>
      </c>
    </row>
    <row r="1568" spans="1:11" ht="14.45" customHeight="1" x14ac:dyDescent="0.2">
      <c r="A1568" s="822" t="s">
        <v>586</v>
      </c>
      <c r="B1568" s="823" t="s">
        <v>587</v>
      </c>
      <c r="C1568" s="826" t="s">
        <v>613</v>
      </c>
      <c r="D1568" s="840" t="s">
        <v>614</v>
      </c>
      <c r="E1568" s="826" t="s">
        <v>2355</v>
      </c>
      <c r="F1568" s="840" t="s">
        <v>2356</v>
      </c>
      <c r="G1568" s="826" t="s">
        <v>4146</v>
      </c>
      <c r="H1568" s="826" t="s">
        <v>4151</v>
      </c>
      <c r="I1568" s="832">
        <v>11.739999771118164</v>
      </c>
      <c r="J1568" s="832">
        <v>650</v>
      </c>
      <c r="K1568" s="833">
        <v>7629.0496826171875</v>
      </c>
    </row>
    <row r="1569" spans="1:11" ht="14.45" customHeight="1" x14ac:dyDescent="0.2">
      <c r="A1569" s="822" t="s">
        <v>586</v>
      </c>
      <c r="B1569" s="823" t="s">
        <v>587</v>
      </c>
      <c r="C1569" s="826" t="s">
        <v>613</v>
      </c>
      <c r="D1569" s="840" t="s">
        <v>614</v>
      </c>
      <c r="E1569" s="826" t="s">
        <v>2355</v>
      </c>
      <c r="F1569" s="840" t="s">
        <v>2356</v>
      </c>
      <c r="G1569" s="826" t="s">
        <v>4152</v>
      </c>
      <c r="H1569" s="826" t="s">
        <v>4153</v>
      </c>
      <c r="I1569" s="832">
        <v>8.4700002670288086</v>
      </c>
      <c r="J1569" s="832">
        <v>560</v>
      </c>
      <c r="K1569" s="833">
        <v>4743.199951171875</v>
      </c>
    </row>
    <row r="1570" spans="1:11" ht="14.45" customHeight="1" x14ac:dyDescent="0.2">
      <c r="A1570" s="822" t="s">
        <v>586</v>
      </c>
      <c r="B1570" s="823" t="s">
        <v>587</v>
      </c>
      <c r="C1570" s="826" t="s">
        <v>613</v>
      </c>
      <c r="D1570" s="840" t="s">
        <v>614</v>
      </c>
      <c r="E1570" s="826" t="s">
        <v>2355</v>
      </c>
      <c r="F1570" s="840" t="s">
        <v>2356</v>
      </c>
      <c r="G1570" s="826" t="s">
        <v>4152</v>
      </c>
      <c r="H1570" s="826" t="s">
        <v>4154</v>
      </c>
      <c r="I1570" s="832">
        <v>7.0199999809265137</v>
      </c>
      <c r="J1570" s="832">
        <v>50</v>
      </c>
      <c r="K1570" s="833">
        <v>350.89999389648438</v>
      </c>
    </row>
    <row r="1571" spans="1:11" ht="14.45" customHeight="1" x14ac:dyDescent="0.2">
      <c r="A1571" s="822" t="s">
        <v>586</v>
      </c>
      <c r="B1571" s="823" t="s">
        <v>587</v>
      </c>
      <c r="C1571" s="826" t="s">
        <v>613</v>
      </c>
      <c r="D1571" s="840" t="s">
        <v>614</v>
      </c>
      <c r="E1571" s="826" t="s">
        <v>2355</v>
      </c>
      <c r="F1571" s="840" t="s">
        <v>2356</v>
      </c>
      <c r="G1571" s="826" t="s">
        <v>4148</v>
      </c>
      <c r="H1571" s="826" t="s">
        <v>4155</v>
      </c>
      <c r="I1571" s="832">
        <v>7.0180000305175785</v>
      </c>
      <c r="J1571" s="832">
        <v>1000</v>
      </c>
      <c r="K1571" s="833">
        <v>7018</v>
      </c>
    </row>
    <row r="1572" spans="1:11" ht="14.45" customHeight="1" x14ac:dyDescent="0.2">
      <c r="A1572" s="822" t="s">
        <v>586</v>
      </c>
      <c r="B1572" s="823" t="s">
        <v>587</v>
      </c>
      <c r="C1572" s="826" t="s">
        <v>613</v>
      </c>
      <c r="D1572" s="840" t="s">
        <v>614</v>
      </c>
      <c r="E1572" s="826" t="s">
        <v>2355</v>
      </c>
      <c r="F1572" s="840" t="s">
        <v>2356</v>
      </c>
      <c r="G1572" s="826" t="s">
        <v>2366</v>
      </c>
      <c r="H1572" s="826" t="s">
        <v>2367</v>
      </c>
      <c r="I1572" s="832">
        <v>0.65272726795890113</v>
      </c>
      <c r="J1572" s="832">
        <v>23000</v>
      </c>
      <c r="K1572" s="833">
        <v>15030</v>
      </c>
    </row>
    <row r="1573" spans="1:11" ht="14.45" customHeight="1" x14ac:dyDescent="0.2">
      <c r="A1573" s="822" t="s">
        <v>586</v>
      </c>
      <c r="B1573" s="823" t="s">
        <v>587</v>
      </c>
      <c r="C1573" s="826" t="s">
        <v>613</v>
      </c>
      <c r="D1573" s="840" t="s">
        <v>614</v>
      </c>
      <c r="E1573" s="826" t="s">
        <v>2355</v>
      </c>
      <c r="F1573" s="840" t="s">
        <v>2356</v>
      </c>
      <c r="G1573" s="826" t="s">
        <v>2368</v>
      </c>
      <c r="H1573" s="826" t="s">
        <v>2369</v>
      </c>
      <c r="I1573" s="832">
        <v>0.65454545346173376</v>
      </c>
      <c r="J1573" s="832">
        <v>15800</v>
      </c>
      <c r="K1573" s="833">
        <v>10332</v>
      </c>
    </row>
    <row r="1574" spans="1:11" ht="14.45" customHeight="1" x14ac:dyDescent="0.2">
      <c r="A1574" s="822" t="s">
        <v>586</v>
      </c>
      <c r="B1574" s="823" t="s">
        <v>587</v>
      </c>
      <c r="C1574" s="826" t="s">
        <v>613</v>
      </c>
      <c r="D1574" s="840" t="s">
        <v>614</v>
      </c>
      <c r="E1574" s="826" t="s">
        <v>2355</v>
      </c>
      <c r="F1574" s="840" t="s">
        <v>2356</v>
      </c>
      <c r="G1574" s="826" t="s">
        <v>2472</v>
      </c>
      <c r="H1574" s="826" t="s">
        <v>2827</v>
      </c>
      <c r="I1574" s="832">
        <v>0.65499999125798547</v>
      </c>
      <c r="J1574" s="832">
        <v>5000</v>
      </c>
      <c r="K1574" s="833">
        <v>3300</v>
      </c>
    </row>
    <row r="1575" spans="1:11" ht="14.45" customHeight="1" x14ac:dyDescent="0.2">
      <c r="A1575" s="822" t="s">
        <v>586</v>
      </c>
      <c r="B1575" s="823" t="s">
        <v>587</v>
      </c>
      <c r="C1575" s="826" t="s">
        <v>613</v>
      </c>
      <c r="D1575" s="840" t="s">
        <v>614</v>
      </c>
      <c r="E1575" s="826" t="s">
        <v>2355</v>
      </c>
      <c r="F1575" s="840" t="s">
        <v>2356</v>
      </c>
      <c r="G1575" s="826" t="s">
        <v>4156</v>
      </c>
      <c r="H1575" s="826" t="s">
        <v>4157</v>
      </c>
      <c r="I1575" s="832">
        <v>1.5099999904632568</v>
      </c>
      <c r="J1575" s="832">
        <v>500</v>
      </c>
      <c r="K1575" s="833">
        <v>756.25</v>
      </c>
    </row>
    <row r="1576" spans="1:11" ht="14.45" customHeight="1" x14ac:dyDescent="0.2">
      <c r="A1576" s="822" t="s">
        <v>586</v>
      </c>
      <c r="B1576" s="823" t="s">
        <v>587</v>
      </c>
      <c r="C1576" s="826" t="s">
        <v>613</v>
      </c>
      <c r="D1576" s="840" t="s">
        <v>614</v>
      </c>
      <c r="E1576" s="826" t="s">
        <v>2355</v>
      </c>
      <c r="F1576" s="840" t="s">
        <v>2356</v>
      </c>
      <c r="G1576" s="826" t="s">
        <v>2366</v>
      </c>
      <c r="H1576" s="826" t="s">
        <v>2370</v>
      </c>
      <c r="I1576" s="832">
        <v>0.62999999523162842</v>
      </c>
      <c r="J1576" s="832">
        <v>9600</v>
      </c>
      <c r="K1576" s="833">
        <v>6048</v>
      </c>
    </row>
    <row r="1577" spans="1:11" ht="14.45" customHeight="1" x14ac:dyDescent="0.2">
      <c r="A1577" s="822" t="s">
        <v>586</v>
      </c>
      <c r="B1577" s="823" t="s">
        <v>587</v>
      </c>
      <c r="C1577" s="826" t="s">
        <v>613</v>
      </c>
      <c r="D1577" s="840" t="s">
        <v>614</v>
      </c>
      <c r="E1577" s="826" t="s">
        <v>2355</v>
      </c>
      <c r="F1577" s="840" t="s">
        <v>2356</v>
      </c>
      <c r="G1577" s="826" t="s">
        <v>2368</v>
      </c>
      <c r="H1577" s="826" t="s">
        <v>2371</v>
      </c>
      <c r="I1577" s="832">
        <v>0.62833333015441895</v>
      </c>
      <c r="J1577" s="832">
        <v>7200</v>
      </c>
      <c r="K1577" s="833">
        <v>4524</v>
      </c>
    </row>
    <row r="1578" spans="1:11" ht="14.45" customHeight="1" x14ac:dyDescent="0.2">
      <c r="A1578" s="822" t="s">
        <v>586</v>
      </c>
      <c r="B1578" s="823" t="s">
        <v>587</v>
      </c>
      <c r="C1578" s="826" t="s">
        <v>613</v>
      </c>
      <c r="D1578" s="840" t="s">
        <v>614</v>
      </c>
      <c r="E1578" s="826" t="s">
        <v>2355</v>
      </c>
      <c r="F1578" s="840" t="s">
        <v>2356</v>
      </c>
      <c r="G1578" s="826" t="s">
        <v>2472</v>
      </c>
      <c r="H1578" s="826" t="s">
        <v>2473</v>
      </c>
      <c r="I1578" s="832">
        <v>0.62999999523162842</v>
      </c>
      <c r="J1578" s="832">
        <v>4800</v>
      </c>
      <c r="K1578" s="833">
        <v>3024</v>
      </c>
    </row>
    <row r="1579" spans="1:11" ht="14.45" customHeight="1" x14ac:dyDescent="0.2">
      <c r="A1579" s="822" t="s">
        <v>586</v>
      </c>
      <c r="B1579" s="823" t="s">
        <v>587</v>
      </c>
      <c r="C1579" s="826" t="s">
        <v>613</v>
      </c>
      <c r="D1579" s="840" t="s">
        <v>614</v>
      </c>
      <c r="E1579" s="826" t="s">
        <v>2355</v>
      </c>
      <c r="F1579" s="840" t="s">
        <v>2356</v>
      </c>
      <c r="G1579" s="826" t="s">
        <v>4156</v>
      </c>
      <c r="H1579" s="826" t="s">
        <v>4158</v>
      </c>
      <c r="I1579" s="832">
        <v>1.5099999904632568</v>
      </c>
      <c r="J1579" s="832">
        <v>4200</v>
      </c>
      <c r="K1579" s="833">
        <v>6352</v>
      </c>
    </row>
    <row r="1580" spans="1:11" ht="14.45" customHeight="1" x14ac:dyDescent="0.2">
      <c r="A1580" s="822" t="s">
        <v>586</v>
      </c>
      <c r="B1580" s="823" t="s">
        <v>587</v>
      </c>
      <c r="C1580" s="826" t="s">
        <v>613</v>
      </c>
      <c r="D1580" s="840" t="s">
        <v>614</v>
      </c>
      <c r="E1580" s="826" t="s">
        <v>2840</v>
      </c>
      <c r="F1580" s="840" t="s">
        <v>2841</v>
      </c>
      <c r="G1580" s="826" t="s">
        <v>4159</v>
      </c>
      <c r="H1580" s="826" t="s">
        <v>4160</v>
      </c>
      <c r="I1580" s="832">
        <v>13001.900390625</v>
      </c>
      <c r="J1580" s="832">
        <v>4</v>
      </c>
      <c r="K1580" s="833">
        <v>52007.6015625</v>
      </c>
    </row>
    <row r="1581" spans="1:11" ht="14.45" customHeight="1" x14ac:dyDescent="0.2">
      <c r="A1581" s="822" t="s">
        <v>586</v>
      </c>
      <c r="B1581" s="823" t="s">
        <v>587</v>
      </c>
      <c r="C1581" s="826" t="s">
        <v>613</v>
      </c>
      <c r="D1581" s="840" t="s">
        <v>614</v>
      </c>
      <c r="E1581" s="826" t="s">
        <v>2840</v>
      </c>
      <c r="F1581" s="840" t="s">
        <v>2841</v>
      </c>
      <c r="G1581" s="826" t="s">
        <v>4161</v>
      </c>
      <c r="H1581" s="826" t="s">
        <v>4162</v>
      </c>
      <c r="I1581" s="832">
        <v>5708.2998046875</v>
      </c>
      <c r="J1581" s="832">
        <v>25</v>
      </c>
      <c r="K1581" s="833">
        <v>142707.408203125</v>
      </c>
    </row>
    <row r="1582" spans="1:11" ht="14.45" customHeight="1" x14ac:dyDescent="0.2">
      <c r="A1582" s="822" t="s">
        <v>586</v>
      </c>
      <c r="B1582" s="823" t="s">
        <v>587</v>
      </c>
      <c r="C1582" s="826" t="s">
        <v>613</v>
      </c>
      <c r="D1582" s="840" t="s">
        <v>614</v>
      </c>
      <c r="E1582" s="826" t="s">
        <v>2840</v>
      </c>
      <c r="F1582" s="840" t="s">
        <v>2841</v>
      </c>
      <c r="G1582" s="826" t="s">
        <v>4163</v>
      </c>
      <c r="H1582" s="826" t="s">
        <v>4164</v>
      </c>
      <c r="I1582" s="832">
        <v>6152.85009765625</v>
      </c>
      <c r="J1582" s="832">
        <v>3</v>
      </c>
      <c r="K1582" s="833">
        <v>18458.55078125</v>
      </c>
    </row>
    <row r="1583" spans="1:11" ht="14.45" customHeight="1" x14ac:dyDescent="0.2">
      <c r="A1583" s="822" t="s">
        <v>586</v>
      </c>
      <c r="B1583" s="823" t="s">
        <v>587</v>
      </c>
      <c r="C1583" s="826" t="s">
        <v>613</v>
      </c>
      <c r="D1583" s="840" t="s">
        <v>614</v>
      </c>
      <c r="E1583" s="826" t="s">
        <v>2840</v>
      </c>
      <c r="F1583" s="840" t="s">
        <v>2841</v>
      </c>
      <c r="G1583" s="826" t="s">
        <v>4165</v>
      </c>
      <c r="H1583" s="826" t="s">
        <v>4166</v>
      </c>
      <c r="I1583" s="832">
        <v>3938.1724243164063</v>
      </c>
      <c r="J1583" s="832">
        <v>25</v>
      </c>
      <c r="K1583" s="833">
        <v>98454.34814453125</v>
      </c>
    </row>
    <row r="1584" spans="1:11" ht="14.45" customHeight="1" x14ac:dyDescent="0.2">
      <c r="A1584" s="822" t="s">
        <v>586</v>
      </c>
      <c r="B1584" s="823" t="s">
        <v>587</v>
      </c>
      <c r="C1584" s="826" t="s">
        <v>613</v>
      </c>
      <c r="D1584" s="840" t="s">
        <v>614</v>
      </c>
      <c r="E1584" s="826" t="s">
        <v>2840</v>
      </c>
      <c r="F1584" s="840" t="s">
        <v>2841</v>
      </c>
      <c r="G1584" s="826" t="s">
        <v>4161</v>
      </c>
      <c r="H1584" s="826" t="s">
        <v>4167</v>
      </c>
      <c r="I1584" s="832">
        <v>5708.2998046875</v>
      </c>
      <c r="J1584" s="832">
        <v>20</v>
      </c>
      <c r="K1584" s="833">
        <v>114165.94140625</v>
      </c>
    </row>
    <row r="1585" spans="1:11" ht="14.45" customHeight="1" x14ac:dyDescent="0.2">
      <c r="A1585" s="822" t="s">
        <v>586</v>
      </c>
      <c r="B1585" s="823" t="s">
        <v>587</v>
      </c>
      <c r="C1585" s="826" t="s">
        <v>613</v>
      </c>
      <c r="D1585" s="840" t="s">
        <v>614</v>
      </c>
      <c r="E1585" s="826" t="s">
        <v>2840</v>
      </c>
      <c r="F1585" s="840" t="s">
        <v>2841</v>
      </c>
      <c r="G1585" s="826" t="s">
        <v>4165</v>
      </c>
      <c r="H1585" s="826" t="s">
        <v>4168</v>
      </c>
      <c r="I1585" s="832">
        <v>3938.1732584635415</v>
      </c>
      <c r="J1585" s="832">
        <v>30</v>
      </c>
      <c r="K1585" s="833">
        <v>118145.21826171875</v>
      </c>
    </row>
    <row r="1586" spans="1:11" ht="14.45" customHeight="1" x14ac:dyDescent="0.2">
      <c r="A1586" s="822" t="s">
        <v>586</v>
      </c>
      <c r="B1586" s="823" t="s">
        <v>587</v>
      </c>
      <c r="C1586" s="826" t="s">
        <v>613</v>
      </c>
      <c r="D1586" s="840" t="s">
        <v>614</v>
      </c>
      <c r="E1586" s="826" t="s">
        <v>2840</v>
      </c>
      <c r="F1586" s="840" t="s">
        <v>2841</v>
      </c>
      <c r="G1586" s="826" t="s">
        <v>4169</v>
      </c>
      <c r="H1586" s="826" t="s">
        <v>4170</v>
      </c>
      <c r="I1586" s="832">
        <v>11150</v>
      </c>
      <c r="J1586" s="832">
        <v>2</v>
      </c>
      <c r="K1586" s="833">
        <v>22300</v>
      </c>
    </row>
    <row r="1587" spans="1:11" ht="14.45" customHeight="1" x14ac:dyDescent="0.2">
      <c r="A1587" s="822" t="s">
        <v>586</v>
      </c>
      <c r="B1587" s="823" t="s">
        <v>587</v>
      </c>
      <c r="C1587" s="826" t="s">
        <v>613</v>
      </c>
      <c r="D1587" s="840" t="s">
        <v>614</v>
      </c>
      <c r="E1587" s="826" t="s">
        <v>2840</v>
      </c>
      <c r="F1587" s="840" t="s">
        <v>2841</v>
      </c>
      <c r="G1587" s="826" t="s">
        <v>4169</v>
      </c>
      <c r="H1587" s="826" t="s">
        <v>4171</v>
      </c>
      <c r="I1587" s="832">
        <v>11150</v>
      </c>
      <c r="J1587" s="832">
        <v>4</v>
      </c>
      <c r="K1587" s="833">
        <v>44600</v>
      </c>
    </row>
    <row r="1588" spans="1:11" ht="14.45" customHeight="1" x14ac:dyDescent="0.2">
      <c r="A1588" s="822" t="s">
        <v>586</v>
      </c>
      <c r="B1588" s="823" t="s">
        <v>587</v>
      </c>
      <c r="C1588" s="826" t="s">
        <v>613</v>
      </c>
      <c r="D1588" s="840" t="s">
        <v>614</v>
      </c>
      <c r="E1588" s="826" t="s">
        <v>2840</v>
      </c>
      <c r="F1588" s="840" t="s">
        <v>2841</v>
      </c>
      <c r="G1588" s="826" t="s">
        <v>4172</v>
      </c>
      <c r="H1588" s="826" t="s">
        <v>4173</v>
      </c>
      <c r="I1588" s="832">
        <v>1531.8599853515625</v>
      </c>
      <c r="J1588" s="832">
        <v>1</v>
      </c>
      <c r="K1588" s="833">
        <v>1531.8599853515625</v>
      </c>
    </row>
    <row r="1589" spans="1:11" ht="14.45" customHeight="1" x14ac:dyDescent="0.2">
      <c r="A1589" s="822" t="s">
        <v>586</v>
      </c>
      <c r="B1589" s="823" t="s">
        <v>587</v>
      </c>
      <c r="C1589" s="826" t="s">
        <v>613</v>
      </c>
      <c r="D1589" s="840" t="s">
        <v>614</v>
      </c>
      <c r="E1589" s="826" t="s">
        <v>2840</v>
      </c>
      <c r="F1589" s="840" t="s">
        <v>2841</v>
      </c>
      <c r="G1589" s="826" t="s">
        <v>4172</v>
      </c>
      <c r="H1589" s="826" t="s">
        <v>4174</v>
      </c>
      <c r="I1589" s="832">
        <v>1531.8599853515625</v>
      </c>
      <c r="J1589" s="832">
        <v>6</v>
      </c>
      <c r="K1589" s="833">
        <v>9191.16015625</v>
      </c>
    </row>
    <row r="1590" spans="1:11" ht="14.45" customHeight="1" x14ac:dyDescent="0.2">
      <c r="A1590" s="822" t="s">
        <v>586</v>
      </c>
      <c r="B1590" s="823" t="s">
        <v>587</v>
      </c>
      <c r="C1590" s="826" t="s">
        <v>613</v>
      </c>
      <c r="D1590" s="840" t="s">
        <v>614</v>
      </c>
      <c r="E1590" s="826" t="s">
        <v>2840</v>
      </c>
      <c r="F1590" s="840" t="s">
        <v>2841</v>
      </c>
      <c r="G1590" s="826" t="s">
        <v>4175</v>
      </c>
      <c r="H1590" s="826" t="s">
        <v>4176</v>
      </c>
      <c r="I1590" s="832">
        <v>8469.75</v>
      </c>
      <c r="J1590" s="832">
        <v>5</v>
      </c>
      <c r="K1590" s="833">
        <v>42348.75</v>
      </c>
    </row>
    <row r="1591" spans="1:11" ht="14.45" customHeight="1" x14ac:dyDescent="0.2">
      <c r="A1591" s="822" t="s">
        <v>586</v>
      </c>
      <c r="B1591" s="823" t="s">
        <v>587</v>
      </c>
      <c r="C1591" s="826" t="s">
        <v>613</v>
      </c>
      <c r="D1591" s="840" t="s">
        <v>614</v>
      </c>
      <c r="E1591" s="826" t="s">
        <v>4177</v>
      </c>
      <c r="F1591" s="840" t="s">
        <v>4178</v>
      </c>
      <c r="G1591" s="826" t="s">
        <v>4179</v>
      </c>
      <c r="H1591" s="826" t="s">
        <v>4180</v>
      </c>
      <c r="I1591" s="832">
        <v>0.46000000834465027</v>
      </c>
      <c r="J1591" s="832">
        <v>1</v>
      </c>
      <c r="K1591" s="833">
        <v>0.46000000834465027</v>
      </c>
    </row>
    <row r="1592" spans="1:11" ht="14.45" customHeight="1" x14ac:dyDescent="0.2">
      <c r="A1592" s="822" t="s">
        <v>586</v>
      </c>
      <c r="B1592" s="823" t="s">
        <v>587</v>
      </c>
      <c r="C1592" s="826" t="s">
        <v>613</v>
      </c>
      <c r="D1592" s="840" t="s">
        <v>614</v>
      </c>
      <c r="E1592" s="826" t="s">
        <v>2372</v>
      </c>
      <c r="F1592" s="840" t="s">
        <v>2373</v>
      </c>
      <c r="G1592" s="826" t="s">
        <v>4181</v>
      </c>
      <c r="H1592" s="826" t="s">
        <v>4182</v>
      </c>
      <c r="I1592" s="832">
        <v>338.79998779296875</v>
      </c>
      <c r="J1592" s="832">
        <v>4</v>
      </c>
      <c r="K1592" s="833">
        <v>1355.199951171875</v>
      </c>
    </row>
    <row r="1593" spans="1:11" ht="14.45" customHeight="1" x14ac:dyDescent="0.2">
      <c r="A1593" s="822" t="s">
        <v>586</v>
      </c>
      <c r="B1593" s="823" t="s">
        <v>587</v>
      </c>
      <c r="C1593" s="826" t="s">
        <v>613</v>
      </c>
      <c r="D1593" s="840" t="s">
        <v>614</v>
      </c>
      <c r="E1593" s="826" t="s">
        <v>4183</v>
      </c>
      <c r="F1593" s="840" t="s">
        <v>4184</v>
      </c>
      <c r="G1593" s="826" t="s">
        <v>4185</v>
      </c>
      <c r="H1593" s="826" t="s">
        <v>4186</v>
      </c>
      <c r="I1593" s="832">
        <v>36905</v>
      </c>
      <c r="J1593" s="832">
        <v>1</v>
      </c>
      <c r="K1593" s="833">
        <v>36905</v>
      </c>
    </row>
    <row r="1594" spans="1:11" ht="14.45" customHeight="1" x14ac:dyDescent="0.2">
      <c r="A1594" s="822" t="s">
        <v>586</v>
      </c>
      <c r="B1594" s="823" t="s">
        <v>587</v>
      </c>
      <c r="C1594" s="826" t="s">
        <v>613</v>
      </c>
      <c r="D1594" s="840" t="s">
        <v>614</v>
      </c>
      <c r="E1594" s="826" t="s">
        <v>4183</v>
      </c>
      <c r="F1594" s="840" t="s">
        <v>4184</v>
      </c>
      <c r="G1594" s="826" t="s">
        <v>4187</v>
      </c>
      <c r="H1594" s="826" t="s">
        <v>4188</v>
      </c>
      <c r="I1594" s="832">
        <v>36905</v>
      </c>
      <c r="J1594" s="832">
        <v>1</v>
      </c>
      <c r="K1594" s="833">
        <v>36905</v>
      </c>
    </row>
    <row r="1595" spans="1:11" ht="14.45" customHeight="1" x14ac:dyDescent="0.2">
      <c r="A1595" s="822" t="s">
        <v>586</v>
      </c>
      <c r="B1595" s="823" t="s">
        <v>587</v>
      </c>
      <c r="C1595" s="826" t="s">
        <v>613</v>
      </c>
      <c r="D1595" s="840" t="s">
        <v>614</v>
      </c>
      <c r="E1595" s="826" t="s">
        <v>4183</v>
      </c>
      <c r="F1595" s="840" t="s">
        <v>4184</v>
      </c>
      <c r="G1595" s="826" t="s">
        <v>4189</v>
      </c>
      <c r="H1595" s="826" t="s">
        <v>4190</v>
      </c>
      <c r="I1595" s="832">
        <v>36905</v>
      </c>
      <c r="J1595" s="832">
        <v>1</v>
      </c>
      <c r="K1595" s="833">
        <v>36905</v>
      </c>
    </row>
    <row r="1596" spans="1:11" ht="14.45" customHeight="1" x14ac:dyDescent="0.2">
      <c r="A1596" s="822" t="s">
        <v>586</v>
      </c>
      <c r="B1596" s="823" t="s">
        <v>587</v>
      </c>
      <c r="C1596" s="826" t="s">
        <v>613</v>
      </c>
      <c r="D1596" s="840" t="s">
        <v>614</v>
      </c>
      <c r="E1596" s="826" t="s">
        <v>4183</v>
      </c>
      <c r="F1596" s="840" t="s">
        <v>4184</v>
      </c>
      <c r="G1596" s="826" t="s">
        <v>3830</v>
      </c>
      <c r="H1596" s="826" t="s">
        <v>4191</v>
      </c>
      <c r="I1596" s="832">
        <v>170.69999694824219</v>
      </c>
      <c r="J1596" s="832">
        <v>36</v>
      </c>
      <c r="K1596" s="833">
        <v>6145.2001953125</v>
      </c>
    </row>
    <row r="1597" spans="1:11" ht="14.45" customHeight="1" x14ac:dyDescent="0.2">
      <c r="A1597" s="822" t="s">
        <v>586</v>
      </c>
      <c r="B1597" s="823" t="s">
        <v>587</v>
      </c>
      <c r="C1597" s="826" t="s">
        <v>613</v>
      </c>
      <c r="D1597" s="840" t="s">
        <v>614</v>
      </c>
      <c r="E1597" s="826" t="s">
        <v>4183</v>
      </c>
      <c r="F1597" s="840" t="s">
        <v>4184</v>
      </c>
      <c r="G1597" s="826" t="s">
        <v>3832</v>
      </c>
      <c r="H1597" s="826" t="s">
        <v>4192</v>
      </c>
      <c r="I1597" s="832">
        <v>170.69999694824219</v>
      </c>
      <c r="J1597" s="832">
        <v>72</v>
      </c>
      <c r="K1597" s="833">
        <v>12290.400390625</v>
      </c>
    </row>
    <row r="1598" spans="1:11" ht="14.45" customHeight="1" x14ac:dyDescent="0.2">
      <c r="A1598" s="822" t="s">
        <v>586</v>
      </c>
      <c r="B1598" s="823" t="s">
        <v>587</v>
      </c>
      <c r="C1598" s="826" t="s">
        <v>613</v>
      </c>
      <c r="D1598" s="840" t="s">
        <v>614</v>
      </c>
      <c r="E1598" s="826" t="s">
        <v>4183</v>
      </c>
      <c r="F1598" s="840" t="s">
        <v>4184</v>
      </c>
      <c r="G1598" s="826" t="s">
        <v>3834</v>
      </c>
      <c r="H1598" s="826" t="s">
        <v>4193</v>
      </c>
      <c r="I1598" s="832">
        <v>363.91000366210938</v>
      </c>
      <c r="J1598" s="832">
        <v>18</v>
      </c>
      <c r="K1598" s="833">
        <v>6550.33984375</v>
      </c>
    </row>
    <row r="1599" spans="1:11" ht="14.45" customHeight="1" x14ac:dyDescent="0.2">
      <c r="A1599" s="822" t="s">
        <v>586</v>
      </c>
      <c r="B1599" s="823" t="s">
        <v>587</v>
      </c>
      <c r="C1599" s="826" t="s">
        <v>613</v>
      </c>
      <c r="D1599" s="840" t="s">
        <v>614</v>
      </c>
      <c r="E1599" s="826" t="s">
        <v>4183</v>
      </c>
      <c r="F1599" s="840" t="s">
        <v>4184</v>
      </c>
      <c r="G1599" s="826" t="s">
        <v>4194</v>
      </c>
      <c r="H1599" s="826" t="s">
        <v>4195</v>
      </c>
      <c r="I1599" s="832">
        <v>57750.87890625</v>
      </c>
      <c r="J1599" s="832">
        <v>1</v>
      </c>
      <c r="K1599" s="833">
        <v>57750.87890625</v>
      </c>
    </row>
    <row r="1600" spans="1:11" ht="14.45" customHeight="1" x14ac:dyDescent="0.2">
      <c r="A1600" s="822" t="s">
        <v>586</v>
      </c>
      <c r="B1600" s="823" t="s">
        <v>587</v>
      </c>
      <c r="C1600" s="826" t="s">
        <v>613</v>
      </c>
      <c r="D1600" s="840" t="s">
        <v>614</v>
      </c>
      <c r="E1600" s="826" t="s">
        <v>4183</v>
      </c>
      <c r="F1600" s="840" t="s">
        <v>4184</v>
      </c>
      <c r="G1600" s="826" t="s">
        <v>4196</v>
      </c>
      <c r="H1600" s="826" t="s">
        <v>4197</v>
      </c>
      <c r="I1600" s="832">
        <v>39930</v>
      </c>
      <c r="J1600" s="832">
        <v>1</v>
      </c>
      <c r="K1600" s="833">
        <v>39930</v>
      </c>
    </row>
    <row r="1601" spans="1:11" ht="14.45" customHeight="1" x14ac:dyDescent="0.2">
      <c r="A1601" s="822" t="s">
        <v>586</v>
      </c>
      <c r="B1601" s="823" t="s">
        <v>587</v>
      </c>
      <c r="C1601" s="826" t="s">
        <v>613</v>
      </c>
      <c r="D1601" s="840" t="s">
        <v>614</v>
      </c>
      <c r="E1601" s="826" t="s">
        <v>4183</v>
      </c>
      <c r="F1601" s="840" t="s">
        <v>4184</v>
      </c>
      <c r="G1601" s="826" t="s">
        <v>4198</v>
      </c>
      <c r="H1601" s="826" t="s">
        <v>4199</v>
      </c>
      <c r="I1601" s="832">
        <v>77706.203125</v>
      </c>
      <c r="J1601" s="832">
        <v>1</v>
      </c>
      <c r="K1601" s="833">
        <v>77706.203125</v>
      </c>
    </row>
    <row r="1602" spans="1:11" ht="14.45" customHeight="1" thickBot="1" x14ac:dyDescent="0.25">
      <c r="A1602" s="814" t="s">
        <v>586</v>
      </c>
      <c r="B1602" s="815" t="s">
        <v>587</v>
      </c>
      <c r="C1602" s="818" t="s">
        <v>613</v>
      </c>
      <c r="D1602" s="841" t="s">
        <v>614</v>
      </c>
      <c r="E1602" s="818" t="s">
        <v>4183</v>
      </c>
      <c r="F1602" s="841" t="s">
        <v>4184</v>
      </c>
      <c r="G1602" s="818" t="s">
        <v>3993</v>
      </c>
      <c r="H1602" s="818" t="s">
        <v>4200</v>
      </c>
      <c r="I1602" s="834">
        <v>111.56999969482422</v>
      </c>
      <c r="J1602" s="834">
        <v>6</v>
      </c>
      <c r="K1602" s="835">
        <v>669.44000244140625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2FB69293-42AB-425E-89F6-86A029357491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6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70" customWidth="1"/>
    <col min="18" max="18" width="7.28515625" style="459" customWidth="1"/>
    <col min="19" max="19" width="8" style="370" customWidth="1"/>
    <col min="21" max="21" width="11.28515625" bestFit="1" customWidth="1"/>
  </cols>
  <sheetData>
    <row r="1" spans="1:19" ht="19.5" thickBot="1" x14ac:dyDescent="0.35">
      <c r="A1" s="602" t="s">
        <v>129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5.75" thickBot="1" x14ac:dyDescent="0.3">
      <c r="A2" s="705" t="s">
        <v>328</v>
      </c>
      <c r="B2" s="372"/>
    </row>
    <row r="3" spans="1:19" x14ac:dyDescent="0.25">
      <c r="A3" s="614" t="s">
        <v>235</v>
      </c>
      <c r="B3" s="615"/>
      <c r="C3" s="616" t="s">
        <v>224</v>
      </c>
      <c r="D3" s="617"/>
      <c r="E3" s="617"/>
      <c r="F3" s="618"/>
      <c r="G3" s="619" t="s">
        <v>225</v>
      </c>
      <c r="H3" s="620"/>
      <c r="I3" s="620"/>
      <c r="J3" s="621"/>
      <c r="K3" s="622" t="s">
        <v>234</v>
      </c>
      <c r="L3" s="623"/>
      <c r="M3" s="623"/>
      <c r="N3" s="623"/>
      <c r="O3" s="624"/>
      <c r="P3" s="620" t="s">
        <v>293</v>
      </c>
      <c r="Q3" s="620"/>
      <c r="R3" s="620"/>
      <c r="S3" s="621"/>
    </row>
    <row r="4" spans="1:19" ht="15.75" thickBot="1" x14ac:dyDescent="0.3">
      <c r="A4" s="594">
        <v>2020</v>
      </c>
      <c r="B4" s="595"/>
      <c r="C4" s="596" t="s">
        <v>292</v>
      </c>
      <c r="D4" s="598" t="s">
        <v>130</v>
      </c>
      <c r="E4" s="598" t="s">
        <v>95</v>
      </c>
      <c r="F4" s="600" t="s">
        <v>68</v>
      </c>
      <c r="G4" s="588" t="s">
        <v>226</v>
      </c>
      <c r="H4" s="590" t="s">
        <v>230</v>
      </c>
      <c r="I4" s="590" t="s">
        <v>291</v>
      </c>
      <c r="J4" s="592" t="s">
        <v>227</v>
      </c>
      <c r="K4" s="611" t="s">
        <v>290</v>
      </c>
      <c r="L4" s="612"/>
      <c r="M4" s="612"/>
      <c r="N4" s="613"/>
      <c r="O4" s="600" t="s">
        <v>289</v>
      </c>
      <c r="P4" s="603" t="s">
        <v>288</v>
      </c>
      <c r="Q4" s="603" t="s">
        <v>237</v>
      </c>
      <c r="R4" s="605" t="s">
        <v>95</v>
      </c>
      <c r="S4" s="607" t="s">
        <v>236</v>
      </c>
    </row>
    <row r="5" spans="1:19" s="494" customFormat="1" ht="19.149999999999999" customHeight="1" x14ac:dyDescent="0.25">
      <c r="A5" s="609" t="s">
        <v>287</v>
      </c>
      <c r="B5" s="610"/>
      <c r="C5" s="597"/>
      <c r="D5" s="599"/>
      <c r="E5" s="599"/>
      <c r="F5" s="601"/>
      <c r="G5" s="589"/>
      <c r="H5" s="591"/>
      <c r="I5" s="591"/>
      <c r="J5" s="593"/>
      <c r="K5" s="497" t="s">
        <v>228</v>
      </c>
      <c r="L5" s="496" t="s">
        <v>229</v>
      </c>
      <c r="M5" s="496" t="s">
        <v>286</v>
      </c>
      <c r="N5" s="495" t="s">
        <v>3</v>
      </c>
      <c r="O5" s="601"/>
      <c r="P5" s="604"/>
      <c r="Q5" s="604"/>
      <c r="R5" s="606"/>
      <c r="S5" s="608"/>
    </row>
    <row r="6" spans="1:19" ht="15.75" thickBot="1" x14ac:dyDescent="0.3">
      <c r="A6" s="586" t="s">
        <v>223</v>
      </c>
      <c r="B6" s="587"/>
      <c r="C6" s="493">
        <f ca="1">SUM(Tabulka[01 uv_sk])/2</f>
        <v>94.5</v>
      </c>
      <c r="D6" s="491"/>
      <c r="E6" s="491"/>
      <c r="F6" s="490"/>
      <c r="G6" s="492">
        <f ca="1">SUM(Tabulka[05 h_vram])/2</f>
        <v>68302.7</v>
      </c>
      <c r="H6" s="491">
        <f ca="1">SUM(Tabulka[06 h_naduv])/2</f>
        <v>2670.75</v>
      </c>
      <c r="I6" s="491">
        <f ca="1">SUM(Tabulka[07 h_nadzk])/2</f>
        <v>30.75</v>
      </c>
      <c r="J6" s="490">
        <f ca="1">SUM(Tabulka[08 h_oon])/2</f>
        <v>0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111285</v>
      </c>
      <c r="N6" s="491">
        <f ca="1">SUM(Tabulka[12 m_oc])/2</f>
        <v>111285</v>
      </c>
      <c r="O6" s="490">
        <f ca="1">SUM(Tabulka[13 m_sk])/2</f>
        <v>24056792</v>
      </c>
      <c r="P6" s="489">
        <f ca="1">SUM(Tabulka[14_vzsk])/2</f>
        <v>89022.8</v>
      </c>
      <c r="Q6" s="489">
        <f ca="1">SUM(Tabulka[15_vzpl])/2</f>
        <v>57361.925708699899</v>
      </c>
      <c r="R6" s="488">
        <f ca="1">IF(Q6=0,0,P6/Q6)</f>
        <v>1.5519492921503888</v>
      </c>
      <c r="S6" s="487">
        <f ca="1">Q6-P6</f>
        <v>-31660.874291300104</v>
      </c>
    </row>
    <row r="7" spans="1:19" hidden="1" x14ac:dyDescent="0.25">
      <c r="A7" s="486" t="s">
        <v>285</v>
      </c>
      <c r="B7" s="485" t="s">
        <v>284</v>
      </c>
      <c r="C7" s="484" t="s">
        <v>283</v>
      </c>
      <c r="D7" s="483" t="s">
        <v>282</v>
      </c>
      <c r="E7" s="482" t="s">
        <v>281</v>
      </c>
      <c r="F7" s="481" t="s">
        <v>280</v>
      </c>
      <c r="G7" s="480" t="s">
        <v>279</v>
      </c>
      <c r="H7" s="478" t="s">
        <v>278</v>
      </c>
      <c r="I7" s="478" t="s">
        <v>277</v>
      </c>
      <c r="J7" s="477" t="s">
        <v>276</v>
      </c>
      <c r="K7" s="479" t="s">
        <v>275</v>
      </c>
      <c r="L7" s="478" t="s">
        <v>274</v>
      </c>
      <c r="M7" s="478" t="s">
        <v>273</v>
      </c>
      <c r="N7" s="477" t="s">
        <v>272</v>
      </c>
      <c r="O7" s="476" t="s">
        <v>271</v>
      </c>
      <c r="P7" s="475" t="s">
        <v>270</v>
      </c>
      <c r="Q7" s="474" t="s">
        <v>269</v>
      </c>
      <c r="R7" s="473" t="s">
        <v>268</v>
      </c>
      <c r="S7" s="472" t="s">
        <v>267</v>
      </c>
    </row>
    <row r="8" spans="1:19" x14ac:dyDescent="0.25">
      <c r="A8" s="469" t="s">
        <v>266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11144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1577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1341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1341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6979397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69482.8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17778.592375366567</v>
      </c>
      <c r="R8" s="471">
        <f ca="1">IF(Tabulka[[#This Row],[15_vzpl]]=0,"",Tabulka[[#This Row],[14_vzsk]]/Tabulka[[#This Row],[15_vzpl]])</f>
        <v>3.9082284206185576</v>
      </c>
      <c r="S8" s="470">
        <f ca="1">IF(Tabulka[[#This Row],[15_vzpl]]-Tabulka[[#This Row],[14_vzsk]]=0,"",Tabulka[[#This Row],[15_vzpl]]-Tabulka[[#This Row],[14_vzsk]])</f>
        <v>-51704.207624633433</v>
      </c>
    </row>
    <row r="9" spans="1:19" x14ac:dyDescent="0.25">
      <c r="A9" s="469">
        <v>99</v>
      </c>
      <c r="B9" s="468" t="s">
        <v>4210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3064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401.5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1285512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69482.8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17778.592375366567</v>
      </c>
      <c r="R9" s="471">
        <f ca="1">IF(Tabulka[[#This Row],[15_vzpl]]=0,"",Tabulka[[#This Row],[14_vzsk]]/Tabulka[[#This Row],[15_vzpl]])</f>
        <v>3.9082284206185576</v>
      </c>
      <c r="S9" s="470">
        <f ca="1">IF(Tabulka[[#This Row],[15_vzpl]]-Tabulka[[#This Row],[14_vzsk]]=0,"",Tabulka[[#This Row],[15_vzpl]]-Tabulka[[#This Row],[14_vzsk]])</f>
        <v>-51704.207624633433</v>
      </c>
    </row>
    <row r="10" spans="1:19" x14ac:dyDescent="0.25">
      <c r="A10" s="469">
        <v>100</v>
      </c>
      <c r="B10" s="468" t="s">
        <v>4211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3.2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2520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386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1297112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25">
      <c r="A11" s="469">
        <v>101</v>
      </c>
      <c r="B11" s="468" t="s">
        <v>4212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5560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789.5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1341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1341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4396773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25">
      <c r="A12" s="469" t="s">
        <v>4202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78.5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55590.7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1093.75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30.75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109944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109944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16758544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19540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39583.333333333336</v>
      </c>
      <c r="R12" s="471">
        <f ca="1">IF(Tabulka[[#This Row],[15_vzpl]]=0,"",Tabulka[[#This Row],[14_vzsk]]/Tabulka[[#This Row],[15_vzpl]])</f>
        <v>0.49364210526315788</v>
      </c>
      <c r="S12" s="470">
        <f ca="1">IF(Tabulka[[#This Row],[15_vzpl]]-Tabulka[[#This Row],[14_vzsk]]=0,"",Tabulka[[#This Row],[15_vzpl]]-Tabulka[[#This Row],[14_vzsk]])</f>
        <v>20043.333333333336</v>
      </c>
    </row>
    <row r="13" spans="1:19" x14ac:dyDescent="0.25">
      <c r="A13" s="469">
        <v>303</v>
      </c>
      <c r="B13" s="468" t="s">
        <v>4213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20.95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14126.84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516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30.75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17612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17612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4317724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19540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39583.333333333336</v>
      </c>
      <c r="R13" s="471">
        <f ca="1">IF(Tabulka[[#This Row],[15_vzpl]]=0,"",Tabulka[[#This Row],[14_vzsk]]/Tabulka[[#This Row],[15_vzpl]])</f>
        <v>0.49364210526315788</v>
      </c>
      <c r="S13" s="470">
        <f ca="1">IF(Tabulka[[#This Row],[15_vzpl]]-Tabulka[[#This Row],[14_vzsk]]=0,"",Tabulka[[#This Row],[15_vzpl]]-Tabulka[[#This Row],[14_vzsk]])</f>
        <v>20043.333333333336</v>
      </c>
    </row>
    <row r="14" spans="1:19" x14ac:dyDescent="0.25">
      <c r="A14" s="469">
        <v>304</v>
      </c>
      <c r="B14" s="468" t="s">
        <v>4214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29.1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21141.300000000003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219.5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55064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55064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7415986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25">
      <c r="A15" s="469">
        <v>305</v>
      </c>
      <c r="B15" s="468" t="s">
        <v>4215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5.45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3677.5600000000004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14496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14496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1401601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25">
      <c r="A16" s="469">
        <v>418</v>
      </c>
      <c r="B16" s="468" t="s">
        <v>4216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1536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395618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25">
      <c r="A17" s="469">
        <v>424</v>
      </c>
      <c r="B17" s="468" t="s">
        <v>4217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3861.5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59.75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5636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5636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787267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25">
      <c r="A18" s="469">
        <v>636</v>
      </c>
      <c r="B18" s="468" t="s">
        <v>4218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742.75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184668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25">
      <c r="A19" s="469">
        <v>642</v>
      </c>
      <c r="B19" s="468" t="s">
        <v>4219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10504.75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278.5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15136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15136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2255680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25">
      <c r="A20" s="469" t="s">
        <v>4203</v>
      </c>
      <c r="B20" s="468"/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1568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318851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25">
      <c r="A21" s="469">
        <v>30</v>
      </c>
      <c r="B21" s="468" t="s">
        <v>4220</v>
      </c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1568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318851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25">
      <c r="A22" t="s">
        <v>295</v>
      </c>
    </row>
    <row r="23" spans="1:19" x14ac:dyDescent="0.25">
      <c r="A23" s="222" t="s">
        <v>201</v>
      </c>
    </row>
    <row r="24" spans="1:19" x14ac:dyDescent="0.25">
      <c r="A24" s="223" t="s">
        <v>265</v>
      </c>
    </row>
    <row r="25" spans="1:19" x14ac:dyDescent="0.25">
      <c r="A25" s="461" t="s">
        <v>264</v>
      </c>
    </row>
    <row r="26" spans="1:19" x14ac:dyDescent="0.25">
      <c r="A26" s="374" t="s">
        <v>233</v>
      </c>
    </row>
    <row r="27" spans="1:19" x14ac:dyDescent="0.25">
      <c r="A27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1">
    <cfRule type="cellIs" dxfId="25" priority="3" operator="lessThan">
      <formula>0</formula>
    </cfRule>
  </conditionalFormatting>
  <conditionalFormatting sqref="R6:R21">
    <cfRule type="cellIs" dxfId="24" priority="4" operator="greaterThan">
      <formula>1</formula>
    </cfRule>
  </conditionalFormatting>
  <conditionalFormatting sqref="A8:S21">
    <cfRule type="expression" dxfId="23" priority="2">
      <formula>$B8=""</formula>
    </cfRule>
  </conditionalFormatting>
  <conditionalFormatting sqref="P8:S21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DA7D68D2-04C0-4715-8BBC-03695D2A0F84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6" t="s">
        <v>150</v>
      </c>
      <c r="B1" s="516"/>
      <c r="C1" s="517"/>
      <c r="D1" s="517"/>
      <c r="E1" s="517"/>
    </row>
    <row r="2" spans="1:5" ht="14.45" customHeight="1" thickBot="1" x14ac:dyDescent="0.25">
      <c r="A2" s="705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0</v>
      </c>
      <c r="D4" s="280">
        <f ca="1">IF(ISERROR(VLOOKUP("Náklady celkem",INDIRECT("HI!$A:$G"),5,0)),0,VLOOKUP("Náklady celkem",INDIRECT("HI!$A:$G"),5,0))</f>
        <v>67483.667940000014</v>
      </c>
      <c r="E4" s="281">
        <f ca="1">IF(C4=0,0,D4/C4)</f>
        <v>0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0</v>
      </c>
      <c r="D7" s="288">
        <f>IF(ISERROR(HI!E5),"",HI!E5)</f>
        <v>3388.8945700000004</v>
      </c>
      <c r="E7" s="285">
        <f t="shared" ref="E7:E15" si="0">IF(C7=0,0,D7/C7)</f>
        <v>0</v>
      </c>
    </row>
    <row r="8" spans="1:5" ht="14.45" customHeight="1" x14ac:dyDescent="0.25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0.8847773087915306</v>
      </c>
      <c r="E8" s="285">
        <f t="shared" si="0"/>
        <v>0.98308589865725615</v>
      </c>
    </row>
    <row r="9" spans="1:5" ht="14.45" customHeight="1" x14ac:dyDescent="0.25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0.2422110552763819</v>
      </c>
      <c r="E9" s="285">
        <f>IF(C9=0,0,D9/C9)</f>
        <v>0.80737018425460638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0.75202043013149922</v>
      </c>
      <c r="E11" s="285">
        <f t="shared" si="0"/>
        <v>1.2533673835524988</v>
      </c>
    </row>
    <row r="12" spans="1:5" ht="14.45" customHeight="1" x14ac:dyDescent="0.25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0.91905171087914517</v>
      </c>
      <c r="E12" s="285">
        <f t="shared" si="0"/>
        <v>1.1488146385989313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0</v>
      </c>
      <c r="D15" s="288">
        <f>IF(ISERROR(HI!E6),"",HI!E6)</f>
        <v>22150.670360000011</v>
      </c>
      <c r="E15" s="285">
        <f t="shared" si="0"/>
        <v>0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0</v>
      </c>
      <c r="D16" s="284">
        <f ca="1">IF(ISERROR(VLOOKUP("Osobní náklady (Kč) *",INDIRECT("HI!$A:$G"),5,0)),0,VLOOKUP("Osobní náklady (Kč) *",INDIRECT("HI!$A:$G"),5,0))</f>
        <v>32602.790290000001</v>
      </c>
      <c r="E16" s="285">
        <f ca="1">IF(C16=0,0,D16/C16)</f>
        <v>0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64032.40131999999</v>
      </c>
      <c r="D18" s="303">
        <f ca="1">IF(ISERROR(VLOOKUP("Výnosy celkem",INDIRECT("HI!$A:$G"),5,0)),0,VLOOKUP("Výnosy celkem",INDIRECT("HI!$A:$G"),5,0))</f>
        <v>58870.511010000009</v>
      </c>
      <c r="E18" s="304">
        <f t="shared" ref="E18:E31" ca="1" si="1">IF(C18=0,0,D18/C18)</f>
        <v>0.91938627626654845</v>
      </c>
    </row>
    <row r="19" spans="1:5" ht="14.45" customHeight="1" x14ac:dyDescent="0.2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1095.9713199999999</v>
      </c>
      <c r="D19" s="284">
        <f ca="1">IF(ISERROR(VLOOKUP("Ambulance *",INDIRECT("HI!$A:$G"),5,0)),0,VLOOKUP("Ambulance *",INDIRECT("HI!$A:$G"),5,0))</f>
        <v>1150.4810100000002</v>
      </c>
      <c r="E19" s="285">
        <f t="shared" ca="1" si="1"/>
        <v>1.0497364201099717</v>
      </c>
    </row>
    <row r="20" spans="1:5" ht="14.45" customHeight="1" x14ac:dyDescent="0.25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1.0497364201099719</v>
      </c>
      <c r="E20" s="285">
        <f t="shared" si="1"/>
        <v>1.0497364201099719</v>
      </c>
    </row>
    <row r="21" spans="1:5" ht="14.45" customHeight="1" x14ac:dyDescent="0.25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1.0497364201099717</v>
      </c>
      <c r="E21" s="285">
        <f t="shared" si="1"/>
        <v>1.0497364201099717</v>
      </c>
    </row>
    <row r="22" spans="1:5" ht="14.45" customHeight="1" x14ac:dyDescent="0.25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0.98623159870303689</v>
      </c>
      <c r="E23" s="285">
        <f t="shared" si="1"/>
        <v>1.1602724690623964</v>
      </c>
    </row>
    <row r="24" spans="1:5" ht="14.45" customHeight="1" x14ac:dyDescent="0.2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62936.429999999993</v>
      </c>
      <c r="D24" s="284">
        <f ca="1">IF(ISERROR(VLOOKUP("Hospitalizace *",INDIRECT("HI!$A:$G"),5,0)),0,VLOOKUP("Hospitalizace *",INDIRECT("HI!$A:$G"),5,0))</f>
        <v>57720.030000000006</v>
      </c>
      <c r="E24" s="285">
        <f ca="1">IF(C24=0,0,D24/C24)</f>
        <v>0.91711636646692563</v>
      </c>
    </row>
    <row r="25" spans="1:5" ht="14.45" customHeight="1" x14ac:dyDescent="0.25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0.91711636646692563</v>
      </c>
      <c r="E25" s="285">
        <f t="shared" si="1"/>
        <v>0.91711636646692563</v>
      </c>
    </row>
    <row r="26" spans="1:5" ht="14.45" customHeight="1" x14ac:dyDescent="0.25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0.91711636646692563</v>
      </c>
      <c r="E26" s="285">
        <f t="shared" si="1"/>
        <v>0.91711636646692563</v>
      </c>
    </row>
    <row r="27" spans="1:5" ht="14.45" customHeight="1" x14ac:dyDescent="0.25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5" customHeight="1" x14ac:dyDescent="0.2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0.87650602409638556</v>
      </c>
      <c r="E29" s="285">
        <f t="shared" si="1"/>
        <v>0.92263792010145851</v>
      </c>
    </row>
    <row r="30" spans="1:5" ht="14.45" customHeight="1" x14ac:dyDescent="0.2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0.67447087469563594</v>
      </c>
      <c r="E30" s="285">
        <f t="shared" si="1"/>
        <v>0.67447087469563594</v>
      </c>
    </row>
    <row r="31" spans="1:5" ht="25.5" x14ac:dyDescent="0.2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0.78423273293385121</v>
      </c>
      <c r="D31" s="289">
        <f>IF(ISERROR(VLOOKUP("Celkem:",'ZV Vyžád.'!$A:$M,7,0)),"",VLOOKUP("Celkem:",'ZV Vyžád.'!$A:$M,7,0))</f>
        <v>1.0424457427037652</v>
      </c>
      <c r="E31" s="285">
        <f t="shared" si="1"/>
        <v>1.3292555882026591</v>
      </c>
    </row>
    <row r="32" spans="1:5" ht="14.45" customHeight="1" thickBot="1" x14ac:dyDescent="0.25">
      <c r="A32" s="310" t="s">
        <v>196</v>
      </c>
      <c r="B32" s="294"/>
      <c r="C32" s="295"/>
      <c r="D32" s="295"/>
      <c r="E32" s="296"/>
    </row>
    <row r="33" spans="1:5" ht="14.45" customHeight="1" thickBot="1" x14ac:dyDescent="0.25">
      <c r="A33" s="311"/>
      <c r="B33" s="312"/>
      <c r="C33" s="313"/>
      <c r="D33" s="313"/>
      <c r="E33" s="314"/>
    </row>
    <row r="34" spans="1:5" ht="14.45" customHeight="1" thickBot="1" x14ac:dyDescent="0.2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7" priority="5" operator="lessThan">
      <formula>1</formula>
    </cfRule>
  </conditionalFormatting>
  <conditionalFormatting sqref="E30:E31 E4 E7 E15 E22:E23">
    <cfRule type="cellIs" dxfId="8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0FC2EA6C-8560-4B70-891A-CAE9C388C0CA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78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4209</v>
      </c>
    </row>
    <row r="2" spans="1:19" x14ac:dyDescent="0.25">
      <c r="A2" s="705" t="s">
        <v>328</v>
      </c>
    </row>
    <row r="3" spans="1:19" x14ac:dyDescent="0.25">
      <c r="A3" s="507" t="s">
        <v>210</v>
      </c>
      <c r="B3" s="506">
        <v>2020</v>
      </c>
      <c r="C3" t="s">
        <v>294</v>
      </c>
      <c r="D3" t="s">
        <v>285</v>
      </c>
      <c r="E3" t="s">
        <v>283</v>
      </c>
      <c r="F3" t="s">
        <v>282</v>
      </c>
      <c r="G3" t="s">
        <v>281</v>
      </c>
      <c r="H3" t="s">
        <v>280</v>
      </c>
      <c r="I3" t="s">
        <v>279</v>
      </c>
      <c r="J3" t="s">
        <v>278</v>
      </c>
      <c r="K3" t="s">
        <v>277</v>
      </c>
      <c r="L3" t="s">
        <v>276</v>
      </c>
      <c r="M3" t="s">
        <v>275</v>
      </c>
      <c r="N3" t="s">
        <v>274</v>
      </c>
      <c r="O3" t="s">
        <v>273</v>
      </c>
      <c r="P3" t="s">
        <v>272</v>
      </c>
      <c r="Q3" t="s">
        <v>271</v>
      </c>
      <c r="R3" t="s">
        <v>270</v>
      </c>
      <c r="S3" t="s">
        <v>269</v>
      </c>
    </row>
    <row r="4" spans="1:19" x14ac:dyDescent="0.25">
      <c r="A4" s="505" t="s">
        <v>211</v>
      </c>
      <c r="B4" s="504">
        <v>1</v>
      </c>
      <c r="C4" s="499">
        <v>1</v>
      </c>
      <c r="D4" s="499" t="s">
        <v>266</v>
      </c>
      <c r="E4" s="498">
        <v>14</v>
      </c>
      <c r="F4" s="498"/>
      <c r="G4" s="498"/>
      <c r="H4" s="498"/>
      <c r="I4" s="498">
        <v>2560</v>
      </c>
      <c r="J4" s="498">
        <v>353</v>
      </c>
      <c r="K4" s="498"/>
      <c r="L4" s="498"/>
      <c r="M4" s="498"/>
      <c r="N4" s="498"/>
      <c r="O4" s="498"/>
      <c r="P4" s="498"/>
      <c r="Q4" s="498">
        <v>1454058</v>
      </c>
      <c r="R4" s="498"/>
      <c r="S4" s="498">
        <v>3555.7184750733136</v>
      </c>
    </row>
    <row r="5" spans="1:19" x14ac:dyDescent="0.25">
      <c r="A5" s="503" t="s">
        <v>212</v>
      </c>
      <c r="B5" s="502">
        <v>2</v>
      </c>
      <c r="C5">
        <v>1</v>
      </c>
      <c r="D5">
        <v>99</v>
      </c>
      <c r="E5">
        <v>4</v>
      </c>
      <c r="I5">
        <v>728</v>
      </c>
      <c r="J5">
        <v>88</v>
      </c>
      <c r="Q5">
        <v>269727</v>
      </c>
      <c r="S5">
        <v>3555.7184750733136</v>
      </c>
    </row>
    <row r="6" spans="1:19" x14ac:dyDescent="0.25">
      <c r="A6" s="505" t="s">
        <v>213</v>
      </c>
      <c r="B6" s="504">
        <v>3</v>
      </c>
      <c r="C6">
        <v>1</v>
      </c>
      <c r="D6">
        <v>100</v>
      </c>
      <c r="E6">
        <v>3</v>
      </c>
      <c r="I6">
        <v>552</v>
      </c>
      <c r="J6">
        <v>88.5</v>
      </c>
      <c r="Q6">
        <v>259217</v>
      </c>
    </row>
    <row r="7" spans="1:19" x14ac:dyDescent="0.25">
      <c r="A7" s="503" t="s">
        <v>214</v>
      </c>
      <c r="B7" s="502">
        <v>4</v>
      </c>
      <c r="C7">
        <v>1</v>
      </c>
      <c r="D7">
        <v>101</v>
      </c>
      <c r="E7">
        <v>7</v>
      </c>
      <c r="I7">
        <v>1280</v>
      </c>
      <c r="J7">
        <v>176.5</v>
      </c>
      <c r="Q7">
        <v>925114</v>
      </c>
    </row>
    <row r="8" spans="1:19" x14ac:dyDescent="0.25">
      <c r="A8" s="505" t="s">
        <v>215</v>
      </c>
      <c r="B8" s="504">
        <v>5</v>
      </c>
      <c r="C8">
        <v>1</v>
      </c>
      <c r="D8" t="s">
        <v>4202</v>
      </c>
      <c r="E8">
        <v>78</v>
      </c>
      <c r="I8">
        <v>12684.900000000001</v>
      </c>
      <c r="J8">
        <v>192</v>
      </c>
      <c r="K8">
        <v>10</v>
      </c>
      <c r="Q8">
        <v>3461106</v>
      </c>
      <c r="R8">
        <v>9520</v>
      </c>
      <c r="S8">
        <v>7916.666666666667</v>
      </c>
    </row>
    <row r="9" spans="1:19" x14ac:dyDescent="0.25">
      <c r="A9" s="503" t="s">
        <v>216</v>
      </c>
      <c r="B9" s="502">
        <v>6</v>
      </c>
      <c r="C9">
        <v>1</v>
      </c>
      <c r="D9">
        <v>303</v>
      </c>
      <c r="E9">
        <v>19.75</v>
      </c>
      <c r="I9">
        <v>3082.15</v>
      </c>
      <c r="J9">
        <v>65.5</v>
      </c>
      <c r="K9">
        <v>10</v>
      </c>
      <c r="Q9">
        <v>850635</v>
      </c>
      <c r="R9">
        <v>9520</v>
      </c>
      <c r="S9">
        <v>7916.666666666667</v>
      </c>
    </row>
    <row r="10" spans="1:19" x14ac:dyDescent="0.25">
      <c r="A10" s="505" t="s">
        <v>217</v>
      </c>
      <c r="B10" s="504">
        <v>7</v>
      </c>
      <c r="C10">
        <v>1</v>
      </c>
      <c r="D10">
        <v>304</v>
      </c>
      <c r="E10">
        <v>30</v>
      </c>
      <c r="I10">
        <v>4756.55</v>
      </c>
      <c r="J10">
        <v>49.5</v>
      </c>
      <c r="Q10">
        <v>1545206</v>
      </c>
    </row>
    <row r="11" spans="1:19" x14ac:dyDescent="0.25">
      <c r="A11" s="503" t="s">
        <v>218</v>
      </c>
      <c r="B11" s="502">
        <v>8</v>
      </c>
      <c r="C11">
        <v>1</v>
      </c>
      <c r="D11">
        <v>305</v>
      </c>
      <c r="E11">
        <v>5.25</v>
      </c>
      <c r="I11">
        <v>853.2</v>
      </c>
      <c r="Q11">
        <v>317729</v>
      </c>
    </row>
    <row r="12" spans="1:19" x14ac:dyDescent="0.25">
      <c r="A12" s="505" t="s">
        <v>219</v>
      </c>
      <c r="B12" s="504">
        <v>9</v>
      </c>
      <c r="C12">
        <v>1</v>
      </c>
      <c r="D12">
        <v>418</v>
      </c>
      <c r="E12">
        <v>2</v>
      </c>
      <c r="I12">
        <v>345</v>
      </c>
      <c r="Q12">
        <v>78797</v>
      </c>
    </row>
    <row r="13" spans="1:19" x14ac:dyDescent="0.25">
      <c r="A13" s="503" t="s">
        <v>220</v>
      </c>
      <c r="B13" s="502">
        <v>10</v>
      </c>
      <c r="C13">
        <v>1</v>
      </c>
      <c r="D13">
        <v>424</v>
      </c>
      <c r="E13">
        <v>5</v>
      </c>
      <c r="I13">
        <v>902.5</v>
      </c>
      <c r="J13">
        <v>13</v>
      </c>
      <c r="Q13">
        <v>157864</v>
      </c>
    </row>
    <row r="14" spans="1:19" x14ac:dyDescent="0.25">
      <c r="A14" s="505" t="s">
        <v>221</v>
      </c>
      <c r="B14" s="504">
        <v>11</v>
      </c>
      <c r="C14">
        <v>1</v>
      </c>
      <c r="D14">
        <v>636</v>
      </c>
      <c r="E14">
        <v>1</v>
      </c>
      <c r="I14">
        <v>172.5</v>
      </c>
      <c r="Q14">
        <v>36326</v>
      </c>
    </row>
    <row r="15" spans="1:19" x14ac:dyDescent="0.25">
      <c r="A15" s="503" t="s">
        <v>222</v>
      </c>
      <c r="B15" s="502">
        <v>12</v>
      </c>
      <c r="C15">
        <v>1</v>
      </c>
      <c r="D15">
        <v>642</v>
      </c>
      <c r="E15">
        <v>15</v>
      </c>
      <c r="I15">
        <v>2573</v>
      </c>
      <c r="J15">
        <v>64</v>
      </c>
      <c r="Q15">
        <v>474549</v>
      </c>
    </row>
    <row r="16" spans="1:19" x14ac:dyDescent="0.25">
      <c r="A16" s="501" t="s">
        <v>210</v>
      </c>
      <c r="B16" s="500">
        <v>2020</v>
      </c>
      <c r="C16">
        <v>1</v>
      </c>
      <c r="D16" t="s">
        <v>4203</v>
      </c>
      <c r="E16">
        <v>2</v>
      </c>
      <c r="I16">
        <v>360</v>
      </c>
      <c r="Q16">
        <v>63649</v>
      </c>
    </row>
    <row r="17" spans="3:19" x14ac:dyDescent="0.25">
      <c r="C17">
        <v>1</v>
      </c>
      <c r="D17">
        <v>30</v>
      </c>
      <c r="E17">
        <v>2</v>
      </c>
      <c r="I17">
        <v>360</v>
      </c>
      <c r="Q17">
        <v>63649</v>
      </c>
    </row>
    <row r="18" spans="3:19" x14ac:dyDescent="0.25">
      <c r="C18" t="s">
        <v>4204</v>
      </c>
      <c r="E18">
        <v>94</v>
      </c>
      <c r="I18">
        <v>15604.900000000001</v>
      </c>
      <c r="J18">
        <v>545</v>
      </c>
      <c r="K18">
        <v>10</v>
      </c>
      <c r="Q18">
        <v>4978813</v>
      </c>
      <c r="R18">
        <v>9520</v>
      </c>
      <c r="S18">
        <v>11472.38514173998</v>
      </c>
    </row>
    <row r="19" spans="3:19" x14ac:dyDescent="0.25">
      <c r="C19">
        <v>2</v>
      </c>
      <c r="D19" t="s">
        <v>266</v>
      </c>
      <c r="E19">
        <v>14</v>
      </c>
      <c r="I19">
        <v>2128</v>
      </c>
      <c r="J19">
        <v>355</v>
      </c>
      <c r="Q19">
        <v>1440325</v>
      </c>
      <c r="R19">
        <v>34582.800000000003</v>
      </c>
      <c r="S19">
        <v>3555.7184750733136</v>
      </c>
    </row>
    <row r="20" spans="3:19" x14ac:dyDescent="0.25">
      <c r="C20">
        <v>2</v>
      </c>
      <c r="D20">
        <v>99</v>
      </c>
      <c r="E20">
        <v>4</v>
      </c>
      <c r="I20">
        <v>616</v>
      </c>
      <c r="J20">
        <v>88.5</v>
      </c>
      <c r="Q20">
        <v>278562</v>
      </c>
      <c r="R20">
        <v>34582.800000000003</v>
      </c>
      <c r="S20">
        <v>3555.7184750733136</v>
      </c>
    </row>
    <row r="21" spans="3:19" x14ac:dyDescent="0.25">
      <c r="C21">
        <v>2</v>
      </c>
      <c r="D21">
        <v>100</v>
      </c>
      <c r="E21">
        <v>3</v>
      </c>
      <c r="I21">
        <v>456</v>
      </c>
      <c r="J21">
        <v>89</v>
      </c>
      <c r="Q21">
        <v>257976</v>
      </c>
    </row>
    <row r="22" spans="3:19" x14ac:dyDescent="0.25">
      <c r="C22">
        <v>2</v>
      </c>
      <c r="D22">
        <v>101</v>
      </c>
      <c r="E22">
        <v>7</v>
      </c>
      <c r="I22">
        <v>1056</v>
      </c>
      <c r="J22">
        <v>177.5</v>
      </c>
      <c r="Q22">
        <v>903787</v>
      </c>
    </row>
    <row r="23" spans="3:19" x14ac:dyDescent="0.25">
      <c r="C23">
        <v>2</v>
      </c>
      <c r="D23" t="s">
        <v>4202</v>
      </c>
      <c r="E23">
        <v>79</v>
      </c>
      <c r="I23">
        <v>10870.6</v>
      </c>
      <c r="J23">
        <v>407.75</v>
      </c>
      <c r="K23">
        <v>10</v>
      </c>
      <c r="O23">
        <v>25266</v>
      </c>
      <c r="P23">
        <v>25266</v>
      </c>
      <c r="Q23">
        <v>3459042</v>
      </c>
      <c r="S23">
        <v>7916.666666666667</v>
      </c>
    </row>
    <row r="24" spans="3:19" x14ac:dyDescent="0.25">
      <c r="C24">
        <v>2</v>
      </c>
      <c r="D24">
        <v>303</v>
      </c>
      <c r="E24">
        <v>21.75</v>
      </c>
      <c r="I24">
        <v>2762</v>
      </c>
      <c r="J24">
        <v>189.5</v>
      </c>
      <c r="K24">
        <v>10</v>
      </c>
      <c r="O24">
        <v>2500</v>
      </c>
      <c r="P24">
        <v>2500</v>
      </c>
      <c r="Q24">
        <v>913610</v>
      </c>
      <c r="S24">
        <v>7916.666666666667</v>
      </c>
    </row>
    <row r="25" spans="3:19" x14ac:dyDescent="0.25">
      <c r="C25">
        <v>2</v>
      </c>
      <c r="D25">
        <v>304</v>
      </c>
      <c r="E25">
        <v>29</v>
      </c>
      <c r="I25">
        <v>4096.04</v>
      </c>
      <c r="J25">
        <v>83</v>
      </c>
      <c r="O25">
        <v>7516</v>
      </c>
      <c r="P25">
        <v>7516</v>
      </c>
      <c r="Q25">
        <v>1513982</v>
      </c>
    </row>
    <row r="26" spans="3:19" x14ac:dyDescent="0.25">
      <c r="C26">
        <v>2</v>
      </c>
      <c r="D26">
        <v>305</v>
      </c>
      <c r="E26">
        <v>5.25</v>
      </c>
      <c r="I26">
        <v>722.56</v>
      </c>
      <c r="O26">
        <v>9500</v>
      </c>
      <c r="P26">
        <v>9500</v>
      </c>
      <c r="Q26">
        <v>287883</v>
      </c>
    </row>
    <row r="27" spans="3:19" x14ac:dyDescent="0.25">
      <c r="C27">
        <v>2</v>
      </c>
      <c r="D27">
        <v>418</v>
      </c>
      <c r="E27">
        <v>2</v>
      </c>
      <c r="I27">
        <v>300</v>
      </c>
      <c r="Q27">
        <v>75360</v>
      </c>
    </row>
    <row r="28" spans="3:19" x14ac:dyDescent="0.25">
      <c r="C28">
        <v>2</v>
      </c>
      <c r="D28">
        <v>424</v>
      </c>
      <c r="E28">
        <v>5</v>
      </c>
      <c r="I28">
        <v>763</v>
      </c>
      <c r="J28">
        <v>31.5</v>
      </c>
      <c r="Q28">
        <v>160057</v>
      </c>
    </row>
    <row r="29" spans="3:19" x14ac:dyDescent="0.25">
      <c r="C29">
        <v>2</v>
      </c>
      <c r="D29">
        <v>636</v>
      </c>
      <c r="E29">
        <v>1</v>
      </c>
      <c r="I29">
        <v>150</v>
      </c>
      <c r="Q29">
        <v>36013</v>
      </c>
    </row>
    <row r="30" spans="3:19" x14ac:dyDescent="0.25">
      <c r="C30">
        <v>2</v>
      </c>
      <c r="D30">
        <v>642</v>
      </c>
      <c r="E30">
        <v>15</v>
      </c>
      <c r="I30">
        <v>2077</v>
      </c>
      <c r="J30">
        <v>103.75</v>
      </c>
      <c r="O30">
        <v>5750</v>
      </c>
      <c r="P30">
        <v>5750</v>
      </c>
      <c r="Q30">
        <v>472137</v>
      </c>
    </row>
    <row r="31" spans="3:19" x14ac:dyDescent="0.25">
      <c r="C31">
        <v>2</v>
      </c>
      <c r="D31" t="s">
        <v>4203</v>
      </c>
      <c r="E31">
        <v>2</v>
      </c>
      <c r="I31">
        <v>304</v>
      </c>
      <c r="Q31">
        <v>63337</v>
      </c>
    </row>
    <row r="32" spans="3:19" x14ac:dyDescent="0.25">
      <c r="C32">
        <v>2</v>
      </c>
      <c r="D32">
        <v>30</v>
      </c>
      <c r="E32">
        <v>2</v>
      </c>
      <c r="I32">
        <v>304</v>
      </c>
      <c r="Q32">
        <v>63337</v>
      </c>
    </row>
    <row r="33" spans="3:19" x14ac:dyDescent="0.25">
      <c r="C33" t="s">
        <v>4205</v>
      </c>
      <c r="E33">
        <v>95</v>
      </c>
      <c r="I33">
        <v>13302.6</v>
      </c>
      <c r="J33">
        <v>762.75</v>
      </c>
      <c r="K33">
        <v>10</v>
      </c>
      <c r="O33">
        <v>25266</v>
      </c>
      <c r="P33">
        <v>25266</v>
      </c>
      <c r="Q33">
        <v>4962704</v>
      </c>
      <c r="R33">
        <v>34582.800000000003</v>
      </c>
      <c r="S33">
        <v>11472.38514173998</v>
      </c>
    </row>
    <row r="34" spans="3:19" x14ac:dyDescent="0.25">
      <c r="C34">
        <v>3</v>
      </c>
      <c r="D34" t="s">
        <v>266</v>
      </c>
      <c r="E34">
        <v>14</v>
      </c>
      <c r="I34">
        <v>2168</v>
      </c>
      <c r="J34">
        <v>113</v>
      </c>
      <c r="O34">
        <v>1341</v>
      </c>
      <c r="P34">
        <v>1341</v>
      </c>
      <c r="Q34">
        <v>1298402</v>
      </c>
      <c r="R34">
        <v>7000</v>
      </c>
      <c r="S34">
        <v>3555.7184750733136</v>
      </c>
    </row>
    <row r="35" spans="3:19" x14ac:dyDescent="0.25">
      <c r="C35">
        <v>3</v>
      </c>
      <c r="D35">
        <v>99</v>
      </c>
      <c r="E35">
        <v>4</v>
      </c>
      <c r="I35">
        <v>656</v>
      </c>
      <c r="J35">
        <v>16</v>
      </c>
      <c r="Q35">
        <v>249784</v>
      </c>
      <c r="R35">
        <v>7000</v>
      </c>
      <c r="S35">
        <v>3555.7184750733136</v>
      </c>
    </row>
    <row r="36" spans="3:19" x14ac:dyDescent="0.25">
      <c r="C36">
        <v>3</v>
      </c>
      <c r="D36">
        <v>100</v>
      </c>
      <c r="E36">
        <v>3</v>
      </c>
      <c r="I36">
        <v>416</v>
      </c>
      <c r="J36">
        <v>16.5</v>
      </c>
      <c r="Q36">
        <v>226444</v>
      </c>
    </row>
    <row r="37" spans="3:19" x14ac:dyDescent="0.25">
      <c r="C37">
        <v>3</v>
      </c>
      <c r="D37">
        <v>101</v>
      </c>
      <c r="E37">
        <v>7</v>
      </c>
      <c r="I37">
        <v>1096</v>
      </c>
      <c r="J37">
        <v>80.5</v>
      </c>
      <c r="O37">
        <v>1341</v>
      </c>
      <c r="P37">
        <v>1341</v>
      </c>
      <c r="Q37">
        <v>822174</v>
      </c>
    </row>
    <row r="38" spans="3:19" x14ac:dyDescent="0.25">
      <c r="C38">
        <v>3</v>
      </c>
      <c r="D38" t="s">
        <v>4202</v>
      </c>
      <c r="E38">
        <v>79</v>
      </c>
      <c r="I38">
        <v>10789.099999999999</v>
      </c>
      <c r="J38">
        <v>5.25</v>
      </c>
      <c r="O38">
        <v>2250</v>
      </c>
      <c r="P38">
        <v>2250</v>
      </c>
      <c r="Q38">
        <v>3169910</v>
      </c>
      <c r="S38">
        <v>7916.666666666667</v>
      </c>
    </row>
    <row r="39" spans="3:19" x14ac:dyDescent="0.25">
      <c r="C39">
        <v>3</v>
      </c>
      <c r="D39">
        <v>303</v>
      </c>
      <c r="E39">
        <v>21.75</v>
      </c>
      <c r="I39">
        <v>2676.77</v>
      </c>
      <c r="Q39">
        <v>819132</v>
      </c>
      <c r="S39">
        <v>7916.666666666667</v>
      </c>
    </row>
    <row r="40" spans="3:19" x14ac:dyDescent="0.25">
      <c r="C40">
        <v>3</v>
      </c>
      <c r="D40">
        <v>304</v>
      </c>
      <c r="E40">
        <v>29</v>
      </c>
      <c r="I40">
        <v>4157.54</v>
      </c>
      <c r="Q40">
        <v>1421498</v>
      </c>
    </row>
    <row r="41" spans="3:19" x14ac:dyDescent="0.25">
      <c r="C41">
        <v>3</v>
      </c>
      <c r="D41">
        <v>305</v>
      </c>
      <c r="E41">
        <v>5.25</v>
      </c>
      <c r="I41">
        <v>681.54</v>
      </c>
      <c r="Q41">
        <v>264044</v>
      </c>
    </row>
    <row r="42" spans="3:19" x14ac:dyDescent="0.25">
      <c r="C42">
        <v>3</v>
      </c>
      <c r="D42">
        <v>418</v>
      </c>
      <c r="E42">
        <v>2</v>
      </c>
      <c r="I42">
        <v>306</v>
      </c>
      <c r="Q42">
        <v>77331</v>
      </c>
    </row>
    <row r="43" spans="3:19" x14ac:dyDescent="0.25">
      <c r="C43">
        <v>3</v>
      </c>
      <c r="D43">
        <v>424</v>
      </c>
      <c r="E43">
        <v>5</v>
      </c>
      <c r="I43">
        <v>785</v>
      </c>
      <c r="Q43">
        <v>152052</v>
      </c>
    </row>
    <row r="44" spans="3:19" x14ac:dyDescent="0.25">
      <c r="C44">
        <v>3</v>
      </c>
      <c r="D44">
        <v>636</v>
      </c>
      <c r="E44">
        <v>1</v>
      </c>
      <c r="I44">
        <v>159.25</v>
      </c>
      <c r="Q44">
        <v>34898</v>
      </c>
    </row>
    <row r="45" spans="3:19" x14ac:dyDescent="0.25">
      <c r="C45">
        <v>3</v>
      </c>
      <c r="D45">
        <v>642</v>
      </c>
      <c r="E45">
        <v>15</v>
      </c>
      <c r="I45">
        <v>2023</v>
      </c>
      <c r="J45">
        <v>5.25</v>
      </c>
      <c r="O45">
        <v>2250</v>
      </c>
      <c r="P45">
        <v>2250</v>
      </c>
      <c r="Q45">
        <v>400955</v>
      </c>
    </row>
    <row r="46" spans="3:19" x14ac:dyDescent="0.25">
      <c r="C46">
        <v>3</v>
      </c>
      <c r="D46" t="s">
        <v>4203</v>
      </c>
      <c r="E46">
        <v>2</v>
      </c>
      <c r="I46">
        <v>304</v>
      </c>
      <c r="Q46">
        <v>63801</v>
      </c>
    </row>
    <row r="47" spans="3:19" x14ac:dyDescent="0.25">
      <c r="C47">
        <v>3</v>
      </c>
      <c r="D47">
        <v>30</v>
      </c>
      <c r="E47">
        <v>2</v>
      </c>
      <c r="I47">
        <v>304</v>
      </c>
      <c r="Q47">
        <v>63801</v>
      </c>
    </row>
    <row r="48" spans="3:19" x14ac:dyDescent="0.25">
      <c r="C48" t="s">
        <v>4206</v>
      </c>
      <c r="E48">
        <v>95</v>
      </c>
      <c r="I48">
        <v>13261.100000000002</v>
      </c>
      <c r="J48">
        <v>118.25</v>
      </c>
      <c r="O48">
        <v>3591</v>
      </c>
      <c r="P48">
        <v>3591</v>
      </c>
      <c r="Q48">
        <v>4532113</v>
      </c>
      <c r="R48">
        <v>7000</v>
      </c>
      <c r="S48">
        <v>11472.38514173998</v>
      </c>
    </row>
    <row r="49" spans="3:19" x14ac:dyDescent="0.25">
      <c r="C49">
        <v>4</v>
      </c>
      <c r="D49" t="s">
        <v>266</v>
      </c>
      <c r="E49">
        <v>14</v>
      </c>
      <c r="I49">
        <v>2040</v>
      </c>
      <c r="J49">
        <v>370</v>
      </c>
      <c r="Q49">
        <v>1368284</v>
      </c>
      <c r="R49">
        <v>20900</v>
      </c>
      <c r="S49">
        <v>3555.7184750733136</v>
      </c>
    </row>
    <row r="50" spans="3:19" x14ac:dyDescent="0.25">
      <c r="C50">
        <v>4</v>
      </c>
      <c r="D50">
        <v>99</v>
      </c>
      <c r="E50">
        <v>4</v>
      </c>
      <c r="I50">
        <v>648</v>
      </c>
      <c r="J50">
        <v>118.5</v>
      </c>
      <c r="Q50">
        <v>289320</v>
      </c>
      <c r="R50">
        <v>20900</v>
      </c>
      <c r="S50">
        <v>3555.7184750733136</v>
      </c>
    </row>
    <row r="51" spans="3:19" x14ac:dyDescent="0.25">
      <c r="C51">
        <v>4</v>
      </c>
      <c r="D51">
        <v>100</v>
      </c>
      <c r="E51">
        <v>3</v>
      </c>
      <c r="I51">
        <v>424</v>
      </c>
      <c r="J51">
        <v>74.5</v>
      </c>
      <c r="Q51">
        <v>224609</v>
      </c>
    </row>
    <row r="52" spans="3:19" x14ac:dyDescent="0.25">
      <c r="C52">
        <v>4</v>
      </c>
      <c r="D52">
        <v>101</v>
      </c>
      <c r="E52">
        <v>7</v>
      </c>
      <c r="I52">
        <v>968</v>
      </c>
      <c r="J52">
        <v>177</v>
      </c>
      <c r="Q52">
        <v>854355</v>
      </c>
    </row>
    <row r="53" spans="3:19" x14ac:dyDescent="0.25">
      <c r="C53">
        <v>4</v>
      </c>
      <c r="D53" t="s">
        <v>4202</v>
      </c>
      <c r="E53">
        <v>78.25</v>
      </c>
      <c r="I53">
        <v>9548.6</v>
      </c>
      <c r="J53">
        <v>218.5</v>
      </c>
      <c r="O53">
        <v>48472</v>
      </c>
      <c r="P53">
        <v>48472</v>
      </c>
      <c r="Q53">
        <v>3192162</v>
      </c>
      <c r="R53">
        <v>500</v>
      </c>
      <c r="S53">
        <v>7916.666666666667</v>
      </c>
    </row>
    <row r="54" spans="3:19" x14ac:dyDescent="0.25">
      <c r="C54">
        <v>4</v>
      </c>
      <c r="D54">
        <v>303</v>
      </c>
      <c r="E54">
        <v>20.75</v>
      </c>
      <c r="I54">
        <v>2572.02</v>
      </c>
      <c r="J54">
        <v>123.5</v>
      </c>
      <c r="O54">
        <v>8012</v>
      </c>
      <c r="P54">
        <v>8012</v>
      </c>
      <c r="Q54">
        <v>830252</v>
      </c>
      <c r="R54">
        <v>500</v>
      </c>
      <c r="S54">
        <v>7916.666666666667</v>
      </c>
    </row>
    <row r="55" spans="3:19" x14ac:dyDescent="0.25">
      <c r="C55">
        <v>4</v>
      </c>
      <c r="D55">
        <v>304</v>
      </c>
      <c r="E55">
        <v>29.25</v>
      </c>
      <c r="I55">
        <v>3775.77</v>
      </c>
      <c r="J55">
        <v>42</v>
      </c>
      <c r="O55">
        <v>29024</v>
      </c>
      <c r="P55">
        <v>29024</v>
      </c>
      <c r="Q55">
        <v>1430358</v>
      </c>
    </row>
    <row r="56" spans="3:19" x14ac:dyDescent="0.25">
      <c r="C56">
        <v>4</v>
      </c>
      <c r="D56">
        <v>305</v>
      </c>
      <c r="E56">
        <v>5.25</v>
      </c>
      <c r="I56">
        <v>580.30999999999995</v>
      </c>
      <c r="O56">
        <v>3000</v>
      </c>
      <c r="P56">
        <v>3000</v>
      </c>
      <c r="Q56">
        <v>215439</v>
      </c>
    </row>
    <row r="57" spans="3:19" x14ac:dyDescent="0.25">
      <c r="C57">
        <v>4</v>
      </c>
      <c r="D57">
        <v>418</v>
      </c>
      <c r="E57">
        <v>2</v>
      </c>
      <c r="I57">
        <v>270</v>
      </c>
      <c r="Q57">
        <v>77036</v>
      </c>
    </row>
    <row r="58" spans="3:19" x14ac:dyDescent="0.25">
      <c r="C58">
        <v>4</v>
      </c>
      <c r="D58">
        <v>424</v>
      </c>
      <c r="E58">
        <v>5</v>
      </c>
      <c r="I58">
        <v>601.5</v>
      </c>
      <c r="J58">
        <v>5</v>
      </c>
      <c r="O58">
        <v>3436</v>
      </c>
      <c r="P58">
        <v>3436</v>
      </c>
      <c r="Q58">
        <v>155268</v>
      </c>
    </row>
    <row r="59" spans="3:19" x14ac:dyDescent="0.25">
      <c r="C59">
        <v>4</v>
      </c>
      <c r="D59">
        <v>636</v>
      </c>
      <c r="E59">
        <v>1</v>
      </c>
      <c r="I59">
        <v>103.5</v>
      </c>
      <c r="Q59">
        <v>40481</v>
      </c>
    </row>
    <row r="60" spans="3:19" x14ac:dyDescent="0.25">
      <c r="C60">
        <v>4</v>
      </c>
      <c r="D60">
        <v>642</v>
      </c>
      <c r="E60">
        <v>15</v>
      </c>
      <c r="I60">
        <v>1645.5</v>
      </c>
      <c r="J60">
        <v>48</v>
      </c>
      <c r="O60">
        <v>5000</v>
      </c>
      <c r="P60">
        <v>5000</v>
      </c>
      <c r="Q60">
        <v>443328</v>
      </c>
    </row>
    <row r="61" spans="3:19" x14ac:dyDescent="0.25">
      <c r="C61">
        <v>4</v>
      </c>
      <c r="D61" t="s">
        <v>4203</v>
      </c>
      <c r="E61">
        <v>2</v>
      </c>
      <c r="I61">
        <v>272</v>
      </c>
      <c r="Q61">
        <v>64464</v>
      </c>
    </row>
    <row r="62" spans="3:19" x14ac:dyDescent="0.25">
      <c r="C62">
        <v>4</v>
      </c>
      <c r="D62">
        <v>30</v>
      </c>
      <c r="E62">
        <v>2</v>
      </c>
      <c r="I62">
        <v>272</v>
      </c>
      <c r="Q62">
        <v>64464</v>
      </c>
    </row>
    <row r="63" spans="3:19" x14ac:dyDescent="0.25">
      <c r="C63" t="s">
        <v>4207</v>
      </c>
      <c r="E63">
        <v>94.25</v>
      </c>
      <c r="I63">
        <v>11860.6</v>
      </c>
      <c r="J63">
        <v>588.5</v>
      </c>
      <c r="O63">
        <v>48472</v>
      </c>
      <c r="P63">
        <v>48472</v>
      </c>
      <c r="Q63">
        <v>4624910</v>
      </c>
      <c r="R63">
        <v>21400</v>
      </c>
      <c r="S63">
        <v>11472.38514173998</v>
      </c>
    </row>
    <row r="64" spans="3:19" x14ac:dyDescent="0.25">
      <c r="C64">
        <v>5</v>
      </c>
      <c r="D64" t="s">
        <v>266</v>
      </c>
      <c r="E64">
        <v>14</v>
      </c>
      <c r="I64">
        <v>2248</v>
      </c>
      <c r="J64">
        <v>386</v>
      </c>
      <c r="Q64">
        <v>1418328</v>
      </c>
      <c r="R64">
        <v>7000</v>
      </c>
      <c r="S64">
        <v>3555.7184750733136</v>
      </c>
    </row>
    <row r="65" spans="3:19" x14ac:dyDescent="0.25">
      <c r="C65">
        <v>5</v>
      </c>
      <c r="D65">
        <v>99</v>
      </c>
      <c r="E65">
        <v>3</v>
      </c>
      <c r="I65">
        <v>416</v>
      </c>
      <c r="J65">
        <v>90.5</v>
      </c>
      <c r="Q65">
        <v>198119</v>
      </c>
      <c r="R65">
        <v>7000</v>
      </c>
      <c r="S65">
        <v>3555.7184750733136</v>
      </c>
    </row>
    <row r="66" spans="3:19" x14ac:dyDescent="0.25">
      <c r="C66">
        <v>5</v>
      </c>
      <c r="D66">
        <v>100</v>
      </c>
      <c r="E66">
        <v>4</v>
      </c>
      <c r="I66">
        <v>672</v>
      </c>
      <c r="J66">
        <v>117.5</v>
      </c>
      <c r="Q66">
        <v>328866</v>
      </c>
    </row>
    <row r="67" spans="3:19" x14ac:dyDescent="0.25">
      <c r="C67">
        <v>5</v>
      </c>
      <c r="D67">
        <v>101</v>
      </c>
      <c r="E67">
        <v>7</v>
      </c>
      <c r="I67">
        <v>1160</v>
      </c>
      <c r="J67">
        <v>178</v>
      </c>
      <c r="Q67">
        <v>891343</v>
      </c>
    </row>
    <row r="68" spans="3:19" x14ac:dyDescent="0.25">
      <c r="C68">
        <v>5</v>
      </c>
      <c r="D68" t="s">
        <v>4202</v>
      </c>
      <c r="E68">
        <v>78.25</v>
      </c>
      <c r="I68">
        <v>11697.5</v>
      </c>
      <c r="J68">
        <v>270.25</v>
      </c>
      <c r="K68">
        <v>10.75</v>
      </c>
      <c r="O68">
        <v>33956</v>
      </c>
      <c r="P68">
        <v>33956</v>
      </c>
      <c r="Q68">
        <v>3476324</v>
      </c>
      <c r="R68">
        <v>9520</v>
      </c>
      <c r="S68">
        <v>7916.666666666667</v>
      </c>
    </row>
    <row r="69" spans="3:19" x14ac:dyDescent="0.25">
      <c r="C69">
        <v>5</v>
      </c>
      <c r="D69">
        <v>303</v>
      </c>
      <c r="E69">
        <v>20.75</v>
      </c>
      <c r="I69">
        <v>3033.9</v>
      </c>
      <c r="J69">
        <v>137.5</v>
      </c>
      <c r="K69">
        <v>10.75</v>
      </c>
      <c r="O69">
        <v>7100</v>
      </c>
      <c r="P69">
        <v>7100</v>
      </c>
      <c r="Q69">
        <v>904095</v>
      </c>
      <c r="R69">
        <v>9520</v>
      </c>
      <c r="S69">
        <v>7916.666666666667</v>
      </c>
    </row>
    <row r="70" spans="3:19" x14ac:dyDescent="0.25">
      <c r="C70">
        <v>5</v>
      </c>
      <c r="D70">
        <v>304</v>
      </c>
      <c r="E70">
        <v>28.25</v>
      </c>
      <c r="I70">
        <v>4355.3999999999996</v>
      </c>
      <c r="J70">
        <v>45</v>
      </c>
      <c r="O70">
        <v>18524</v>
      </c>
      <c r="P70">
        <v>18524</v>
      </c>
      <c r="Q70">
        <v>1504942</v>
      </c>
    </row>
    <row r="71" spans="3:19" x14ac:dyDescent="0.25">
      <c r="C71">
        <v>5</v>
      </c>
      <c r="D71">
        <v>305</v>
      </c>
      <c r="E71">
        <v>6.25</v>
      </c>
      <c r="I71">
        <v>839.95</v>
      </c>
      <c r="J71">
        <v>20</v>
      </c>
      <c r="O71">
        <v>1996</v>
      </c>
      <c r="P71">
        <v>1996</v>
      </c>
      <c r="Q71">
        <v>316506</v>
      </c>
    </row>
    <row r="72" spans="3:19" x14ac:dyDescent="0.25">
      <c r="C72">
        <v>5</v>
      </c>
      <c r="D72">
        <v>418</v>
      </c>
      <c r="E72">
        <v>2</v>
      </c>
      <c r="I72">
        <v>315</v>
      </c>
      <c r="O72">
        <v>2000</v>
      </c>
      <c r="P72">
        <v>2000</v>
      </c>
      <c r="Q72">
        <v>87094</v>
      </c>
    </row>
    <row r="73" spans="3:19" x14ac:dyDescent="0.25">
      <c r="C73">
        <v>5</v>
      </c>
      <c r="D73">
        <v>424</v>
      </c>
      <c r="E73">
        <v>5</v>
      </c>
      <c r="I73">
        <v>809.5</v>
      </c>
      <c r="J73">
        <v>10.25</v>
      </c>
      <c r="O73">
        <v>2200</v>
      </c>
      <c r="P73">
        <v>2200</v>
      </c>
      <c r="Q73">
        <v>162026</v>
      </c>
    </row>
    <row r="74" spans="3:19" x14ac:dyDescent="0.25">
      <c r="C74">
        <v>5</v>
      </c>
      <c r="D74">
        <v>636</v>
      </c>
      <c r="E74">
        <v>1</v>
      </c>
      <c r="I74">
        <v>157.5</v>
      </c>
      <c r="Q74">
        <v>36950</v>
      </c>
    </row>
    <row r="75" spans="3:19" x14ac:dyDescent="0.25">
      <c r="C75">
        <v>5</v>
      </c>
      <c r="D75">
        <v>642</v>
      </c>
      <c r="E75">
        <v>15</v>
      </c>
      <c r="I75">
        <v>2186.25</v>
      </c>
      <c r="J75">
        <v>57.5</v>
      </c>
      <c r="O75">
        <v>2136</v>
      </c>
      <c r="P75">
        <v>2136</v>
      </c>
      <c r="Q75">
        <v>464711</v>
      </c>
    </row>
    <row r="76" spans="3:19" x14ac:dyDescent="0.25">
      <c r="C76">
        <v>5</v>
      </c>
      <c r="D76" t="s">
        <v>4203</v>
      </c>
      <c r="E76">
        <v>2</v>
      </c>
      <c r="I76">
        <v>328</v>
      </c>
      <c r="Q76">
        <v>63600</v>
      </c>
    </row>
    <row r="77" spans="3:19" x14ac:dyDescent="0.25">
      <c r="C77">
        <v>5</v>
      </c>
      <c r="D77">
        <v>30</v>
      </c>
      <c r="E77">
        <v>2</v>
      </c>
      <c r="I77">
        <v>328</v>
      </c>
      <c r="Q77">
        <v>63600</v>
      </c>
    </row>
    <row r="78" spans="3:19" x14ac:dyDescent="0.25">
      <c r="C78" t="s">
        <v>4208</v>
      </c>
      <c r="E78">
        <v>94.25</v>
      </c>
      <c r="I78">
        <v>14273.5</v>
      </c>
      <c r="J78">
        <v>656.25</v>
      </c>
      <c r="K78">
        <v>10.75</v>
      </c>
      <c r="O78">
        <v>33956</v>
      </c>
      <c r="P78">
        <v>33956</v>
      </c>
      <c r="Q78">
        <v>4958252</v>
      </c>
      <c r="R78">
        <v>16520</v>
      </c>
      <c r="S78">
        <v>11472.38514173998</v>
      </c>
    </row>
  </sheetData>
  <hyperlinks>
    <hyperlink ref="A2" location="Obsah!A1" display="Zpět na Obsah  KL 01  1.-4.měsíc" xr:uid="{D4F8D417-4F3F-4E47-BD3D-5E5F62723EFC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2" hidden="1" customWidth="1" outlineLevel="1"/>
    <col min="10" max="10" width="7.7109375" style="332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2" hidden="1" customWidth="1" outlineLevel="1"/>
    <col min="19" max="19" width="7.7109375" style="332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2" hidden="1" customWidth="1" outlineLevel="1"/>
    <col min="28" max="28" width="7.7109375" style="332" customWidth="1" collapsed="1"/>
    <col min="29" max="16384" width="8.85546875" style="247"/>
  </cols>
  <sheetData>
    <row r="1" spans="1:28" ht="18.600000000000001" customHeight="1" thickBot="1" x14ac:dyDescent="0.35">
      <c r="A1" s="626" t="s">
        <v>4225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</row>
    <row r="2" spans="1:28" ht="14.45" customHeight="1" thickBot="1" x14ac:dyDescent="0.25">
      <c r="A2" s="705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5" customHeight="1" thickBot="1" x14ac:dyDescent="0.25">
      <c r="A3" s="342" t="s">
        <v>158</v>
      </c>
      <c r="B3" s="343">
        <f>SUBTOTAL(9,B6:B1048576)/4</f>
        <v>1121444.5799999996</v>
      </c>
      <c r="C3" s="344">
        <f t="shared" ref="C3:Z3" si="0">SUBTOTAL(9,C6:C1048576)</f>
        <v>6</v>
      </c>
      <c r="D3" s="344"/>
      <c r="E3" s="344">
        <f>SUBTOTAL(9,E6:E1048576)/4</f>
        <v>1095971.3199999998</v>
      </c>
      <c r="F3" s="344"/>
      <c r="G3" s="344">
        <f t="shared" si="0"/>
        <v>6</v>
      </c>
      <c r="H3" s="344">
        <f>SUBTOTAL(9,H6:H1048576)/4</f>
        <v>1150481.0100000002</v>
      </c>
      <c r="I3" s="347">
        <f>IF(B3&lt;&gt;0,H3/B3,"")</f>
        <v>1.0258919883495274</v>
      </c>
      <c r="J3" s="345">
        <f>IF(E3&lt;&gt;0,H3/E3,"")</f>
        <v>1.0497364201099719</v>
      </c>
      <c r="K3" s="346">
        <f t="shared" si="0"/>
        <v>125237.14000000001</v>
      </c>
      <c r="L3" s="346"/>
      <c r="M3" s="344">
        <f t="shared" si="0"/>
        <v>2.9186065806627726</v>
      </c>
      <c r="N3" s="344">
        <f t="shared" si="0"/>
        <v>154273.48000000001</v>
      </c>
      <c r="O3" s="344"/>
      <c r="P3" s="344">
        <f t="shared" si="0"/>
        <v>3</v>
      </c>
      <c r="Q3" s="344">
        <f t="shared" si="0"/>
        <v>125393.04000000001</v>
      </c>
      <c r="R3" s="347">
        <f>IF(K3&lt;&gt;0,Q3/K3,"")</f>
        <v>1.0012448383921895</v>
      </c>
      <c r="S3" s="347">
        <f>IF(N3&lt;&gt;0,Q3/N3,"")</f>
        <v>0.81279711846780145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5" customHeight="1" x14ac:dyDescent="0.2">
      <c r="A4" s="627" t="s">
        <v>255</v>
      </c>
      <c r="B4" s="628" t="s">
        <v>122</v>
      </c>
      <c r="C4" s="629"/>
      <c r="D4" s="630"/>
      <c r="E4" s="629"/>
      <c r="F4" s="630"/>
      <c r="G4" s="629"/>
      <c r="H4" s="629"/>
      <c r="I4" s="630"/>
      <c r="J4" s="631"/>
      <c r="K4" s="628" t="s">
        <v>123</v>
      </c>
      <c r="L4" s="630"/>
      <c r="M4" s="629"/>
      <c r="N4" s="629"/>
      <c r="O4" s="630"/>
      <c r="P4" s="629"/>
      <c r="Q4" s="629"/>
      <c r="R4" s="630"/>
      <c r="S4" s="631"/>
      <c r="T4" s="628" t="s">
        <v>124</v>
      </c>
      <c r="U4" s="630"/>
      <c r="V4" s="629"/>
      <c r="W4" s="629"/>
      <c r="X4" s="630"/>
      <c r="Y4" s="629"/>
      <c r="Z4" s="629"/>
      <c r="AA4" s="630"/>
      <c r="AB4" s="631"/>
    </row>
    <row r="5" spans="1:28" ht="14.45" customHeight="1" thickBot="1" x14ac:dyDescent="0.25">
      <c r="A5" s="842"/>
      <c r="B5" s="843">
        <v>2018</v>
      </c>
      <c r="C5" s="844"/>
      <c r="D5" s="844"/>
      <c r="E5" s="844">
        <v>2019</v>
      </c>
      <c r="F5" s="844"/>
      <c r="G5" s="844"/>
      <c r="H5" s="844">
        <v>2020</v>
      </c>
      <c r="I5" s="845" t="s">
        <v>324</v>
      </c>
      <c r="J5" s="846" t="s">
        <v>2</v>
      </c>
      <c r="K5" s="843">
        <v>2015</v>
      </c>
      <c r="L5" s="844"/>
      <c r="M5" s="844"/>
      <c r="N5" s="844">
        <v>2019</v>
      </c>
      <c r="O5" s="844"/>
      <c r="P5" s="844"/>
      <c r="Q5" s="844">
        <v>2020</v>
      </c>
      <c r="R5" s="845" t="s">
        <v>324</v>
      </c>
      <c r="S5" s="846" t="s">
        <v>2</v>
      </c>
      <c r="T5" s="843">
        <v>2015</v>
      </c>
      <c r="U5" s="844"/>
      <c r="V5" s="844"/>
      <c r="W5" s="844">
        <v>2019</v>
      </c>
      <c r="X5" s="844"/>
      <c r="Y5" s="844"/>
      <c r="Z5" s="844">
        <v>2020</v>
      </c>
      <c r="AA5" s="845" t="s">
        <v>324</v>
      </c>
      <c r="AB5" s="846" t="s">
        <v>2</v>
      </c>
    </row>
    <row r="6" spans="1:28" ht="14.45" customHeight="1" x14ac:dyDescent="0.25">
      <c r="A6" s="847" t="s">
        <v>4221</v>
      </c>
      <c r="B6" s="848">
        <v>1121444.5799999996</v>
      </c>
      <c r="C6" s="849">
        <v>1</v>
      </c>
      <c r="D6" s="849">
        <v>1.0232426337579708</v>
      </c>
      <c r="E6" s="848">
        <v>1095971.3199999998</v>
      </c>
      <c r="F6" s="849">
        <v>0.97728531533854324</v>
      </c>
      <c r="G6" s="849">
        <v>1</v>
      </c>
      <c r="H6" s="848">
        <v>1150481.01</v>
      </c>
      <c r="I6" s="849">
        <v>1.0258919883495272</v>
      </c>
      <c r="J6" s="849">
        <v>1.0497364201099717</v>
      </c>
      <c r="K6" s="848">
        <v>62618.57</v>
      </c>
      <c r="L6" s="849">
        <v>1</v>
      </c>
      <c r="M6" s="849">
        <v>0.81178657537251375</v>
      </c>
      <c r="N6" s="848">
        <v>77136.740000000005</v>
      </c>
      <c r="O6" s="849">
        <v>1.2318508710754654</v>
      </c>
      <c r="P6" s="849">
        <v>1</v>
      </c>
      <c r="Q6" s="848">
        <v>62696.520000000004</v>
      </c>
      <c r="R6" s="849">
        <v>1.0012448383921895</v>
      </c>
      <c r="S6" s="849">
        <v>0.81279711846780145</v>
      </c>
      <c r="T6" s="848"/>
      <c r="U6" s="849"/>
      <c r="V6" s="849"/>
      <c r="W6" s="848"/>
      <c r="X6" s="849"/>
      <c r="Y6" s="849"/>
      <c r="Z6" s="848"/>
      <c r="AA6" s="849"/>
      <c r="AB6" s="850"/>
    </row>
    <row r="7" spans="1:28" ht="14.45" customHeight="1" x14ac:dyDescent="0.25">
      <c r="A7" s="857" t="s">
        <v>4222</v>
      </c>
      <c r="B7" s="851">
        <v>1104277.5799999996</v>
      </c>
      <c r="C7" s="852">
        <v>1</v>
      </c>
      <c r="D7" s="852">
        <v>1.024894080990755</v>
      </c>
      <c r="E7" s="851">
        <v>1077455.3199999998</v>
      </c>
      <c r="F7" s="852">
        <v>0.9757105817542725</v>
      </c>
      <c r="G7" s="852">
        <v>1</v>
      </c>
      <c r="H7" s="851">
        <v>1133927.01</v>
      </c>
      <c r="I7" s="852">
        <v>1.0268496169233106</v>
      </c>
      <c r="J7" s="852">
        <v>1.0524120944523252</v>
      </c>
      <c r="K7" s="851">
        <v>3610.1699999999996</v>
      </c>
      <c r="L7" s="852">
        <v>1</v>
      </c>
      <c r="M7" s="852">
        <v>1.3135724577566255</v>
      </c>
      <c r="N7" s="851">
        <v>2748.3600000000006</v>
      </c>
      <c r="O7" s="852">
        <v>0.76128270967849188</v>
      </c>
      <c r="P7" s="852">
        <v>1</v>
      </c>
      <c r="Q7" s="851">
        <v>8647.7999999999993</v>
      </c>
      <c r="R7" s="852">
        <v>2.395399662619766</v>
      </c>
      <c r="S7" s="852">
        <v>3.1465310221368372</v>
      </c>
      <c r="T7" s="851"/>
      <c r="U7" s="852"/>
      <c r="V7" s="852"/>
      <c r="W7" s="851"/>
      <c r="X7" s="852"/>
      <c r="Y7" s="852"/>
      <c r="Z7" s="851"/>
      <c r="AA7" s="852"/>
      <c r="AB7" s="853"/>
    </row>
    <row r="8" spans="1:28" ht="14.45" customHeight="1" x14ac:dyDescent="0.25">
      <c r="A8" s="857" t="s">
        <v>4223</v>
      </c>
      <c r="B8" s="851"/>
      <c r="C8" s="852"/>
      <c r="D8" s="852"/>
      <c r="E8" s="851">
        <v>0</v>
      </c>
      <c r="F8" s="852"/>
      <c r="G8" s="852"/>
      <c r="H8" s="851">
        <v>0</v>
      </c>
      <c r="I8" s="852"/>
      <c r="J8" s="852"/>
      <c r="K8" s="851"/>
      <c r="L8" s="852"/>
      <c r="M8" s="852"/>
      <c r="N8" s="851"/>
      <c r="O8" s="852"/>
      <c r="P8" s="852"/>
      <c r="Q8" s="851"/>
      <c r="R8" s="852"/>
      <c r="S8" s="852"/>
      <c r="T8" s="851"/>
      <c r="U8" s="852"/>
      <c r="V8" s="852"/>
      <c r="W8" s="851"/>
      <c r="X8" s="852"/>
      <c r="Y8" s="852"/>
      <c r="Z8" s="851"/>
      <c r="AA8" s="852"/>
      <c r="AB8" s="853"/>
    </row>
    <row r="9" spans="1:28" ht="14.45" customHeight="1" thickBot="1" x14ac:dyDescent="0.3">
      <c r="A9" s="858" t="s">
        <v>4224</v>
      </c>
      <c r="B9" s="854">
        <v>17167</v>
      </c>
      <c r="C9" s="855">
        <v>1</v>
      </c>
      <c r="D9" s="855">
        <v>0.92714409159645716</v>
      </c>
      <c r="E9" s="854">
        <v>18516</v>
      </c>
      <c r="F9" s="855">
        <v>1.078580998427215</v>
      </c>
      <c r="G9" s="855">
        <v>1</v>
      </c>
      <c r="H9" s="854">
        <v>16554</v>
      </c>
      <c r="I9" s="855">
        <v>0.96429195549600977</v>
      </c>
      <c r="J9" s="855">
        <v>0.89403758911211928</v>
      </c>
      <c r="K9" s="854">
        <v>59008.4</v>
      </c>
      <c r="L9" s="855">
        <v>1</v>
      </c>
      <c r="M9" s="855">
        <v>0.79324754753363358</v>
      </c>
      <c r="N9" s="854">
        <v>74388.38</v>
      </c>
      <c r="O9" s="855">
        <v>1.2606405189769592</v>
      </c>
      <c r="P9" s="855">
        <v>1</v>
      </c>
      <c r="Q9" s="854">
        <v>54048.72</v>
      </c>
      <c r="R9" s="855">
        <v>0.91594959361717987</v>
      </c>
      <c r="S9" s="855">
        <v>0.72657476880125627</v>
      </c>
      <c r="T9" s="854"/>
      <c r="U9" s="855"/>
      <c r="V9" s="855"/>
      <c r="W9" s="854"/>
      <c r="X9" s="855"/>
      <c r="Y9" s="855"/>
      <c r="Z9" s="854"/>
      <c r="AA9" s="855"/>
      <c r="AB9" s="856"/>
    </row>
    <row r="10" spans="1:28" ht="14.45" customHeight="1" thickBot="1" x14ac:dyDescent="0.25"/>
    <row r="11" spans="1:28" ht="14.45" customHeight="1" x14ac:dyDescent="0.25">
      <c r="A11" s="847" t="s">
        <v>607</v>
      </c>
      <c r="B11" s="848">
        <v>1121444.5799999996</v>
      </c>
      <c r="C11" s="849">
        <v>1</v>
      </c>
      <c r="D11" s="849">
        <v>1.0232426337579705</v>
      </c>
      <c r="E11" s="848">
        <v>1095971.32</v>
      </c>
      <c r="F11" s="849">
        <v>0.97728531533854346</v>
      </c>
      <c r="G11" s="849">
        <v>1</v>
      </c>
      <c r="H11" s="848">
        <v>1150481.0100000002</v>
      </c>
      <c r="I11" s="849">
        <v>1.0258919883495274</v>
      </c>
      <c r="J11" s="850">
        <v>1.0497364201099717</v>
      </c>
    </row>
    <row r="12" spans="1:28" ht="14.45" customHeight="1" x14ac:dyDescent="0.25">
      <c r="A12" s="857" t="s">
        <v>4226</v>
      </c>
      <c r="B12" s="851">
        <v>198542.99</v>
      </c>
      <c r="C12" s="852">
        <v>1</v>
      </c>
      <c r="D12" s="852">
        <v>1.027719008027465</v>
      </c>
      <c r="E12" s="851">
        <v>193188.01</v>
      </c>
      <c r="F12" s="852">
        <v>0.97302861209051006</v>
      </c>
      <c r="G12" s="852">
        <v>1</v>
      </c>
      <c r="H12" s="851">
        <v>94865.33</v>
      </c>
      <c r="I12" s="852">
        <v>0.47780750153908735</v>
      </c>
      <c r="J12" s="853">
        <v>0.49105185150983227</v>
      </c>
    </row>
    <row r="13" spans="1:28" ht="14.45" customHeight="1" x14ac:dyDescent="0.25">
      <c r="A13" s="857" t="s">
        <v>4227</v>
      </c>
      <c r="B13" s="851">
        <v>922901.58999999973</v>
      </c>
      <c r="C13" s="852">
        <v>1</v>
      </c>
      <c r="D13" s="852">
        <v>1.02228472743919</v>
      </c>
      <c r="E13" s="851">
        <v>902783.31</v>
      </c>
      <c r="F13" s="852">
        <v>0.97820105608443075</v>
      </c>
      <c r="G13" s="852">
        <v>1</v>
      </c>
      <c r="H13" s="851">
        <v>1055615.6800000002</v>
      </c>
      <c r="I13" s="852">
        <v>1.1438009116443286</v>
      </c>
      <c r="J13" s="853">
        <v>1.1692902032050194</v>
      </c>
    </row>
    <row r="14" spans="1:28" ht="14.45" customHeight="1" x14ac:dyDescent="0.25">
      <c r="A14" s="859" t="s">
        <v>610</v>
      </c>
      <c r="B14" s="860"/>
      <c r="C14" s="861"/>
      <c r="D14" s="861"/>
      <c r="E14" s="860">
        <v>0</v>
      </c>
      <c r="F14" s="861"/>
      <c r="G14" s="861"/>
      <c r="H14" s="860">
        <v>0</v>
      </c>
      <c r="I14" s="861"/>
      <c r="J14" s="862"/>
    </row>
    <row r="15" spans="1:28" ht="14.45" customHeight="1" thickBot="1" x14ac:dyDescent="0.3">
      <c r="A15" s="858" t="s">
        <v>4226</v>
      </c>
      <c r="B15" s="854"/>
      <c r="C15" s="855"/>
      <c r="D15" s="855"/>
      <c r="E15" s="854">
        <v>0</v>
      </c>
      <c r="F15" s="855"/>
      <c r="G15" s="855"/>
      <c r="H15" s="854">
        <v>0</v>
      </c>
      <c r="I15" s="855"/>
      <c r="J15" s="856"/>
    </row>
    <row r="16" spans="1:28" ht="14.45" customHeight="1" x14ac:dyDescent="0.2">
      <c r="A16" s="787" t="s">
        <v>295</v>
      </c>
    </row>
    <row r="17" spans="1:1" ht="14.45" customHeight="1" x14ac:dyDescent="0.2">
      <c r="A17" s="788" t="s">
        <v>1740</v>
      </c>
    </row>
    <row r="18" spans="1:1" ht="14.45" customHeight="1" x14ac:dyDescent="0.2">
      <c r="A18" s="787" t="s">
        <v>4228</v>
      </c>
    </row>
    <row r="19" spans="1:1" ht="14.45" customHeight="1" x14ac:dyDescent="0.2">
      <c r="A19" s="787" t="s">
        <v>4229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B2B35BFC-467C-448E-904A-BA2164EFFDD4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9" hidden="1" customWidth="1" outlineLevel="1"/>
    <col min="3" max="3" width="7.7109375" style="329" customWidth="1" collapsed="1"/>
    <col min="4" max="4" width="7.7109375" style="329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6" t="s">
        <v>4233</v>
      </c>
      <c r="B1" s="516"/>
      <c r="C1" s="516"/>
      <c r="D1" s="516"/>
      <c r="E1" s="516"/>
      <c r="F1" s="516"/>
      <c r="G1" s="516"/>
    </row>
    <row r="2" spans="1:7" ht="14.45" customHeight="1" thickBot="1" x14ac:dyDescent="0.25">
      <c r="A2" s="705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9" t="s">
        <v>158</v>
      </c>
      <c r="B3" s="403">
        <f t="shared" ref="B3:G3" si="0">SUBTOTAL(9,B6:B1048576)</f>
        <v>7463</v>
      </c>
      <c r="C3" s="404">
        <f t="shared" si="0"/>
        <v>7375</v>
      </c>
      <c r="D3" s="438">
        <f t="shared" si="0"/>
        <v>6785</v>
      </c>
      <c r="E3" s="346">
        <f t="shared" si="0"/>
        <v>1121444.5800000003</v>
      </c>
      <c r="F3" s="344">
        <f t="shared" si="0"/>
        <v>1095971.32</v>
      </c>
      <c r="G3" s="405">
        <f t="shared" si="0"/>
        <v>1150481.0099999998</v>
      </c>
    </row>
    <row r="4" spans="1:7" ht="14.45" customHeight="1" x14ac:dyDescent="0.2">
      <c r="A4" s="627" t="s">
        <v>166</v>
      </c>
      <c r="B4" s="632" t="s">
        <v>253</v>
      </c>
      <c r="C4" s="630"/>
      <c r="D4" s="633"/>
      <c r="E4" s="632" t="s">
        <v>122</v>
      </c>
      <c r="F4" s="630"/>
      <c r="G4" s="633"/>
    </row>
    <row r="5" spans="1:7" ht="14.45" customHeight="1" thickBot="1" x14ac:dyDescent="0.25">
      <c r="A5" s="842"/>
      <c r="B5" s="843">
        <v>2018</v>
      </c>
      <c r="C5" s="844">
        <v>2019</v>
      </c>
      <c r="D5" s="863">
        <v>2020</v>
      </c>
      <c r="E5" s="843">
        <v>2018</v>
      </c>
      <c r="F5" s="844">
        <v>2019</v>
      </c>
      <c r="G5" s="863">
        <v>2020</v>
      </c>
    </row>
    <row r="6" spans="1:7" ht="14.45" customHeight="1" x14ac:dyDescent="0.2">
      <c r="A6" s="836" t="s">
        <v>4226</v>
      </c>
      <c r="B6" s="225">
        <v>481</v>
      </c>
      <c r="C6" s="225">
        <v>468</v>
      </c>
      <c r="D6" s="225">
        <v>367</v>
      </c>
      <c r="E6" s="864">
        <v>198542.99</v>
      </c>
      <c r="F6" s="864">
        <v>193188.01</v>
      </c>
      <c r="G6" s="865">
        <v>94865.33</v>
      </c>
    </row>
    <row r="7" spans="1:7" ht="14.45" customHeight="1" x14ac:dyDescent="0.2">
      <c r="A7" s="837" t="s">
        <v>1742</v>
      </c>
      <c r="B7" s="832">
        <v>74</v>
      </c>
      <c r="C7" s="832">
        <v>90</v>
      </c>
      <c r="D7" s="832">
        <v>58</v>
      </c>
      <c r="E7" s="866">
        <v>12410.66</v>
      </c>
      <c r="F7" s="866">
        <v>15401.33</v>
      </c>
      <c r="G7" s="867">
        <v>10700.66</v>
      </c>
    </row>
    <row r="8" spans="1:7" ht="14.45" customHeight="1" x14ac:dyDescent="0.2">
      <c r="A8" s="837" t="s">
        <v>1743</v>
      </c>
      <c r="B8" s="832">
        <v>706</v>
      </c>
      <c r="C8" s="832">
        <v>819</v>
      </c>
      <c r="D8" s="832">
        <v>714</v>
      </c>
      <c r="E8" s="866">
        <v>78098.66</v>
      </c>
      <c r="F8" s="866">
        <v>79620.33</v>
      </c>
      <c r="G8" s="867">
        <v>128066.67</v>
      </c>
    </row>
    <row r="9" spans="1:7" ht="14.45" customHeight="1" x14ac:dyDescent="0.2">
      <c r="A9" s="837" t="s">
        <v>1744</v>
      </c>
      <c r="B9" s="832">
        <v>665</v>
      </c>
      <c r="C9" s="832">
        <v>522</v>
      </c>
      <c r="D9" s="832">
        <v>538</v>
      </c>
      <c r="E9" s="866">
        <v>83216.67</v>
      </c>
      <c r="F9" s="866">
        <v>61881</v>
      </c>
      <c r="G9" s="867">
        <v>72247.009999999995</v>
      </c>
    </row>
    <row r="10" spans="1:7" ht="14.45" customHeight="1" x14ac:dyDescent="0.2">
      <c r="A10" s="837" t="s">
        <v>4230</v>
      </c>
      <c r="B10" s="832">
        <v>314</v>
      </c>
      <c r="C10" s="832">
        <v>260</v>
      </c>
      <c r="D10" s="832">
        <v>125</v>
      </c>
      <c r="E10" s="866">
        <v>64451</v>
      </c>
      <c r="F10" s="866">
        <v>51528.67</v>
      </c>
      <c r="G10" s="867">
        <v>25515.989999999998</v>
      </c>
    </row>
    <row r="11" spans="1:7" ht="14.45" customHeight="1" x14ac:dyDescent="0.2">
      <c r="A11" s="837" t="s">
        <v>1745</v>
      </c>
      <c r="B11" s="832">
        <v>698</v>
      </c>
      <c r="C11" s="832">
        <v>605</v>
      </c>
      <c r="D11" s="832">
        <v>716</v>
      </c>
      <c r="E11" s="866">
        <v>55307.66</v>
      </c>
      <c r="F11" s="866">
        <v>41687.33</v>
      </c>
      <c r="G11" s="867">
        <v>125639</v>
      </c>
    </row>
    <row r="12" spans="1:7" ht="14.45" customHeight="1" x14ac:dyDescent="0.2">
      <c r="A12" s="837" t="s">
        <v>1746</v>
      </c>
      <c r="B12" s="832">
        <v>1033</v>
      </c>
      <c r="C12" s="832">
        <v>1013</v>
      </c>
      <c r="D12" s="832">
        <v>947</v>
      </c>
      <c r="E12" s="866">
        <v>173233.33</v>
      </c>
      <c r="F12" s="866">
        <v>195956.67000000004</v>
      </c>
      <c r="G12" s="867">
        <v>187892.99</v>
      </c>
    </row>
    <row r="13" spans="1:7" ht="14.45" customHeight="1" x14ac:dyDescent="0.2">
      <c r="A13" s="837" t="s">
        <v>1747</v>
      </c>
      <c r="B13" s="832">
        <v>1311</v>
      </c>
      <c r="C13" s="832">
        <v>1359</v>
      </c>
      <c r="D13" s="832">
        <v>1064</v>
      </c>
      <c r="E13" s="866">
        <v>208474.99</v>
      </c>
      <c r="F13" s="866">
        <v>213695.00000000003</v>
      </c>
      <c r="G13" s="867">
        <v>209857</v>
      </c>
    </row>
    <row r="14" spans="1:7" ht="14.45" customHeight="1" x14ac:dyDescent="0.2">
      <c r="A14" s="837" t="s">
        <v>1748</v>
      </c>
      <c r="B14" s="832">
        <v>767</v>
      </c>
      <c r="C14" s="832">
        <v>668</v>
      </c>
      <c r="D14" s="832">
        <v>583</v>
      </c>
      <c r="E14" s="866">
        <v>73115.649999999994</v>
      </c>
      <c r="F14" s="866">
        <v>59699.66</v>
      </c>
      <c r="G14" s="867">
        <v>91354.68</v>
      </c>
    </row>
    <row r="15" spans="1:7" ht="14.45" customHeight="1" x14ac:dyDescent="0.2">
      <c r="A15" s="837" t="s">
        <v>1749</v>
      </c>
      <c r="B15" s="832"/>
      <c r="C15" s="832"/>
      <c r="D15" s="832">
        <v>90</v>
      </c>
      <c r="E15" s="866"/>
      <c r="F15" s="866"/>
      <c r="G15" s="867">
        <v>16763.34</v>
      </c>
    </row>
    <row r="16" spans="1:7" ht="14.45" customHeight="1" x14ac:dyDescent="0.2">
      <c r="A16" s="837" t="s">
        <v>1750</v>
      </c>
      <c r="B16" s="832">
        <v>851</v>
      </c>
      <c r="C16" s="832">
        <v>615</v>
      </c>
      <c r="D16" s="832">
        <v>567</v>
      </c>
      <c r="E16" s="866">
        <v>103154.99</v>
      </c>
      <c r="F16" s="866">
        <v>64288.67</v>
      </c>
      <c r="G16" s="867">
        <v>80283.33</v>
      </c>
    </row>
    <row r="17" spans="1:7" ht="14.45" customHeight="1" x14ac:dyDescent="0.2">
      <c r="A17" s="837" t="s">
        <v>4231</v>
      </c>
      <c r="B17" s="832">
        <v>15</v>
      </c>
      <c r="C17" s="832"/>
      <c r="D17" s="832"/>
      <c r="E17" s="866">
        <v>2445</v>
      </c>
      <c r="F17" s="866"/>
      <c r="G17" s="867"/>
    </row>
    <row r="18" spans="1:7" ht="14.45" customHeight="1" x14ac:dyDescent="0.2">
      <c r="A18" s="837" t="s">
        <v>1751</v>
      </c>
      <c r="B18" s="832">
        <v>2</v>
      </c>
      <c r="C18" s="832"/>
      <c r="D18" s="832">
        <v>19</v>
      </c>
      <c r="E18" s="866">
        <v>74</v>
      </c>
      <c r="F18" s="866"/>
      <c r="G18" s="867">
        <v>3749</v>
      </c>
    </row>
    <row r="19" spans="1:7" ht="14.45" customHeight="1" x14ac:dyDescent="0.2">
      <c r="A19" s="837" t="s">
        <v>1752</v>
      </c>
      <c r="B19" s="832">
        <v>27</v>
      </c>
      <c r="C19" s="832">
        <v>417</v>
      </c>
      <c r="D19" s="832">
        <v>536</v>
      </c>
      <c r="E19" s="866">
        <v>3961.34</v>
      </c>
      <c r="F19" s="866">
        <v>51405.33</v>
      </c>
      <c r="G19" s="867">
        <v>43850.67</v>
      </c>
    </row>
    <row r="20" spans="1:7" ht="14.45" customHeight="1" x14ac:dyDescent="0.2">
      <c r="A20" s="837" t="s">
        <v>4232</v>
      </c>
      <c r="B20" s="832">
        <v>36</v>
      </c>
      <c r="C20" s="832">
        <v>35</v>
      </c>
      <c r="D20" s="832"/>
      <c r="E20" s="866">
        <v>7644.32</v>
      </c>
      <c r="F20" s="866">
        <v>5138.67</v>
      </c>
      <c r="G20" s="867"/>
    </row>
    <row r="21" spans="1:7" ht="14.45" customHeight="1" thickBot="1" x14ac:dyDescent="0.25">
      <c r="A21" s="870" t="s">
        <v>1753</v>
      </c>
      <c r="B21" s="834">
        <v>483</v>
      </c>
      <c r="C21" s="834">
        <v>504</v>
      </c>
      <c r="D21" s="834">
        <v>461</v>
      </c>
      <c r="E21" s="868">
        <v>57313.320000000007</v>
      </c>
      <c r="F21" s="868">
        <v>62480.65</v>
      </c>
      <c r="G21" s="869">
        <v>59695.34</v>
      </c>
    </row>
    <row r="22" spans="1:7" ht="14.45" customHeight="1" x14ac:dyDescent="0.2">
      <c r="A22" s="787" t="s">
        <v>295</v>
      </c>
    </row>
    <row r="23" spans="1:7" ht="14.45" customHeight="1" x14ac:dyDescent="0.2">
      <c r="A23" s="788" t="s">
        <v>1740</v>
      </c>
    </row>
    <row r="24" spans="1:7" ht="14.45" customHeight="1" x14ac:dyDescent="0.2">
      <c r="A24" s="787" t="s">
        <v>4228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767C2ACE-C681-484C-B36B-A478DB17D0C6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4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9" hidden="1" customWidth="1" outlineLevel="1"/>
    <col min="9" max="10" width="9.28515625" style="247" hidden="1" customWidth="1"/>
    <col min="11" max="12" width="11.140625" style="329" customWidth="1"/>
    <col min="13" max="14" width="9.28515625" style="247" hidden="1" customWidth="1"/>
    <col min="15" max="16" width="11.140625" style="329" customWidth="1"/>
    <col min="17" max="17" width="11.140625" style="332" customWidth="1"/>
    <col min="18" max="18" width="11.140625" style="329" customWidth="1"/>
    <col min="19" max="16384" width="8.85546875" style="247"/>
  </cols>
  <sheetData>
    <row r="1" spans="1:18" ht="18.600000000000001" customHeight="1" thickBot="1" x14ac:dyDescent="0.35">
      <c r="A1" s="516" t="s">
        <v>4303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</row>
    <row r="2" spans="1:18" ht="14.45" customHeight="1" thickBot="1" x14ac:dyDescent="0.25">
      <c r="A2" s="705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5" customHeight="1" thickBot="1" x14ac:dyDescent="0.25">
      <c r="F3" s="112" t="s">
        <v>158</v>
      </c>
      <c r="G3" s="207">
        <f t="shared" ref="G3:P3" si="0">SUBTOTAL(9,G6:G1048576)</f>
        <v>7501.5</v>
      </c>
      <c r="H3" s="208">
        <f t="shared" si="0"/>
        <v>1184063.1499999999</v>
      </c>
      <c r="I3" s="78"/>
      <c r="J3" s="78"/>
      <c r="K3" s="208">
        <f t="shared" si="0"/>
        <v>7397.4000000000005</v>
      </c>
      <c r="L3" s="208">
        <f t="shared" si="0"/>
        <v>1173108.06</v>
      </c>
      <c r="M3" s="78"/>
      <c r="N3" s="78"/>
      <c r="O3" s="208">
        <f t="shared" si="0"/>
        <v>6818.0999999999995</v>
      </c>
      <c r="P3" s="208">
        <f t="shared" si="0"/>
        <v>1213177.53</v>
      </c>
      <c r="Q3" s="79">
        <f>IF(L3=0,0,P3/L3)</f>
        <v>1.0341566743646786</v>
      </c>
      <c r="R3" s="209">
        <f>IF(O3=0,0,P3/O3)</f>
        <v>177.93483961807544</v>
      </c>
    </row>
    <row r="4" spans="1:18" ht="14.45" customHeight="1" x14ac:dyDescent="0.2">
      <c r="A4" s="634" t="s">
        <v>260</v>
      </c>
      <c r="B4" s="634" t="s">
        <v>118</v>
      </c>
      <c r="C4" s="642" t="s">
        <v>0</v>
      </c>
      <c r="D4" s="636" t="s">
        <v>119</v>
      </c>
      <c r="E4" s="641" t="s">
        <v>89</v>
      </c>
      <c r="F4" s="637" t="s">
        <v>80</v>
      </c>
      <c r="G4" s="638">
        <v>2018</v>
      </c>
      <c r="H4" s="639"/>
      <c r="I4" s="206"/>
      <c r="J4" s="206"/>
      <c r="K4" s="638">
        <v>2019</v>
      </c>
      <c r="L4" s="639"/>
      <c r="M4" s="206"/>
      <c r="N4" s="206"/>
      <c r="O4" s="638">
        <v>2020</v>
      </c>
      <c r="P4" s="639"/>
      <c r="Q4" s="640" t="s">
        <v>2</v>
      </c>
      <c r="R4" s="635" t="s">
        <v>121</v>
      </c>
    </row>
    <row r="5" spans="1:18" ht="14.45" customHeight="1" thickBot="1" x14ac:dyDescent="0.25">
      <c r="A5" s="871"/>
      <c r="B5" s="871"/>
      <c r="C5" s="872"/>
      <c r="D5" s="873"/>
      <c r="E5" s="874"/>
      <c r="F5" s="875"/>
      <c r="G5" s="876" t="s">
        <v>90</v>
      </c>
      <c r="H5" s="877" t="s">
        <v>14</v>
      </c>
      <c r="I5" s="878"/>
      <c r="J5" s="878"/>
      <c r="K5" s="876" t="s">
        <v>90</v>
      </c>
      <c r="L5" s="877" t="s">
        <v>14</v>
      </c>
      <c r="M5" s="878"/>
      <c r="N5" s="878"/>
      <c r="O5" s="876" t="s">
        <v>90</v>
      </c>
      <c r="P5" s="877" t="s">
        <v>14</v>
      </c>
      <c r="Q5" s="879"/>
      <c r="R5" s="880"/>
    </row>
    <row r="6" spans="1:18" ht="14.45" customHeight="1" x14ac:dyDescent="0.2">
      <c r="A6" s="807"/>
      <c r="B6" s="808" t="s">
        <v>4234</v>
      </c>
      <c r="C6" s="808" t="s">
        <v>610</v>
      </c>
      <c r="D6" s="808" t="s">
        <v>4235</v>
      </c>
      <c r="E6" s="808" t="s">
        <v>4236</v>
      </c>
      <c r="F6" s="808" t="s">
        <v>4237</v>
      </c>
      <c r="G6" s="225"/>
      <c r="H6" s="225"/>
      <c r="I6" s="808"/>
      <c r="J6" s="808"/>
      <c r="K6" s="225">
        <v>4</v>
      </c>
      <c r="L6" s="225">
        <v>0</v>
      </c>
      <c r="M6" s="808"/>
      <c r="N6" s="808">
        <v>0</v>
      </c>
      <c r="O6" s="225">
        <v>6</v>
      </c>
      <c r="P6" s="225">
        <v>0</v>
      </c>
      <c r="Q6" s="813"/>
      <c r="R6" s="831">
        <v>0</v>
      </c>
    </row>
    <row r="7" spans="1:18" ht="14.45" customHeight="1" x14ac:dyDescent="0.2">
      <c r="A7" s="822" t="s">
        <v>586</v>
      </c>
      <c r="B7" s="823" t="s">
        <v>4238</v>
      </c>
      <c r="C7" s="823" t="s">
        <v>607</v>
      </c>
      <c r="D7" s="823" t="s">
        <v>4239</v>
      </c>
      <c r="E7" s="823" t="s">
        <v>4240</v>
      </c>
      <c r="F7" s="823" t="s">
        <v>4241</v>
      </c>
      <c r="G7" s="832">
        <v>9.2999999999999989</v>
      </c>
      <c r="H7" s="832">
        <v>648.21000000000015</v>
      </c>
      <c r="I7" s="823">
        <v>1.0108695652173914</v>
      </c>
      <c r="J7" s="823">
        <v>69.700000000000017</v>
      </c>
      <c r="K7" s="832">
        <v>9.1999999999999975</v>
      </c>
      <c r="L7" s="832">
        <v>641.24000000000012</v>
      </c>
      <c r="M7" s="823">
        <v>1</v>
      </c>
      <c r="N7" s="823">
        <v>69.700000000000031</v>
      </c>
      <c r="O7" s="832">
        <v>4.2</v>
      </c>
      <c r="P7" s="832">
        <v>292.74</v>
      </c>
      <c r="Q7" s="828">
        <v>0.4565217391304347</v>
      </c>
      <c r="R7" s="833">
        <v>69.7</v>
      </c>
    </row>
    <row r="8" spans="1:18" ht="14.45" customHeight="1" x14ac:dyDescent="0.2">
      <c r="A8" s="822" t="s">
        <v>586</v>
      </c>
      <c r="B8" s="823" t="s">
        <v>4238</v>
      </c>
      <c r="C8" s="823" t="s">
        <v>607</v>
      </c>
      <c r="D8" s="823" t="s">
        <v>4239</v>
      </c>
      <c r="E8" s="823" t="s">
        <v>4242</v>
      </c>
      <c r="F8" s="823" t="s">
        <v>4243</v>
      </c>
      <c r="G8" s="832">
        <v>0.2</v>
      </c>
      <c r="H8" s="832">
        <v>27.64</v>
      </c>
      <c r="I8" s="823"/>
      <c r="J8" s="823">
        <v>138.19999999999999</v>
      </c>
      <c r="K8" s="832"/>
      <c r="L8" s="832"/>
      <c r="M8" s="823"/>
      <c r="N8" s="823"/>
      <c r="O8" s="832"/>
      <c r="P8" s="832"/>
      <c r="Q8" s="828"/>
      <c r="R8" s="833"/>
    </row>
    <row r="9" spans="1:18" ht="14.45" customHeight="1" x14ac:dyDescent="0.2">
      <c r="A9" s="822" t="s">
        <v>586</v>
      </c>
      <c r="B9" s="823" t="s">
        <v>4238</v>
      </c>
      <c r="C9" s="823" t="s">
        <v>607</v>
      </c>
      <c r="D9" s="823" t="s">
        <v>4239</v>
      </c>
      <c r="E9" s="823" t="s">
        <v>4244</v>
      </c>
      <c r="F9" s="823" t="s">
        <v>4245</v>
      </c>
      <c r="G9" s="832">
        <v>7.6000000000000014</v>
      </c>
      <c r="H9" s="832">
        <v>2794.52</v>
      </c>
      <c r="I9" s="823">
        <v>1.3614802977744864</v>
      </c>
      <c r="J9" s="823">
        <v>367.69999999999993</v>
      </c>
      <c r="K9" s="832">
        <v>7.2000000000000011</v>
      </c>
      <c r="L9" s="832">
        <v>2052.56</v>
      </c>
      <c r="M9" s="823">
        <v>1</v>
      </c>
      <c r="N9" s="823">
        <v>285.07777777777773</v>
      </c>
      <c r="O9" s="832">
        <v>21.900000000000006</v>
      </c>
      <c r="P9" s="832">
        <v>8052.630000000001</v>
      </c>
      <c r="Q9" s="828">
        <v>3.9232129633238499</v>
      </c>
      <c r="R9" s="833">
        <v>367.69999999999993</v>
      </c>
    </row>
    <row r="10" spans="1:18" ht="14.45" customHeight="1" x14ac:dyDescent="0.2">
      <c r="A10" s="822" t="s">
        <v>586</v>
      </c>
      <c r="B10" s="823" t="s">
        <v>4238</v>
      </c>
      <c r="C10" s="823" t="s">
        <v>607</v>
      </c>
      <c r="D10" s="823" t="s">
        <v>4239</v>
      </c>
      <c r="E10" s="823" t="s">
        <v>4246</v>
      </c>
      <c r="F10" s="823" t="s">
        <v>1020</v>
      </c>
      <c r="G10" s="832">
        <v>0.9</v>
      </c>
      <c r="H10" s="832">
        <v>75.600000000000009</v>
      </c>
      <c r="I10" s="823">
        <v>1.3856304985337244</v>
      </c>
      <c r="J10" s="823">
        <v>84.000000000000014</v>
      </c>
      <c r="K10" s="832">
        <v>0.79999999999999993</v>
      </c>
      <c r="L10" s="832">
        <v>54.56</v>
      </c>
      <c r="M10" s="823">
        <v>1</v>
      </c>
      <c r="N10" s="823">
        <v>68.2</v>
      </c>
      <c r="O10" s="832">
        <v>3.600000000000001</v>
      </c>
      <c r="P10" s="832">
        <v>302.42999999999995</v>
      </c>
      <c r="Q10" s="828">
        <v>5.5430718475073304</v>
      </c>
      <c r="R10" s="833">
        <v>84.008333333333297</v>
      </c>
    </row>
    <row r="11" spans="1:18" ht="14.45" customHeight="1" x14ac:dyDescent="0.2">
      <c r="A11" s="822" t="s">
        <v>586</v>
      </c>
      <c r="B11" s="823" t="s">
        <v>4238</v>
      </c>
      <c r="C11" s="823" t="s">
        <v>607</v>
      </c>
      <c r="D11" s="823" t="s">
        <v>4239</v>
      </c>
      <c r="E11" s="823" t="s">
        <v>4247</v>
      </c>
      <c r="F11" s="823" t="s">
        <v>1912</v>
      </c>
      <c r="G11" s="832">
        <v>0.2</v>
      </c>
      <c r="H11" s="832">
        <v>7.8</v>
      </c>
      <c r="I11" s="823"/>
      <c r="J11" s="823">
        <v>39</v>
      </c>
      <c r="K11" s="832"/>
      <c r="L11" s="832"/>
      <c r="M11" s="823"/>
      <c r="N11" s="823"/>
      <c r="O11" s="832"/>
      <c r="P11" s="832"/>
      <c r="Q11" s="828"/>
      <c r="R11" s="833"/>
    </row>
    <row r="12" spans="1:18" ht="14.45" customHeight="1" x14ac:dyDescent="0.2">
      <c r="A12" s="822" t="s">
        <v>586</v>
      </c>
      <c r="B12" s="823" t="s">
        <v>4238</v>
      </c>
      <c r="C12" s="823" t="s">
        <v>607</v>
      </c>
      <c r="D12" s="823" t="s">
        <v>4239</v>
      </c>
      <c r="E12" s="823" t="s">
        <v>4248</v>
      </c>
      <c r="F12" s="823" t="s">
        <v>4249</v>
      </c>
      <c r="G12" s="832">
        <v>0.2</v>
      </c>
      <c r="H12" s="832">
        <v>35.4</v>
      </c>
      <c r="I12" s="823"/>
      <c r="J12" s="823">
        <v>176.99999999999997</v>
      </c>
      <c r="K12" s="832"/>
      <c r="L12" s="832"/>
      <c r="M12" s="823"/>
      <c r="N12" s="823"/>
      <c r="O12" s="832"/>
      <c r="P12" s="832"/>
      <c r="Q12" s="828"/>
      <c r="R12" s="833"/>
    </row>
    <row r="13" spans="1:18" ht="14.45" customHeight="1" x14ac:dyDescent="0.2">
      <c r="A13" s="822" t="s">
        <v>586</v>
      </c>
      <c r="B13" s="823" t="s">
        <v>4238</v>
      </c>
      <c r="C13" s="823" t="s">
        <v>607</v>
      </c>
      <c r="D13" s="823" t="s">
        <v>4239</v>
      </c>
      <c r="E13" s="823" t="s">
        <v>4250</v>
      </c>
      <c r="F13" s="823"/>
      <c r="G13" s="832">
        <v>0.1</v>
      </c>
      <c r="H13" s="832">
        <v>21</v>
      </c>
      <c r="I13" s="823"/>
      <c r="J13" s="823">
        <v>210</v>
      </c>
      <c r="K13" s="832"/>
      <c r="L13" s="832"/>
      <c r="M13" s="823"/>
      <c r="N13" s="823"/>
      <c r="O13" s="832"/>
      <c r="P13" s="832"/>
      <c r="Q13" s="828"/>
      <c r="R13" s="833"/>
    </row>
    <row r="14" spans="1:18" ht="14.45" customHeight="1" x14ac:dyDescent="0.2">
      <c r="A14" s="822" t="s">
        <v>586</v>
      </c>
      <c r="B14" s="823" t="s">
        <v>4238</v>
      </c>
      <c r="C14" s="823" t="s">
        <v>607</v>
      </c>
      <c r="D14" s="823" t="s">
        <v>4239</v>
      </c>
      <c r="E14" s="823" t="s">
        <v>4251</v>
      </c>
      <c r="F14" s="823" t="s">
        <v>4252</v>
      </c>
      <c r="G14" s="832"/>
      <c r="H14" s="832"/>
      <c r="I14" s="823"/>
      <c r="J14" s="823"/>
      <c r="K14" s="832"/>
      <c r="L14" s="832"/>
      <c r="M14" s="823"/>
      <c r="N14" s="823"/>
      <c r="O14" s="832">
        <v>0</v>
      </c>
      <c r="P14" s="832">
        <v>0</v>
      </c>
      <c r="Q14" s="828"/>
      <c r="R14" s="833"/>
    </row>
    <row r="15" spans="1:18" ht="14.45" customHeight="1" x14ac:dyDescent="0.2">
      <c r="A15" s="822" t="s">
        <v>586</v>
      </c>
      <c r="B15" s="823" t="s">
        <v>4238</v>
      </c>
      <c r="C15" s="823" t="s">
        <v>607</v>
      </c>
      <c r="D15" s="823" t="s">
        <v>4235</v>
      </c>
      <c r="E15" s="823" t="s">
        <v>4253</v>
      </c>
      <c r="F15" s="823" t="s">
        <v>4254</v>
      </c>
      <c r="G15" s="832">
        <v>43</v>
      </c>
      <c r="H15" s="832">
        <v>3569</v>
      </c>
      <c r="I15" s="823">
        <v>0.77251082251082248</v>
      </c>
      <c r="J15" s="823">
        <v>83</v>
      </c>
      <c r="K15" s="832">
        <v>55</v>
      </c>
      <c r="L15" s="832">
        <v>4620</v>
      </c>
      <c r="M15" s="823">
        <v>1</v>
      </c>
      <c r="N15" s="823">
        <v>84</v>
      </c>
      <c r="O15" s="832">
        <v>67</v>
      </c>
      <c r="P15" s="832">
        <v>5695</v>
      </c>
      <c r="Q15" s="828">
        <v>1.2326839826839826</v>
      </c>
      <c r="R15" s="833">
        <v>85</v>
      </c>
    </row>
    <row r="16" spans="1:18" ht="14.45" customHeight="1" x14ac:dyDescent="0.2">
      <c r="A16" s="822" t="s">
        <v>586</v>
      </c>
      <c r="B16" s="823" t="s">
        <v>4238</v>
      </c>
      <c r="C16" s="823" t="s">
        <v>607</v>
      </c>
      <c r="D16" s="823" t="s">
        <v>4235</v>
      </c>
      <c r="E16" s="823" t="s">
        <v>4255</v>
      </c>
      <c r="F16" s="823" t="s">
        <v>4256</v>
      </c>
      <c r="G16" s="832">
        <v>206</v>
      </c>
      <c r="H16" s="832">
        <v>7622</v>
      </c>
      <c r="I16" s="823">
        <v>0.46538038832580292</v>
      </c>
      <c r="J16" s="823">
        <v>37</v>
      </c>
      <c r="K16" s="832">
        <v>431</v>
      </c>
      <c r="L16" s="832">
        <v>16378</v>
      </c>
      <c r="M16" s="823">
        <v>1</v>
      </c>
      <c r="N16" s="823">
        <v>38</v>
      </c>
      <c r="O16" s="832">
        <v>248</v>
      </c>
      <c r="P16" s="832">
        <v>9424</v>
      </c>
      <c r="Q16" s="828">
        <v>0.57540603248259858</v>
      </c>
      <c r="R16" s="833">
        <v>38</v>
      </c>
    </row>
    <row r="17" spans="1:18" ht="14.45" customHeight="1" x14ac:dyDescent="0.2">
      <c r="A17" s="822" t="s">
        <v>586</v>
      </c>
      <c r="B17" s="823" t="s">
        <v>4238</v>
      </c>
      <c r="C17" s="823" t="s">
        <v>607</v>
      </c>
      <c r="D17" s="823" t="s">
        <v>4235</v>
      </c>
      <c r="E17" s="823" t="s">
        <v>4257</v>
      </c>
      <c r="F17" s="823" t="s">
        <v>4258</v>
      </c>
      <c r="G17" s="832">
        <v>2</v>
      </c>
      <c r="H17" s="832">
        <v>10</v>
      </c>
      <c r="I17" s="823"/>
      <c r="J17" s="823">
        <v>5</v>
      </c>
      <c r="K17" s="832"/>
      <c r="L17" s="832"/>
      <c r="M17" s="823"/>
      <c r="N17" s="823"/>
      <c r="O17" s="832"/>
      <c r="P17" s="832"/>
      <c r="Q17" s="828"/>
      <c r="R17" s="833"/>
    </row>
    <row r="18" spans="1:18" ht="14.45" customHeight="1" x14ac:dyDescent="0.2">
      <c r="A18" s="822" t="s">
        <v>586</v>
      </c>
      <c r="B18" s="823" t="s">
        <v>4238</v>
      </c>
      <c r="C18" s="823" t="s">
        <v>607</v>
      </c>
      <c r="D18" s="823" t="s">
        <v>4235</v>
      </c>
      <c r="E18" s="823" t="s">
        <v>4259</v>
      </c>
      <c r="F18" s="823" t="s">
        <v>4260</v>
      </c>
      <c r="G18" s="832">
        <v>1</v>
      </c>
      <c r="H18" s="832">
        <v>5</v>
      </c>
      <c r="I18" s="823"/>
      <c r="J18" s="823">
        <v>5</v>
      </c>
      <c r="K18" s="832"/>
      <c r="L18" s="832"/>
      <c r="M18" s="823"/>
      <c r="N18" s="823"/>
      <c r="O18" s="832"/>
      <c r="P18" s="832"/>
      <c r="Q18" s="828"/>
      <c r="R18" s="833"/>
    </row>
    <row r="19" spans="1:18" ht="14.45" customHeight="1" x14ac:dyDescent="0.2">
      <c r="A19" s="822" t="s">
        <v>586</v>
      </c>
      <c r="B19" s="823" t="s">
        <v>4238</v>
      </c>
      <c r="C19" s="823" t="s">
        <v>607</v>
      </c>
      <c r="D19" s="823" t="s">
        <v>4235</v>
      </c>
      <c r="E19" s="823" t="s">
        <v>4261</v>
      </c>
      <c r="F19" s="823" t="s">
        <v>4262</v>
      </c>
      <c r="G19" s="832">
        <v>1</v>
      </c>
      <c r="H19" s="832">
        <v>117</v>
      </c>
      <c r="I19" s="823"/>
      <c r="J19" s="823">
        <v>117</v>
      </c>
      <c r="K19" s="832"/>
      <c r="L19" s="832"/>
      <c r="M19" s="823"/>
      <c r="N19" s="823"/>
      <c r="O19" s="832">
        <v>3</v>
      </c>
      <c r="P19" s="832">
        <v>357</v>
      </c>
      <c r="Q19" s="828"/>
      <c r="R19" s="833">
        <v>119</v>
      </c>
    </row>
    <row r="20" spans="1:18" ht="14.45" customHeight="1" x14ac:dyDescent="0.2">
      <c r="A20" s="822" t="s">
        <v>586</v>
      </c>
      <c r="B20" s="823" t="s">
        <v>4238</v>
      </c>
      <c r="C20" s="823" t="s">
        <v>607</v>
      </c>
      <c r="D20" s="823" t="s">
        <v>4235</v>
      </c>
      <c r="E20" s="823" t="s">
        <v>4263</v>
      </c>
      <c r="F20" s="823" t="s">
        <v>4264</v>
      </c>
      <c r="G20" s="832">
        <v>8</v>
      </c>
      <c r="H20" s="832">
        <v>1040</v>
      </c>
      <c r="I20" s="823">
        <v>0.99236641221374045</v>
      </c>
      <c r="J20" s="823">
        <v>130</v>
      </c>
      <c r="K20" s="832">
        <v>8</v>
      </c>
      <c r="L20" s="832">
        <v>1048</v>
      </c>
      <c r="M20" s="823">
        <v>1</v>
      </c>
      <c r="N20" s="823">
        <v>131</v>
      </c>
      <c r="O20" s="832">
        <v>25</v>
      </c>
      <c r="P20" s="832">
        <v>3300</v>
      </c>
      <c r="Q20" s="828">
        <v>3.1488549618320612</v>
      </c>
      <c r="R20" s="833">
        <v>132</v>
      </c>
    </row>
    <row r="21" spans="1:18" ht="14.45" customHeight="1" x14ac:dyDescent="0.2">
      <c r="A21" s="822" t="s">
        <v>586</v>
      </c>
      <c r="B21" s="823" t="s">
        <v>4238</v>
      </c>
      <c r="C21" s="823" t="s">
        <v>607</v>
      </c>
      <c r="D21" s="823" t="s">
        <v>4235</v>
      </c>
      <c r="E21" s="823" t="s">
        <v>4265</v>
      </c>
      <c r="F21" s="823" t="s">
        <v>4266</v>
      </c>
      <c r="G21" s="832">
        <v>1247</v>
      </c>
      <c r="H21" s="832">
        <v>158369</v>
      </c>
      <c r="I21" s="823">
        <v>1.0370435853109121</v>
      </c>
      <c r="J21" s="823">
        <v>127</v>
      </c>
      <c r="K21" s="832">
        <v>1212</v>
      </c>
      <c r="L21" s="832">
        <v>152712</v>
      </c>
      <c r="M21" s="823">
        <v>1</v>
      </c>
      <c r="N21" s="823">
        <v>126</v>
      </c>
      <c r="O21" s="832">
        <v>763</v>
      </c>
      <c r="P21" s="832">
        <v>96901</v>
      </c>
      <c r="Q21" s="828">
        <v>0.63453428676200951</v>
      </c>
      <c r="R21" s="833">
        <v>127</v>
      </c>
    </row>
    <row r="22" spans="1:18" ht="14.45" customHeight="1" x14ac:dyDescent="0.2">
      <c r="A22" s="822" t="s">
        <v>586</v>
      </c>
      <c r="B22" s="823" t="s">
        <v>4238</v>
      </c>
      <c r="C22" s="823" t="s">
        <v>607</v>
      </c>
      <c r="D22" s="823" t="s">
        <v>4235</v>
      </c>
      <c r="E22" s="823" t="s">
        <v>4267</v>
      </c>
      <c r="F22" s="823" t="s">
        <v>4268</v>
      </c>
      <c r="G22" s="832">
        <v>1</v>
      </c>
      <c r="H22" s="832">
        <v>847</v>
      </c>
      <c r="I22" s="823"/>
      <c r="J22" s="823">
        <v>847</v>
      </c>
      <c r="K22" s="832"/>
      <c r="L22" s="832"/>
      <c r="M22" s="823"/>
      <c r="N22" s="823"/>
      <c r="O22" s="832"/>
      <c r="P22" s="832"/>
      <c r="Q22" s="828"/>
      <c r="R22" s="833"/>
    </row>
    <row r="23" spans="1:18" ht="14.45" customHeight="1" x14ac:dyDescent="0.2">
      <c r="A23" s="822" t="s">
        <v>586</v>
      </c>
      <c r="B23" s="823" t="s">
        <v>4238</v>
      </c>
      <c r="C23" s="823" t="s">
        <v>607</v>
      </c>
      <c r="D23" s="823" t="s">
        <v>4235</v>
      </c>
      <c r="E23" s="823" t="s">
        <v>4269</v>
      </c>
      <c r="F23" s="823" t="s">
        <v>4270</v>
      </c>
      <c r="G23" s="832">
        <v>94</v>
      </c>
      <c r="H23" s="832">
        <v>157920</v>
      </c>
      <c r="I23" s="823">
        <v>1.0174995489806964</v>
      </c>
      <c r="J23" s="823">
        <v>1680</v>
      </c>
      <c r="K23" s="832">
        <v>92</v>
      </c>
      <c r="L23" s="832">
        <v>155204</v>
      </c>
      <c r="M23" s="823">
        <v>1</v>
      </c>
      <c r="N23" s="823">
        <v>1687</v>
      </c>
      <c r="O23" s="832">
        <v>41</v>
      </c>
      <c r="P23" s="832">
        <v>69413</v>
      </c>
      <c r="Q23" s="828">
        <v>0.44723718460864409</v>
      </c>
      <c r="R23" s="833">
        <v>1693</v>
      </c>
    </row>
    <row r="24" spans="1:18" ht="14.45" customHeight="1" x14ac:dyDescent="0.2">
      <c r="A24" s="822" t="s">
        <v>586</v>
      </c>
      <c r="B24" s="823" t="s">
        <v>4238</v>
      </c>
      <c r="C24" s="823" t="s">
        <v>607</v>
      </c>
      <c r="D24" s="823" t="s">
        <v>4235</v>
      </c>
      <c r="E24" s="823" t="s">
        <v>4271</v>
      </c>
      <c r="F24" s="823" t="s">
        <v>4272</v>
      </c>
      <c r="G24" s="832">
        <v>15</v>
      </c>
      <c r="H24" s="832">
        <v>0</v>
      </c>
      <c r="I24" s="823"/>
      <c r="J24" s="823">
        <v>0</v>
      </c>
      <c r="K24" s="832">
        <v>11</v>
      </c>
      <c r="L24" s="832">
        <v>0</v>
      </c>
      <c r="M24" s="823"/>
      <c r="N24" s="823">
        <v>0</v>
      </c>
      <c r="O24" s="832">
        <v>10</v>
      </c>
      <c r="P24" s="832">
        <v>0</v>
      </c>
      <c r="Q24" s="828"/>
      <c r="R24" s="833">
        <v>0</v>
      </c>
    </row>
    <row r="25" spans="1:18" ht="14.45" customHeight="1" x14ac:dyDescent="0.2">
      <c r="A25" s="822" t="s">
        <v>586</v>
      </c>
      <c r="B25" s="823" t="s">
        <v>4238</v>
      </c>
      <c r="C25" s="823" t="s">
        <v>607</v>
      </c>
      <c r="D25" s="823" t="s">
        <v>4235</v>
      </c>
      <c r="E25" s="823" t="s">
        <v>4273</v>
      </c>
      <c r="F25" s="823" t="s">
        <v>4274</v>
      </c>
      <c r="G25" s="832">
        <v>3218</v>
      </c>
      <c r="H25" s="832">
        <v>107266.58000000003</v>
      </c>
      <c r="I25" s="823">
        <v>1.0441264820410752</v>
      </c>
      <c r="J25" s="823">
        <v>33.333306401491619</v>
      </c>
      <c r="K25" s="832">
        <v>3082</v>
      </c>
      <c r="L25" s="832">
        <v>102733.32</v>
      </c>
      <c r="M25" s="823">
        <v>1</v>
      </c>
      <c r="N25" s="823">
        <v>33.333329007138225</v>
      </c>
      <c r="O25" s="832">
        <v>2898</v>
      </c>
      <c r="P25" s="832">
        <v>96600.01</v>
      </c>
      <c r="Q25" s="828">
        <v>0.94029872683954907</v>
      </c>
      <c r="R25" s="833">
        <v>33.333336783988955</v>
      </c>
    </row>
    <row r="26" spans="1:18" ht="14.45" customHeight="1" x14ac:dyDescent="0.2">
      <c r="A26" s="822" t="s">
        <v>586</v>
      </c>
      <c r="B26" s="823" t="s">
        <v>4238</v>
      </c>
      <c r="C26" s="823" t="s">
        <v>607</v>
      </c>
      <c r="D26" s="823" t="s">
        <v>4235</v>
      </c>
      <c r="E26" s="823" t="s">
        <v>4275</v>
      </c>
      <c r="F26" s="823" t="s">
        <v>4276</v>
      </c>
      <c r="G26" s="832">
        <v>1789</v>
      </c>
      <c r="H26" s="832">
        <v>450828</v>
      </c>
      <c r="I26" s="823">
        <v>1.2025158440560784</v>
      </c>
      <c r="J26" s="823">
        <v>252</v>
      </c>
      <c r="K26" s="832">
        <v>1476</v>
      </c>
      <c r="L26" s="832">
        <v>374904</v>
      </c>
      <c r="M26" s="823">
        <v>1</v>
      </c>
      <c r="N26" s="823">
        <v>254</v>
      </c>
      <c r="O26" s="832">
        <v>756</v>
      </c>
      <c r="P26" s="832">
        <v>192780</v>
      </c>
      <c r="Q26" s="828">
        <v>0.51421163817937388</v>
      </c>
      <c r="R26" s="833">
        <v>255</v>
      </c>
    </row>
    <row r="27" spans="1:18" ht="14.45" customHeight="1" x14ac:dyDescent="0.2">
      <c r="A27" s="822" t="s">
        <v>586</v>
      </c>
      <c r="B27" s="823" t="s">
        <v>4238</v>
      </c>
      <c r="C27" s="823" t="s">
        <v>607</v>
      </c>
      <c r="D27" s="823" t="s">
        <v>4235</v>
      </c>
      <c r="E27" s="823" t="s">
        <v>4277</v>
      </c>
      <c r="F27" s="823" t="s">
        <v>4278</v>
      </c>
      <c r="G27" s="832">
        <v>84</v>
      </c>
      <c r="H27" s="832">
        <v>9744</v>
      </c>
      <c r="I27" s="823">
        <v>0.8571428571428571</v>
      </c>
      <c r="J27" s="823">
        <v>116</v>
      </c>
      <c r="K27" s="832">
        <v>98</v>
      </c>
      <c r="L27" s="832">
        <v>11368</v>
      </c>
      <c r="M27" s="823">
        <v>1</v>
      </c>
      <c r="N27" s="823">
        <v>116</v>
      </c>
      <c r="O27" s="832">
        <v>117</v>
      </c>
      <c r="P27" s="832">
        <v>13689</v>
      </c>
      <c r="Q27" s="828">
        <v>1.2041695988740324</v>
      </c>
      <c r="R27" s="833">
        <v>117</v>
      </c>
    </row>
    <row r="28" spans="1:18" ht="14.45" customHeight="1" x14ac:dyDescent="0.2">
      <c r="A28" s="822" t="s">
        <v>586</v>
      </c>
      <c r="B28" s="823" t="s">
        <v>4238</v>
      </c>
      <c r="C28" s="823" t="s">
        <v>607</v>
      </c>
      <c r="D28" s="823" t="s">
        <v>4235</v>
      </c>
      <c r="E28" s="823" t="s">
        <v>4279</v>
      </c>
      <c r="F28" s="823" t="s">
        <v>4280</v>
      </c>
      <c r="G28" s="832">
        <v>96</v>
      </c>
      <c r="H28" s="832">
        <v>8256</v>
      </c>
      <c r="I28" s="823">
        <v>1.0203930292918058</v>
      </c>
      <c r="J28" s="823">
        <v>86</v>
      </c>
      <c r="K28" s="832">
        <v>93</v>
      </c>
      <c r="L28" s="832">
        <v>8091</v>
      </c>
      <c r="M28" s="823">
        <v>1</v>
      </c>
      <c r="N28" s="823">
        <v>87</v>
      </c>
      <c r="O28" s="832">
        <v>42</v>
      </c>
      <c r="P28" s="832">
        <v>3696</v>
      </c>
      <c r="Q28" s="828">
        <v>0.45680385613644792</v>
      </c>
      <c r="R28" s="833">
        <v>88</v>
      </c>
    </row>
    <row r="29" spans="1:18" ht="14.45" customHeight="1" x14ac:dyDescent="0.2">
      <c r="A29" s="822" t="s">
        <v>586</v>
      </c>
      <c r="B29" s="823" t="s">
        <v>4238</v>
      </c>
      <c r="C29" s="823" t="s">
        <v>607</v>
      </c>
      <c r="D29" s="823" t="s">
        <v>4235</v>
      </c>
      <c r="E29" s="823" t="s">
        <v>4281</v>
      </c>
      <c r="F29" s="823" t="s">
        <v>4282</v>
      </c>
      <c r="G29" s="832">
        <v>4</v>
      </c>
      <c r="H29" s="832">
        <v>128</v>
      </c>
      <c r="I29" s="823">
        <v>0.35261707988980717</v>
      </c>
      <c r="J29" s="823">
        <v>32</v>
      </c>
      <c r="K29" s="832">
        <v>11</v>
      </c>
      <c r="L29" s="832">
        <v>363</v>
      </c>
      <c r="M29" s="823">
        <v>1</v>
      </c>
      <c r="N29" s="823">
        <v>33</v>
      </c>
      <c r="O29" s="832"/>
      <c r="P29" s="832"/>
      <c r="Q29" s="828"/>
      <c r="R29" s="833"/>
    </row>
    <row r="30" spans="1:18" ht="14.45" customHeight="1" x14ac:dyDescent="0.2">
      <c r="A30" s="822" t="s">
        <v>586</v>
      </c>
      <c r="B30" s="823" t="s">
        <v>4238</v>
      </c>
      <c r="C30" s="823" t="s">
        <v>607</v>
      </c>
      <c r="D30" s="823" t="s">
        <v>4235</v>
      </c>
      <c r="E30" s="823" t="s">
        <v>4283</v>
      </c>
      <c r="F30" s="823" t="s">
        <v>4284</v>
      </c>
      <c r="G30" s="832">
        <v>2</v>
      </c>
      <c r="H30" s="832">
        <v>264</v>
      </c>
      <c r="I30" s="823"/>
      <c r="J30" s="823">
        <v>132</v>
      </c>
      <c r="K30" s="832"/>
      <c r="L30" s="832"/>
      <c r="M30" s="823"/>
      <c r="N30" s="823"/>
      <c r="O30" s="832"/>
      <c r="P30" s="832"/>
      <c r="Q30" s="828"/>
      <c r="R30" s="833"/>
    </row>
    <row r="31" spans="1:18" ht="14.45" customHeight="1" x14ac:dyDescent="0.2">
      <c r="A31" s="822" t="s">
        <v>586</v>
      </c>
      <c r="B31" s="823" t="s">
        <v>4238</v>
      </c>
      <c r="C31" s="823" t="s">
        <v>607</v>
      </c>
      <c r="D31" s="823" t="s">
        <v>4235</v>
      </c>
      <c r="E31" s="823" t="s">
        <v>4285</v>
      </c>
      <c r="F31" s="823" t="s">
        <v>4286</v>
      </c>
      <c r="G31" s="832">
        <v>7</v>
      </c>
      <c r="H31" s="832">
        <v>413</v>
      </c>
      <c r="I31" s="823">
        <v>1.1284153005464481</v>
      </c>
      <c r="J31" s="823">
        <v>59</v>
      </c>
      <c r="K31" s="832">
        <v>6</v>
      </c>
      <c r="L31" s="832">
        <v>366</v>
      </c>
      <c r="M31" s="823">
        <v>1</v>
      </c>
      <c r="N31" s="823">
        <v>61</v>
      </c>
      <c r="O31" s="832">
        <v>2</v>
      </c>
      <c r="P31" s="832">
        <v>124</v>
      </c>
      <c r="Q31" s="828">
        <v>0.33879781420765026</v>
      </c>
      <c r="R31" s="833">
        <v>62</v>
      </c>
    </row>
    <row r="32" spans="1:18" ht="14.45" customHeight="1" x14ac:dyDescent="0.2">
      <c r="A32" s="822" t="s">
        <v>586</v>
      </c>
      <c r="B32" s="823" t="s">
        <v>4238</v>
      </c>
      <c r="C32" s="823" t="s">
        <v>607</v>
      </c>
      <c r="D32" s="823" t="s">
        <v>4235</v>
      </c>
      <c r="E32" s="823" t="s">
        <v>4287</v>
      </c>
      <c r="F32" s="823" t="s">
        <v>4288</v>
      </c>
      <c r="G32" s="832"/>
      <c r="H32" s="832"/>
      <c r="I32" s="823"/>
      <c r="J32" s="823"/>
      <c r="K32" s="832">
        <v>13</v>
      </c>
      <c r="L32" s="832">
        <v>1508</v>
      </c>
      <c r="M32" s="823">
        <v>1</v>
      </c>
      <c r="N32" s="823">
        <v>116</v>
      </c>
      <c r="O32" s="832"/>
      <c r="P32" s="832"/>
      <c r="Q32" s="828"/>
      <c r="R32" s="833"/>
    </row>
    <row r="33" spans="1:18" ht="14.45" customHeight="1" x14ac:dyDescent="0.2">
      <c r="A33" s="822" t="s">
        <v>586</v>
      </c>
      <c r="B33" s="823" t="s">
        <v>4238</v>
      </c>
      <c r="C33" s="823" t="s">
        <v>607</v>
      </c>
      <c r="D33" s="823" t="s">
        <v>4235</v>
      </c>
      <c r="E33" s="823" t="s">
        <v>4289</v>
      </c>
      <c r="F33" s="823" t="s">
        <v>4290</v>
      </c>
      <c r="G33" s="832">
        <v>33</v>
      </c>
      <c r="H33" s="832">
        <v>12375</v>
      </c>
      <c r="I33" s="823">
        <v>0.91422872340425532</v>
      </c>
      <c r="J33" s="823">
        <v>375</v>
      </c>
      <c r="K33" s="832">
        <v>36</v>
      </c>
      <c r="L33" s="832">
        <v>13536</v>
      </c>
      <c r="M33" s="823">
        <v>1</v>
      </c>
      <c r="N33" s="823">
        <v>376</v>
      </c>
      <c r="O33" s="832">
        <v>39</v>
      </c>
      <c r="P33" s="832">
        <v>14703</v>
      </c>
      <c r="Q33" s="828">
        <v>1.0862145390070923</v>
      </c>
      <c r="R33" s="833">
        <v>377</v>
      </c>
    </row>
    <row r="34" spans="1:18" ht="14.45" customHeight="1" x14ac:dyDescent="0.2">
      <c r="A34" s="822" t="s">
        <v>586</v>
      </c>
      <c r="B34" s="823" t="s">
        <v>4238</v>
      </c>
      <c r="C34" s="823" t="s">
        <v>607</v>
      </c>
      <c r="D34" s="823" t="s">
        <v>4235</v>
      </c>
      <c r="E34" s="823" t="s">
        <v>4291</v>
      </c>
      <c r="F34" s="823" t="s">
        <v>4292</v>
      </c>
      <c r="G34" s="832">
        <v>496</v>
      </c>
      <c r="H34" s="832">
        <v>185504</v>
      </c>
      <c r="I34" s="823">
        <v>0.79064375340971083</v>
      </c>
      <c r="J34" s="823">
        <v>374</v>
      </c>
      <c r="K34" s="832">
        <v>624</v>
      </c>
      <c r="L34" s="832">
        <v>234624</v>
      </c>
      <c r="M34" s="823">
        <v>1</v>
      </c>
      <c r="N34" s="823">
        <v>376</v>
      </c>
      <c r="O34" s="832">
        <v>1655</v>
      </c>
      <c r="P34" s="832">
        <v>627245</v>
      </c>
      <c r="Q34" s="828">
        <v>2.6734051077468632</v>
      </c>
      <c r="R34" s="833">
        <v>379</v>
      </c>
    </row>
    <row r="35" spans="1:18" ht="14.45" customHeight="1" x14ac:dyDescent="0.2">
      <c r="A35" s="822" t="s">
        <v>586</v>
      </c>
      <c r="B35" s="823" t="s">
        <v>4238</v>
      </c>
      <c r="C35" s="823" t="s">
        <v>607</v>
      </c>
      <c r="D35" s="823" t="s">
        <v>4235</v>
      </c>
      <c r="E35" s="823" t="s">
        <v>4293</v>
      </c>
      <c r="F35" s="823" t="s">
        <v>4294</v>
      </c>
      <c r="G35" s="832">
        <v>21</v>
      </c>
      <c r="H35" s="832">
        <v>0</v>
      </c>
      <c r="I35" s="823"/>
      <c r="J35" s="823">
        <v>0</v>
      </c>
      <c r="K35" s="832">
        <v>21</v>
      </c>
      <c r="L35" s="832">
        <v>0</v>
      </c>
      <c r="M35" s="823"/>
      <c r="N35" s="823">
        <v>0</v>
      </c>
      <c r="O35" s="832">
        <v>31</v>
      </c>
      <c r="P35" s="832">
        <v>0</v>
      </c>
      <c r="Q35" s="828"/>
      <c r="R35" s="833">
        <v>0</v>
      </c>
    </row>
    <row r="36" spans="1:18" ht="14.45" customHeight="1" x14ac:dyDescent="0.2">
      <c r="A36" s="822" t="s">
        <v>586</v>
      </c>
      <c r="B36" s="823" t="s">
        <v>4295</v>
      </c>
      <c r="C36" s="823" t="s">
        <v>607</v>
      </c>
      <c r="D36" s="823" t="s">
        <v>4239</v>
      </c>
      <c r="E36" s="823" t="s">
        <v>4251</v>
      </c>
      <c r="F36" s="823" t="s">
        <v>4252</v>
      </c>
      <c r="G36" s="832">
        <v>20</v>
      </c>
      <c r="H36" s="832">
        <v>59008.4</v>
      </c>
      <c r="I36" s="823">
        <v>0.91849716030210193</v>
      </c>
      <c r="J36" s="823">
        <v>2950.42</v>
      </c>
      <c r="K36" s="832">
        <v>4.5999999999999996</v>
      </c>
      <c r="L36" s="832">
        <v>64244.510000000009</v>
      </c>
      <c r="M36" s="823">
        <v>1</v>
      </c>
      <c r="N36" s="823">
        <v>13966.19782608696</v>
      </c>
      <c r="O36" s="832">
        <v>3.4000000000000004</v>
      </c>
      <c r="P36" s="832">
        <v>54048.72</v>
      </c>
      <c r="Q36" s="828">
        <v>0.84129710071724406</v>
      </c>
      <c r="R36" s="833">
        <v>15896.682352941176</v>
      </c>
    </row>
    <row r="37" spans="1:18" ht="14.45" customHeight="1" x14ac:dyDescent="0.2">
      <c r="A37" s="822" t="s">
        <v>586</v>
      </c>
      <c r="B37" s="823" t="s">
        <v>4295</v>
      </c>
      <c r="C37" s="823" t="s">
        <v>607</v>
      </c>
      <c r="D37" s="823" t="s">
        <v>4239</v>
      </c>
      <c r="E37" s="823" t="s">
        <v>4296</v>
      </c>
      <c r="F37" s="823" t="s">
        <v>4252</v>
      </c>
      <c r="G37" s="832"/>
      <c r="H37" s="832"/>
      <c r="I37" s="823"/>
      <c r="J37" s="823"/>
      <c r="K37" s="832">
        <v>0.6</v>
      </c>
      <c r="L37" s="832">
        <v>10143.870000000001</v>
      </c>
      <c r="M37" s="823">
        <v>1</v>
      </c>
      <c r="N37" s="823">
        <v>16906.45</v>
      </c>
      <c r="O37" s="832"/>
      <c r="P37" s="832"/>
      <c r="Q37" s="828"/>
      <c r="R37" s="833"/>
    </row>
    <row r="38" spans="1:18" ht="14.45" customHeight="1" x14ac:dyDescent="0.2">
      <c r="A38" s="822" t="s">
        <v>586</v>
      </c>
      <c r="B38" s="823" t="s">
        <v>4295</v>
      </c>
      <c r="C38" s="823" t="s">
        <v>607</v>
      </c>
      <c r="D38" s="823" t="s">
        <v>4235</v>
      </c>
      <c r="E38" s="823" t="s">
        <v>4255</v>
      </c>
      <c r="F38" s="823" t="s">
        <v>4256</v>
      </c>
      <c r="G38" s="832">
        <v>1</v>
      </c>
      <c r="H38" s="832">
        <v>37</v>
      </c>
      <c r="I38" s="823">
        <v>0.97368421052631582</v>
      </c>
      <c r="J38" s="823">
        <v>37</v>
      </c>
      <c r="K38" s="832">
        <v>1</v>
      </c>
      <c r="L38" s="832">
        <v>38</v>
      </c>
      <c r="M38" s="823">
        <v>1</v>
      </c>
      <c r="N38" s="823">
        <v>38</v>
      </c>
      <c r="O38" s="832"/>
      <c r="P38" s="832"/>
      <c r="Q38" s="828"/>
      <c r="R38" s="833"/>
    </row>
    <row r="39" spans="1:18" ht="14.45" customHeight="1" x14ac:dyDescent="0.2">
      <c r="A39" s="822" t="s">
        <v>586</v>
      </c>
      <c r="B39" s="823" t="s">
        <v>4295</v>
      </c>
      <c r="C39" s="823" t="s">
        <v>607</v>
      </c>
      <c r="D39" s="823" t="s">
        <v>4235</v>
      </c>
      <c r="E39" s="823" t="s">
        <v>4297</v>
      </c>
      <c r="F39" s="823" t="s">
        <v>4298</v>
      </c>
      <c r="G39" s="832">
        <v>14</v>
      </c>
      <c r="H39" s="832">
        <v>3528</v>
      </c>
      <c r="I39" s="823">
        <v>1.1574803149606299</v>
      </c>
      <c r="J39" s="823">
        <v>252</v>
      </c>
      <c r="K39" s="832">
        <v>12</v>
      </c>
      <c r="L39" s="832">
        <v>3048</v>
      </c>
      <c r="M39" s="823">
        <v>1</v>
      </c>
      <c r="N39" s="823">
        <v>254</v>
      </c>
      <c r="O39" s="832">
        <v>18</v>
      </c>
      <c r="P39" s="832">
        <v>4590</v>
      </c>
      <c r="Q39" s="828">
        <v>1.5059055118110236</v>
      </c>
      <c r="R39" s="833">
        <v>255</v>
      </c>
    </row>
    <row r="40" spans="1:18" ht="14.45" customHeight="1" x14ac:dyDescent="0.2">
      <c r="A40" s="822" t="s">
        <v>586</v>
      </c>
      <c r="B40" s="823" t="s">
        <v>4295</v>
      </c>
      <c r="C40" s="823" t="s">
        <v>607</v>
      </c>
      <c r="D40" s="823" t="s">
        <v>4235</v>
      </c>
      <c r="E40" s="823" t="s">
        <v>4299</v>
      </c>
      <c r="F40" s="823" t="s">
        <v>4300</v>
      </c>
      <c r="G40" s="832">
        <v>53</v>
      </c>
      <c r="H40" s="832">
        <v>6731</v>
      </c>
      <c r="I40" s="823">
        <v>0.92104542966611935</v>
      </c>
      <c r="J40" s="823">
        <v>127</v>
      </c>
      <c r="K40" s="832">
        <v>58</v>
      </c>
      <c r="L40" s="832">
        <v>7308</v>
      </c>
      <c r="M40" s="823">
        <v>1</v>
      </c>
      <c r="N40" s="823">
        <v>126</v>
      </c>
      <c r="O40" s="832">
        <v>36</v>
      </c>
      <c r="P40" s="832">
        <v>4572</v>
      </c>
      <c r="Q40" s="828">
        <v>0.62561576354679804</v>
      </c>
      <c r="R40" s="833">
        <v>127</v>
      </c>
    </row>
    <row r="41" spans="1:18" ht="14.45" customHeight="1" x14ac:dyDescent="0.2">
      <c r="A41" s="822" t="s">
        <v>586</v>
      </c>
      <c r="B41" s="823" t="s">
        <v>4295</v>
      </c>
      <c r="C41" s="823" t="s">
        <v>607</v>
      </c>
      <c r="D41" s="823" t="s">
        <v>4235</v>
      </c>
      <c r="E41" s="823" t="s">
        <v>4301</v>
      </c>
      <c r="F41" s="823" t="s">
        <v>4302</v>
      </c>
      <c r="G41" s="832">
        <v>26</v>
      </c>
      <c r="H41" s="832">
        <v>6812</v>
      </c>
      <c r="I41" s="823">
        <v>0.83870967741935487</v>
      </c>
      <c r="J41" s="823">
        <v>262</v>
      </c>
      <c r="K41" s="832">
        <v>31</v>
      </c>
      <c r="L41" s="832">
        <v>8122</v>
      </c>
      <c r="M41" s="823">
        <v>1</v>
      </c>
      <c r="N41" s="823">
        <v>262</v>
      </c>
      <c r="O41" s="832">
        <v>28</v>
      </c>
      <c r="P41" s="832">
        <v>7392</v>
      </c>
      <c r="Q41" s="828">
        <v>0.91012065993597635</v>
      </c>
      <c r="R41" s="833">
        <v>264</v>
      </c>
    </row>
    <row r="42" spans="1:18" ht="14.45" customHeight="1" thickBot="1" x14ac:dyDescent="0.25">
      <c r="A42" s="814" t="s">
        <v>586</v>
      </c>
      <c r="B42" s="815" t="s">
        <v>4295</v>
      </c>
      <c r="C42" s="815" t="s">
        <v>607</v>
      </c>
      <c r="D42" s="815" t="s">
        <v>4235</v>
      </c>
      <c r="E42" s="815" t="s">
        <v>4285</v>
      </c>
      <c r="F42" s="815" t="s">
        <v>4286</v>
      </c>
      <c r="G42" s="834">
        <v>1</v>
      </c>
      <c r="H42" s="834">
        <v>59</v>
      </c>
      <c r="I42" s="815"/>
      <c r="J42" s="815">
        <v>59</v>
      </c>
      <c r="K42" s="834"/>
      <c r="L42" s="834"/>
      <c r="M42" s="815"/>
      <c r="N42" s="815"/>
      <c r="O42" s="834"/>
      <c r="P42" s="834"/>
      <c r="Q42" s="820"/>
      <c r="R42" s="835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E789A10C-A455-462D-9976-824441D25EAF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20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9" hidden="1" customWidth="1" outlineLevel="1"/>
    <col min="10" max="11" width="9.28515625" style="247" hidden="1" customWidth="1"/>
    <col min="12" max="13" width="11.140625" style="329" customWidth="1"/>
    <col min="14" max="15" width="9.28515625" style="247" hidden="1" customWidth="1"/>
    <col min="16" max="17" width="11.140625" style="329" customWidth="1"/>
    <col min="18" max="18" width="11.140625" style="332" customWidth="1"/>
    <col min="19" max="19" width="11.140625" style="329" customWidth="1"/>
    <col min="20" max="16384" width="8.85546875" style="247"/>
  </cols>
  <sheetData>
    <row r="1" spans="1:19" ht="18.600000000000001" customHeight="1" thickBot="1" x14ac:dyDescent="0.35">
      <c r="A1" s="516" t="s">
        <v>4304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4.45" customHeight="1" thickBot="1" x14ac:dyDescent="0.25">
      <c r="A2" s="705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5" customHeight="1" thickBot="1" x14ac:dyDescent="0.25">
      <c r="G3" s="112" t="s">
        <v>158</v>
      </c>
      <c r="H3" s="207">
        <f t="shared" ref="H3:Q3" si="0">SUBTOTAL(9,H6:H1048576)</f>
        <v>7501.5</v>
      </c>
      <c r="I3" s="208">
        <f t="shared" si="0"/>
        <v>1184063.1500000001</v>
      </c>
      <c r="J3" s="78"/>
      <c r="K3" s="78"/>
      <c r="L3" s="208">
        <f t="shared" si="0"/>
        <v>7397.4000000000005</v>
      </c>
      <c r="M3" s="208">
        <f t="shared" si="0"/>
        <v>1173108.0599999998</v>
      </c>
      <c r="N3" s="78"/>
      <c r="O3" s="78"/>
      <c r="P3" s="208">
        <f t="shared" si="0"/>
        <v>6818.1</v>
      </c>
      <c r="Q3" s="208">
        <f t="shared" si="0"/>
        <v>1213177.53</v>
      </c>
      <c r="R3" s="79">
        <f>IF(M3=0,0,Q3/M3)</f>
        <v>1.0341566743646788</v>
      </c>
      <c r="S3" s="209">
        <f>IF(P3=0,0,Q3/P3)</f>
        <v>177.93483961807542</v>
      </c>
    </row>
    <row r="4" spans="1:19" ht="14.45" customHeight="1" x14ac:dyDescent="0.2">
      <c r="A4" s="634" t="s">
        <v>260</v>
      </c>
      <c r="B4" s="634" t="s">
        <v>118</v>
      </c>
      <c r="C4" s="642" t="s">
        <v>0</v>
      </c>
      <c r="D4" s="431" t="s">
        <v>166</v>
      </c>
      <c r="E4" s="636" t="s">
        <v>119</v>
      </c>
      <c r="F4" s="641" t="s">
        <v>89</v>
      </c>
      <c r="G4" s="637" t="s">
        <v>80</v>
      </c>
      <c r="H4" s="638">
        <v>2018</v>
      </c>
      <c r="I4" s="639"/>
      <c r="J4" s="206"/>
      <c r="K4" s="206"/>
      <c r="L4" s="638">
        <v>2019</v>
      </c>
      <c r="M4" s="639"/>
      <c r="N4" s="206"/>
      <c r="O4" s="206"/>
      <c r="P4" s="638">
        <v>2020</v>
      </c>
      <c r="Q4" s="639"/>
      <c r="R4" s="640" t="s">
        <v>2</v>
      </c>
      <c r="S4" s="635" t="s">
        <v>121</v>
      </c>
    </row>
    <row r="5" spans="1:19" ht="14.45" customHeight="1" thickBot="1" x14ac:dyDescent="0.25">
      <c r="A5" s="871"/>
      <c r="B5" s="871"/>
      <c r="C5" s="872"/>
      <c r="D5" s="881"/>
      <c r="E5" s="873"/>
      <c r="F5" s="874"/>
      <c r="G5" s="875"/>
      <c r="H5" s="876" t="s">
        <v>90</v>
      </c>
      <c r="I5" s="877" t="s">
        <v>14</v>
      </c>
      <c r="J5" s="878"/>
      <c r="K5" s="878"/>
      <c r="L5" s="876" t="s">
        <v>90</v>
      </c>
      <c r="M5" s="877" t="s">
        <v>14</v>
      </c>
      <c r="N5" s="878"/>
      <c r="O5" s="878"/>
      <c r="P5" s="876" t="s">
        <v>90</v>
      </c>
      <c r="Q5" s="877" t="s">
        <v>14</v>
      </c>
      <c r="R5" s="879"/>
      <c r="S5" s="880"/>
    </row>
    <row r="6" spans="1:19" ht="14.45" customHeight="1" x14ac:dyDescent="0.2">
      <c r="A6" s="807"/>
      <c r="B6" s="808" t="s">
        <v>4234</v>
      </c>
      <c r="C6" s="808" t="s">
        <v>610</v>
      </c>
      <c r="D6" s="808" t="s">
        <v>4226</v>
      </c>
      <c r="E6" s="808" t="s">
        <v>4235</v>
      </c>
      <c r="F6" s="808" t="s">
        <v>4236</v>
      </c>
      <c r="G6" s="808" t="s">
        <v>4237</v>
      </c>
      <c r="H6" s="225"/>
      <c r="I6" s="225"/>
      <c r="J6" s="808"/>
      <c r="K6" s="808"/>
      <c r="L6" s="225">
        <v>4</v>
      </c>
      <c r="M6" s="225">
        <v>0</v>
      </c>
      <c r="N6" s="808"/>
      <c r="O6" s="808">
        <v>0</v>
      </c>
      <c r="P6" s="225">
        <v>6</v>
      </c>
      <c r="Q6" s="225">
        <v>0</v>
      </c>
      <c r="R6" s="813"/>
      <c r="S6" s="831">
        <v>0</v>
      </c>
    </row>
    <row r="7" spans="1:19" ht="14.45" customHeight="1" x14ac:dyDescent="0.2">
      <c r="A7" s="822" t="s">
        <v>586</v>
      </c>
      <c r="B7" s="823" t="s">
        <v>4238</v>
      </c>
      <c r="C7" s="823" t="s">
        <v>607</v>
      </c>
      <c r="D7" s="823" t="s">
        <v>4226</v>
      </c>
      <c r="E7" s="823" t="s">
        <v>4239</v>
      </c>
      <c r="F7" s="823" t="s">
        <v>4240</v>
      </c>
      <c r="G7" s="823" t="s">
        <v>4241</v>
      </c>
      <c r="H7" s="832">
        <v>7.1</v>
      </c>
      <c r="I7" s="832">
        <v>494.86999999999995</v>
      </c>
      <c r="J7" s="823">
        <v>0.84523809523809512</v>
      </c>
      <c r="K7" s="823">
        <v>69.7</v>
      </c>
      <c r="L7" s="832">
        <v>8.3999999999999986</v>
      </c>
      <c r="M7" s="832">
        <v>585.48</v>
      </c>
      <c r="N7" s="823">
        <v>1</v>
      </c>
      <c r="O7" s="823">
        <v>69.700000000000017</v>
      </c>
      <c r="P7" s="832">
        <v>2</v>
      </c>
      <c r="Q7" s="832">
        <v>139.4</v>
      </c>
      <c r="R7" s="828">
        <v>0.23809523809523811</v>
      </c>
      <c r="S7" s="833">
        <v>69.7</v>
      </c>
    </row>
    <row r="8" spans="1:19" ht="14.45" customHeight="1" x14ac:dyDescent="0.2">
      <c r="A8" s="822" t="s">
        <v>586</v>
      </c>
      <c r="B8" s="823" t="s">
        <v>4238</v>
      </c>
      <c r="C8" s="823" t="s">
        <v>607</v>
      </c>
      <c r="D8" s="823" t="s">
        <v>4226</v>
      </c>
      <c r="E8" s="823" t="s">
        <v>4239</v>
      </c>
      <c r="F8" s="823" t="s">
        <v>4242</v>
      </c>
      <c r="G8" s="823" t="s">
        <v>4243</v>
      </c>
      <c r="H8" s="832">
        <v>0.2</v>
      </c>
      <c r="I8" s="832">
        <v>27.64</v>
      </c>
      <c r="J8" s="823"/>
      <c r="K8" s="823">
        <v>138.19999999999999</v>
      </c>
      <c r="L8" s="832"/>
      <c r="M8" s="832"/>
      <c r="N8" s="823"/>
      <c r="O8" s="823"/>
      <c r="P8" s="832"/>
      <c r="Q8" s="832"/>
      <c r="R8" s="828"/>
      <c r="S8" s="833"/>
    </row>
    <row r="9" spans="1:19" ht="14.45" customHeight="1" x14ac:dyDescent="0.2">
      <c r="A9" s="822" t="s">
        <v>586</v>
      </c>
      <c r="B9" s="823" t="s">
        <v>4238</v>
      </c>
      <c r="C9" s="823" t="s">
        <v>607</v>
      </c>
      <c r="D9" s="823" t="s">
        <v>4226</v>
      </c>
      <c r="E9" s="823" t="s">
        <v>4239</v>
      </c>
      <c r="F9" s="823" t="s">
        <v>4244</v>
      </c>
      <c r="G9" s="823" t="s">
        <v>4245</v>
      </c>
      <c r="H9" s="832">
        <v>0.4</v>
      </c>
      <c r="I9" s="832">
        <v>147.08000000000001</v>
      </c>
      <c r="J9" s="823"/>
      <c r="K9" s="823">
        <v>367.7</v>
      </c>
      <c r="L9" s="832"/>
      <c r="M9" s="832"/>
      <c r="N9" s="823"/>
      <c r="O9" s="823"/>
      <c r="P9" s="832">
        <v>2.7</v>
      </c>
      <c r="Q9" s="832">
        <v>992.79</v>
      </c>
      <c r="R9" s="828"/>
      <c r="S9" s="833">
        <v>367.7</v>
      </c>
    </row>
    <row r="10" spans="1:19" ht="14.45" customHeight="1" x14ac:dyDescent="0.2">
      <c r="A10" s="822" t="s">
        <v>586</v>
      </c>
      <c r="B10" s="823" t="s">
        <v>4238</v>
      </c>
      <c r="C10" s="823" t="s">
        <v>607</v>
      </c>
      <c r="D10" s="823" t="s">
        <v>4226</v>
      </c>
      <c r="E10" s="823" t="s">
        <v>4239</v>
      </c>
      <c r="F10" s="823" t="s">
        <v>4246</v>
      </c>
      <c r="G10" s="823" t="s">
        <v>1020</v>
      </c>
      <c r="H10" s="832">
        <v>0.1</v>
      </c>
      <c r="I10" s="832">
        <v>8.4</v>
      </c>
      <c r="J10" s="823">
        <v>1.2316715542521994</v>
      </c>
      <c r="K10" s="823">
        <v>84</v>
      </c>
      <c r="L10" s="832">
        <v>0.1</v>
      </c>
      <c r="M10" s="832">
        <v>6.82</v>
      </c>
      <c r="N10" s="823">
        <v>1</v>
      </c>
      <c r="O10" s="823">
        <v>68.2</v>
      </c>
      <c r="P10" s="832">
        <v>0.30000000000000004</v>
      </c>
      <c r="Q10" s="832">
        <v>25.200000000000003</v>
      </c>
      <c r="R10" s="828">
        <v>3.6950146627565985</v>
      </c>
      <c r="S10" s="833">
        <v>84</v>
      </c>
    </row>
    <row r="11" spans="1:19" ht="14.45" customHeight="1" x14ac:dyDescent="0.2">
      <c r="A11" s="822" t="s">
        <v>586</v>
      </c>
      <c r="B11" s="823" t="s">
        <v>4238</v>
      </c>
      <c r="C11" s="823" t="s">
        <v>607</v>
      </c>
      <c r="D11" s="823" t="s">
        <v>4226</v>
      </c>
      <c r="E11" s="823" t="s">
        <v>4239</v>
      </c>
      <c r="F11" s="823" t="s">
        <v>4248</v>
      </c>
      <c r="G11" s="823" t="s">
        <v>4249</v>
      </c>
      <c r="H11" s="832">
        <v>0.2</v>
      </c>
      <c r="I11" s="832">
        <v>35.4</v>
      </c>
      <c r="J11" s="823"/>
      <c r="K11" s="823">
        <v>176.99999999999997</v>
      </c>
      <c r="L11" s="832"/>
      <c r="M11" s="832"/>
      <c r="N11" s="823"/>
      <c r="O11" s="823"/>
      <c r="P11" s="832"/>
      <c r="Q11" s="832"/>
      <c r="R11" s="828"/>
      <c r="S11" s="833"/>
    </row>
    <row r="12" spans="1:19" ht="14.45" customHeight="1" x14ac:dyDescent="0.2">
      <c r="A12" s="822" t="s">
        <v>586</v>
      </c>
      <c r="B12" s="823" t="s">
        <v>4238</v>
      </c>
      <c r="C12" s="823" t="s">
        <v>607</v>
      </c>
      <c r="D12" s="823" t="s">
        <v>4226</v>
      </c>
      <c r="E12" s="823" t="s">
        <v>4235</v>
      </c>
      <c r="F12" s="823" t="s">
        <v>4253</v>
      </c>
      <c r="G12" s="823" t="s">
        <v>4254</v>
      </c>
      <c r="H12" s="832">
        <v>11</v>
      </c>
      <c r="I12" s="832">
        <v>913</v>
      </c>
      <c r="J12" s="823">
        <v>1.3586309523809523</v>
      </c>
      <c r="K12" s="823">
        <v>83</v>
      </c>
      <c r="L12" s="832">
        <v>8</v>
      </c>
      <c r="M12" s="832">
        <v>672</v>
      </c>
      <c r="N12" s="823">
        <v>1</v>
      </c>
      <c r="O12" s="823">
        <v>84</v>
      </c>
      <c r="P12" s="832">
        <v>7</v>
      </c>
      <c r="Q12" s="832">
        <v>595</v>
      </c>
      <c r="R12" s="828">
        <v>0.88541666666666663</v>
      </c>
      <c r="S12" s="833">
        <v>85</v>
      </c>
    </row>
    <row r="13" spans="1:19" ht="14.45" customHeight="1" x14ac:dyDescent="0.2">
      <c r="A13" s="822" t="s">
        <v>586</v>
      </c>
      <c r="B13" s="823" t="s">
        <v>4238</v>
      </c>
      <c r="C13" s="823" t="s">
        <v>607</v>
      </c>
      <c r="D13" s="823" t="s">
        <v>4226</v>
      </c>
      <c r="E13" s="823" t="s">
        <v>4235</v>
      </c>
      <c r="F13" s="823" t="s">
        <v>4255</v>
      </c>
      <c r="G13" s="823" t="s">
        <v>4256</v>
      </c>
      <c r="H13" s="832">
        <v>7</v>
      </c>
      <c r="I13" s="832">
        <v>259</v>
      </c>
      <c r="J13" s="823">
        <v>1.1359649122807018</v>
      </c>
      <c r="K13" s="823">
        <v>37</v>
      </c>
      <c r="L13" s="832">
        <v>6</v>
      </c>
      <c r="M13" s="832">
        <v>228</v>
      </c>
      <c r="N13" s="823">
        <v>1</v>
      </c>
      <c r="O13" s="823">
        <v>38</v>
      </c>
      <c r="P13" s="832">
        <v>92</v>
      </c>
      <c r="Q13" s="832">
        <v>3496</v>
      </c>
      <c r="R13" s="828">
        <v>15.333333333333334</v>
      </c>
      <c r="S13" s="833">
        <v>38</v>
      </c>
    </row>
    <row r="14" spans="1:19" ht="14.45" customHeight="1" x14ac:dyDescent="0.2">
      <c r="A14" s="822" t="s">
        <v>586</v>
      </c>
      <c r="B14" s="823" t="s">
        <v>4238</v>
      </c>
      <c r="C14" s="823" t="s">
        <v>607</v>
      </c>
      <c r="D14" s="823" t="s">
        <v>4226</v>
      </c>
      <c r="E14" s="823" t="s">
        <v>4235</v>
      </c>
      <c r="F14" s="823" t="s">
        <v>4257</v>
      </c>
      <c r="G14" s="823" t="s">
        <v>4258</v>
      </c>
      <c r="H14" s="832">
        <v>2</v>
      </c>
      <c r="I14" s="832">
        <v>10</v>
      </c>
      <c r="J14" s="823"/>
      <c r="K14" s="823">
        <v>5</v>
      </c>
      <c r="L14" s="832"/>
      <c r="M14" s="832"/>
      <c r="N14" s="823"/>
      <c r="O14" s="823"/>
      <c r="P14" s="832"/>
      <c r="Q14" s="832"/>
      <c r="R14" s="828"/>
      <c r="S14" s="833"/>
    </row>
    <row r="15" spans="1:19" ht="14.45" customHeight="1" x14ac:dyDescent="0.2">
      <c r="A15" s="822" t="s">
        <v>586</v>
      </c>
      <c r="B15" s="823" t="s">
        <v>4238</v>
      </c>
      <c r="C15" s="823" t="s">
        <v>607</v>
      </c>
      <c r="D15" s="823" t="s">
        <v>4226</v>
      </c>
      <c r="E15" s="823" t="s">
        <v>4235</v>
      </c>
      <c r="F15" s="823" t="s">
        <v>4261</v>
      </c>
      <c r="G15" s="823" t="s">
        <v>4262</v>
      </c>
      <c r="H15" s="832">
        <v>1</v>
      </c>
      <c r="I15" s="832">
        <v>117</v>
      </c>
      <c r="J15" s="823"/>
      <c r="K15" s="823">
        <v>117</v>
      </c>
      <c r="L15" s="832"/>
      <c r="M15" s="832"/>
      <c r="N15" s="823"/>
      <c r="O15" s="823"/>
      <c r="P15" s="832"/>
      <c r="Q15" s="832"/>
      <c r="R15" s="828"/>
      <c r="S15" s="833"/>
    </row>
    <row r="16" spans="1:19" ht="14.45" customHeight="1" x14ac:dyDescent="0.2">
      <c r="A16" s="822" t="s">
        <v>586</v>
      </c>
      <c r="B16" s="823" t="s">
        <v>4238</v>
      </c>
      <c r="C16" s="823" t="s">
        <v>607</v>
      </c>
      <c r="D16" s="823" t="s">
        <v>4226</v>
      </c>
      <c r="E16" s="823" t="s">
        <v>4235</v>
      </c>
      <c r="F16" s="823" t="s">
        <v>4263</v>
      </c>
      <c r="G16" s="823" t="s">
        <v>4264</v>
      </c>
      <c r="H16" s="832"/>
      <c r="I16" s="832"/>
      <c r="J16" s="823"/>
      <c r="K16" s="823"/>
      <c r="L16" s="832"/>
      <c r="M16" s="832"/>
      <c r="N16" s="823"/>
      <c r="O16" s="823"/>
      <c r="P16" s="832">
        <v>3</v>
      </c>
      <c r="Q16" s="832">
        <v>396</v>
      </c>
      <c r="R16" s="828"/>
      <c r="S16" s="833">
        <v>132</v>
      </c>
    </row>
    <row r="17" spans="1:19" ht="14.45" customHeight="1" x14ac:dyDescent="0.2">
      <c r="A17" s="822" t="s">
        <v>586</v>
      </c>
      <c r="B17" s="823" t="s">
        <v>4238</v>
      </c>
      <c r="C17" s="823" t="s">
        <v>607</v>
      </c>
      <c r="D17" s="823" t="s">
        <v>4226</v>
      </c>
      <c r="E17" s="823" t="s">
        <v>4235</v>
      </c>
      <c r="F17" s="823" t="s">
        <v>4265</v>
      </c>
      <c r="G17" s="823" t="s">
        <v>4266</v>
      </c>
      <c r="H17" s="832">
        <v>20</v>
      </c>
      <c r="I17" s="832">
        <v>2540</v>
      </c>
      <c r="J17" s="823">
        <v>0.55996472663139329</v>
      </c>
      <c r="K17" s="823">
        <v>127</v>
      </c>
      <c r="L17" s="832">
        <v>36</v>
      </c>
      <c r="M17" s="832">
        <v>4536</v>
      </c>
      <c r="N17" s="823">
        <v>1</v>
      </c>
      <c r="O17" s="823">
        <v>126</v>
      </c>
      <c r="P17" s="832">
        <v>10</v>
      </c>
      <c r="Q17" s="832">
        <v>1270</v>
      </c>
      <c r="R17" s="828">
        <v>0.27998236331569665</v>
      </c>
      <c r="S17" s="833">
        <v>127</v>
      </c>
    </row>
    <row r="18" spans="1:19" ht="14.45" customHeight="1" x14ac:dyDescent="0.2">
      <c r="A18" s="822" t="s">
        <v>586</v>
      </c>
      <c r="B18" s="823" t="s">
        <v>4238</v>
      </c>
      <c r="C18" s="823" t="s">
        <v>607</v>
      </c>
      <c r="D18" s="823" t="s">
        <v>4226</v>
      </c>
      <c r="E18" s="823" t="s">
        <v>4235</v>
      </c>
      <c r="F18" s="823" t="s">
        <v>4267</v>
      </c>
      <c r="G18" s="823" t="s">
        <v>4268</v>
      </c>
      <c r="H18" s="832">
        <v>1</v>
      </c>
      <c r="I18" s="832">
        <v>847</v>
      </c>
      <c r="J18" s="823"/>
      <c r="K18" s="823">
        <v>847</v>
      </c>
      <c r="L18" s="832"/>
      <c r="M18" s="832"/>
      <c r="N18" s="823"/>
      <c r="O18" s="823"/>
      <c r="P18" s="832"/>
      <c r="Q18" s="832"/>
      <c r="R18" s="828"/>
      <c r="S18" s="833"/>
    </row>
    <row r="19" spans="1:19" ht="14.45" customHeight="1" x14ac:dyDescent="0.2">
      <c r="A19" s="822" t="s">
        <v>586</v>
      </c>
      <c r="B19" s="823" t="s">
        <v>4238</v>
      </c>
      <c r="C19" s="823" t="s">
        <v>607</v>
      </c>
      <c r="D19" s="823" t="s">
        <v>4226</v>
      </c>
      <c r="E19" s="823" t="s">
        <v>4235</v>
      </c>
      <c r="F19" s="823" t="s">
        <v>4269</v>
      </c>
      <c r="G19" s="823" t="s">
        <v>4270</v>
      </c>
      <c r="H19" s="832">
        <v>93</v>
      </c>
      <c r="I19" s="832">
        <v>156240</v>
      </c>
      <c r="J19" s="823">
        <v>1.0066750856936677</v>
      </c>
      <c r="K19" s="823">
        <v>1680</v>
      </c>
      <c r="L19" s="832">
        <v>92</v>
      </c>
      <c r="M19" s="832">
        <v>155204</v>
      </c>
      <c r="N19" s="823">
        <v>1</v>
      </c>
      <c r="O19" s="823">
        <v>1687</v>
      </c>
      <c r="P19" s="832">
        <v>40</v>
      </c>
      <c r="Q19" s="832">
        <v>67720</v>
      </c>
      <c r="R19" s="828">
        <v>0.43632896059379911</v>
      </c>
      <c r="S19" s="833">
        <v>1693</v>
      </c>
    </row>
    <row r="20" spans="1:19" ht="14.45" customHeight="1" x14ac:dyDescent="0.2">
      <c r="A20" s="822" t="s">
        <v>586</v>
      </c>
      <c r="B20" s="823" t="s">
        <v>4238</v>
      </c>
      <c r="C20" s="823" t="s">
        <v>607</v>
      </c>
      <c r="D20" s="823" t="s">
        <v>4226</v>
      </c>
      <c r="E20" s="823" t="s">
        <v>4235</v>
      </c>
      <c r="F20" s="823" t="s">
        <v>4271</v>
      </c>
      <c r="G20" s="823" t="s">
        <v>4272</v>
      </c>
      <c r="H20" s="832">
        <v>14</v>
      </c>
      <c r="I20" s="832">
        <v>0</v>
      </c>
      <c r="J20" s="823"/>
      <c r="K20" s="823">
        <v>0</v>
      </c>
      <c r="L20" s="832">
        <v>11</v>
      </c>
      <c r="M20" s="832">
        <v>0</v>
      </c>
      <c r="N20" s="823"/>
      <c r="O20" s="823">
        <v>0</v>
      </c>
      <c r="P20" s="832">
        <v>10</v>
      </c>
      <c r="Q20" s="832">
        <v>0</v>
      </c>
      <c r="R20" s="828"/>
      <c r="S20" s="833">
        <v>0</v>
      </c>
    </row>
    <row r="21" spans="1:19" ht="14.45" customHeight="1" x14ac:dyDescent="0.2">
      <c r="A21" s="822" t="s">
        <v>586</v>
      </c>
      <c r="B21" s="823" t="s">
        <v>4238</v>
      </c>
      <c r="C21" s="823" t="s">
        <v>607</v>
      </c>
      <c r="D21" s="823" t="s">
        <v>4226</v>
      </c>
      <c r="E21" s="823" t="s">
        <v>4235</v>
      </c>
      <c r="F21" s="823" t="s">
        <v>4273</v>
      </c>
      <c r="G21" s="823" t="s">
        <v>4274</v>
      </c>
      <c r="H21" s="832">
        <v>96</v>
      </c>
      <c r="I21" s="832">
        <v>3199.99</v>
      </c>
      <c r="J21" s="823">
        <v>0.96969100093636063</v>
      </c>
      <c r="K21" s="823">
        <v>33.333229166666662</v>
      </c>
      <c r="L21" s="832">
        <v>99</v>
      </c>
      <c r="M21" s="832">
        <v>3300.01</v>
      </c>
      <c r="N21" s="823">
        <v>1</v>
      </c>
      <c r="O21" s="823">
        <v>33.333434343434348</v>
      </c>
      <c r="P21" s="832">
        <v>49</v>
      </c>
      <c r="Q21" s="832">
        <v>1633.33</v>
      </c>
      <c r="R21" s="828">
        <v>0.49494698500913631</v>
      </c>
      <c r="S21" s="833">
        <v>33.333265306122449</v>
      </c>
    </row>
    <row r="22" spans="1:19" ht="14.45" customHeight="1" x14ac:dyDescent="0.2">
      <c r="A22" s="822" t="s">
        <v>586</v>
      </c>
      <c r="B22" s="823" t="s">
        <v>4238</v>
      </c>
      <c r="C22" s="823" t="s">
        <v>607</v>
      </c>
      <c r="D22" s="823" t="s">
        <v>4226</v>
      </c>
      <c r="E22" s="823" t="s">
        <v>4235</v>
      </c>
      <c r="F22" s="823" t="s">
        <v>4275</v>
      </c>
      <c r="G22" s="823" t="s">
        <v>4276</v>
      </c>
      <c r="H22" s="832">
        <v>88</v>
      </c>
      <c r="I22" s="832">
        <v>22176</v>
      </c>
      <c r="J22" s="823">
        <v>1.2125984251968505</v>
      </c>
      <c r="K22" s="823">
        <v>252</v>
      </c>
      <c r="L22" s="832">
        <v>72</v>
      </c>
      <c r="M22" s="832">
        <v>18288</v>
      </c>
      <c r="N22" s="823">
        <v>1</v>
      </c>
      <c r="O22" s="823">
        <v>254</v>
      </c>
      <c r="P22" s="832">
        <v>43</v>
      </c>
      <c r="Q22" s="832">
        <v>10965</v>
      </c>
      <c r="R22" s="828">
        <v>0.5995734908136483</v>
      </c>
      <c r="S22" s="833">
        <v>255</v>
      </c>
    </row>
    <row r="23" spans="1:19" ht="14.45" customHeight="1" x14ac:dyDescent="0.2">
      <c r="A23" s="822" t="s">
        <v>586</v>
      </c>
      <c r="B23" s="823" t="s">
        <v>4238</v>
      </c>
      <c r="C23" s="823" t="s">
        <v>607</v>
      </c>
      <c r="D23" s="823" t="s">
        <v>4226</v>
      </c>
      <c r="E23" s="823" t="s">
        <v>4235</v>
      </c>
      <c r="F23" s="823" t="s">
        <v>4277</v>
      </c>
      <c r="G23" s="823" t="s">
        <v>4278</v>
      </c>
      <c r="H23" s="832">
        <v>26</v>
      </c>
      <c r="I23" s="832">
        <v>3016</v>
      </c>
      <c r="J23" s="823">
        <v>2.1666666666666665</v>
      </c>
      <c r="K23" s="823">
        <v>116</v>
      </c>
      <c r="L23" s="832">
        <v>12</v>
      </c>
      <c r="M23" s="832">
        <v>1392</v>
      </c>
      <c r="N23" s="823">
        <v>1</v>
      </c>
      <c r="O23" s="823">
        <v>116</v>
      </c>
      <c r="P23" s="832">
        <v>32</v>
      </c>
      <c r="Q23" s="832">
        <v>3744</v>
      </c>
      <c r="R23" s="828">
        <v>2.6896551724137931</v>
      </c>
      <c r="S23" s="833">
        <v>117</v>
      </c>
    </row>
    <row r="24" spans="1:19" ht="14.45" customHeight="1" x14ac:dyDescent="0.2">
      <c r="A24" s="822" t="s">
        <v>586</v>
      </c>
      <c r="B24" s="823" t="s">
        <v>4238</v>
      </c>
      <c r="C24" s="823" t="s">
        <v>607</v>
      </c>
      <c r="D24" s="823" t="s">
        <v>4226</v>
      </c>
      <c r="E24" s="823" t="s">
        <v>4235</v>
      </c>
      <c r="F24" s="823" t="s">
        <v>4279</v>
      </c>
      <c r="G24" s="823" t="s">
        <v>4280</v>
      </c>
      <c r="H24" s="832">
        <v>94</v>
      </c>
      <c r="I24" s="832">
        <v>8084</v>
      </c>
      <c r="J24" s="823">
        <v>0.99913484118155971</v>
      </c>
      <c r="K24" s="823">
        <v>86</v>
      </c>
      <c r="L24" s="832">
        <v>93</v>
      </c>
      <c r="M24" s="832">
        <v>8091</v>
      </c>
      <c r="N24" s="823">
        <v>1</v>
      </c>
      <c r="O24" s="823">
        <v>87</v>
      </c>
      <c r="P24" s="832">
        <v>40</v>
      </c>
      <c r="Q24" s="832">
        <v>3520</v>
      </c>
      <c r="R24" s="828">
        <v>0.43505129155852179</v>
      </c>
      <c r="S24" s="833">
        <v>88</v>
      </c>
    </row>
    <row r="25" spans="1:19" ht="14.45" customHeight="1" x14ac:dyDescent="0.2">
      <c r="A25" s="822" t="s">
        <v>586</v>
      </c>
      <c r="B25" s="823" t="s">
        <v>4238</v>
      </c>
      <c r="C25" s="823" t="s">
        <v>607</v>
      </c>
      <c r="D25" s="823" t="s">
        <v>4226</v>
      </c>
      <c r="E25" s="823" t="s">
        <v>4235</v>
      </c>
      <c r="F25" s="823" t="s">
        <v>4281</v>
      </c>
      <c r="G25" s="823" t="s">
        <v>4282</v>
      </c>
      <c r="H25" s="832">
        <v>1</v>
      </c>
      <c r="I25" s="832">
        <v>32</v>
      </c>
      <c r="J25" s="823">
        <v>0.12121212121212122</v>
      </c>
      <c r="K25" s="823">
        <v>32</v>
      </c>
      <c r="L25" s="832">
        <v>8</v>
      </c>
      <c r="M25" s="832">
        <v>264</v>
      </c>
      <c r="N25" s="823">
        <v>1</v>
      </c>
      <c r="O25" s="823">
        <v>33</v>
      </c>
      <c r="P25" s="832"/>
      <c r="Q25" s="832"/>
      <c r="R25" s="828"/>
      <c r="S25" s="833"/>
    </row>
    <row r="26" spans="1:19" ht="14.45" customHeight="1" x14ac:dyDescent="0.2">
      <c r="A26" s="822" t="s">
        <v>586</v>
      </c>
      <c r="B26" s="823" t="s">
        <v>4238</v>
      </c>
      <c r="C26" s="823" t="s">
        <v>607</v>
      </c>
      <c r="D26" s="823" t="s">
        <v>4226</v>
      </c>
      <c r="E26" s="823" t="s">
        <v>4235</v>
      </c>
      <c r="F26" s="823" t="s">
        <v>4283</v>
      </c>
      <c r="G26" s="823" t="s">
        <v>4284</v>
      </c>
      <c r="H26" s="832">
        <v>2</v>
      </c>
      <c r="I26" s="832">
        <v>264</v>
      </c>
      <c r="J26" s="823"/>
      <c r="K26" s="823">
        <v>132</v>
      </c>
      <c r="L26" s="832"/>
      <c r="M26" s="832"/>
      <c r="N26" s="823"/>
      <c r="O26" s="823"/>
      <c r="P26" s="832"/>
      <c r="Q26" s="832"/>
      <c r="R26" s="828"/>
      <c r="S26" s="833"/>
    </row>
    <row r="27" spans="1:19" ht="14.45" customHeight="1" x14ac:dyDescent="0.2">
      <c r="A27" s="822" t="s">
        <v>586</v>
      </c>
      <c r="B27" s="823" t="s">
        <v>4238</v>
      </c>
      <c r="C27" s="823" t="s">
        <v>607</v>
      </c>
      <c r="D27" s="823" t="s">
        <v>4226</v>
      </c>
      <c r="E27" s="823" t="s">
        <v>4235</v>
      </c>
      <c r="F27" s="823" t="s">
        <v>4285</v>
      </c>
      <c r="G27" s="823" t="s">
        <v>4286</v>
      </c>
      <c r="H27" s="832"/>
      <c r="I27" s="832"/>
      <c r="J27" s="823"/>
      <c r="K27" s="823"/>
      <c r="L27" s="832">
        <v>1</v>
      </c>
      <c r="M27" s="832">
        <v>61</v>
      </c>
      <c r="N27" s="823">
        <v>1</v>
      </c>
      <c r="O27" s="823">
        <v>61</v>
      </c>
      <c r="P27" s="832"/>
      <c r="Q27" s="832"/>
      <c r="R27" s="828"/>
      <c r="S27" s="833"/>
    </row>
    <row r="28" spans="1:19" ht="14.45" customHeight="1" x14ac:dyDescent="0.2">
      <c r="A28" s="822" t="s">
        <v>586</v>
      </c>
      <c r="B28" s="823" t="s">
        <v>4238</v>
      </c>
      <c r="C28" s="823" t="s">
        <v>607</v>
      </c>
      <c r="D28" s="823" t="s">
        <v>4226</v>
      </c>
      <c r="E28" s="823" t="s">
        <v>4235</v>
      </c>
      <c r="F28" s="823" t="s">
        <v>4289</v>
      </c>
      <c r="G28" s="823" t="s">
        <v>4290</v>
      </c>
      <c r="H28" s="832">
        <v>1</v>
      </c>
      <c r="I28" s="832">
        <v>375</v>
      </c>
      <c r="J28" s="823">
        <v>0.99734042553191493</v>
      </c>
      <c r="K28" s="823">
        <v>375</v>
      </c>
      <c r="L28" s="832">
        <v>1</v>
      </c>
      <c r="M28" s="832">
        <v>376</v>
      </c>
      <c r="N28" s="823">
        <v>1</v>
      </c>
      <c r="O28" s="823">
        <v>376</v>
      </c>
      <c r="P28" s="832">
        <v>1</v>
      </c>
      <c r="Q28" s="832">
        <v>377</v>
      </c>
      <c r="R28" s="828">
        <v>1.0026595744680851</v>
      </c>
      <c r="S28" s="833">
        <v>377</v>
      </c>
    </row>
    <row r="29" spans="1:19" ht="14.45" customHeight="1" x14ac:dyDescent="0.2">
      <c r="A29" s="822" t="s">
        <v>586</v>
      </c>
      <c r="B29" s="823" t="s">
        <v>4238</v>
      </c>
      <c r="C29" s="823" t="s">
        <v>607</v>
      </c>
      <c r="D29" s="823" t="s">
        <v>4226</v>
      </c>
      <c r="E29" s="823" t="s">
        <v>4235</v>
      </c>
      <c r="F29" s="823" t="s">
        <v>4291</v>
      </c>
      <c r="G29" s="823" t="s">
        <v>4292</v>
      </c>
      <c r="H29" s="832">
        <v>1</v>
      </c>
      <c r="I29" s="832">
        <v>374</v>
      </c>
      <c r="J29" s="823"/>
      <c r="K29" s="823">
        <v>374</v>
      </c>
      <c r="L29" s="832"/>
      <c r="M29" s="832"/>
      <c r="N29" s="823"/>
      <c r="O29" s="823"/>
      <c r="P29" s="832">
        <v>2</v>
      </c>
      <c r="Q29" s="832">
        <v>758</v>
      </c>
      <c r="R29" s="828"/>
      <c r="S29" s="833">
        <v>379</v>
      </c>
    </row>
    <row r="30" spans="1:19" ht="14.45" customHeight="1" x14ac:dyDescent="0.2">
      <c r="A30" s="822" t="s">
        <v>586</v>
      </c>
      <c r="B30" s="823" t="s">
        <v>4238</v>
      </c>
      <c r="C30" s="823" t="s">
        <v>607</v>
      </c>
      <c r="D30" s="823" t="s">
        <v>4226</v>
      </c>
      <c r="E30" s="823" t="s">
        <v>4235</v>
      </c>
      <c r="F30" s="823" t="s">
        <v>4293</v>
      </c>
      <c r="G30" s="823" t="s">
        <v>4294</v>
      </c>
      <c r="H30" s="832">
        <v>21</v>
      </c>
      <c r="I30" s="832">
        <v>0</v>
      </c>
      <c r="J30" s="823"/>
      <c r="K30" s="823">
        <v>0</v>
      </c>
      <c r="L30" s="832">
        <v>21</v>
      </c>
      <c r="M30" s="832">
        <v>0</v>
      </c>
      <c r="N30" s="823"/>
      <c r="O30" s="823">
        <v>0</v>
      </c>
      <c r="P30" s="832">
        <v>30</v>
      </c>
      <c r="Q30" s="832">
        <v>0</v>
      </c>
      <c r="R30" s="828"/>
      <c r="S30" s="833">
        <v>0</v>
      </c>
    </row>
    <row r="31" spans="1:19" ht="14.45" customHeight="1" x14ac:dyDescent="0.2">
      <c r="A31" s="822" t="s">
        <v>586</v>
      </c>
      <c r="B31" s="823" t="s">
        <v>4238</v>
      </c>
      <c r="C31" s="823" t="s">
        <v>607</v>
      </c>
      <c r="D31" s="823" t="s">
        <v>1742</v>
      </c>
      <c r="E31" s="823" t="s">
        <v>4239</v>
      </c>
      <c r="F31" s="823" t="s">
        <v>4240</v>
      </c>
      <c r="G31" s="823" t="s">
        <v>4241</v>
      </c>
      <c r="H31" s="832"/>
      <c r="I31" s="832"/>
      <c r="J31" s="823"/>
      <c r="K31" s="823"/>
      <c r="L31" s="832">
        <v>0.30000000000000004</v>
      </c>
      <c r="M31" s="832">
        <v>20.91</v>
      </c>
      <c r="N31" s="823">
        <v>1</v>
      </c>
      <c r="O31" s="823">
        <v>69.699999999999989</v>
      </c>
      <c r="P31" s="832"/>
      <c r="Q31" s="832"/>
      <c r="R31" s="828"/>
      <c r="S31" s="833"/>
    </row>
    <row r="32" spans="1:19" ht="14.45" customHeight="1" x14ac:dyDescent="0.2">
      <c r="A32" s="822" t="s">
        <v>586</v>
      </c>
      <c r="B32" s="823" t="s">
        <v>4238</v>
      </c>
      <c r="C32" s="823" t="s">
        <v>607</v>
      </c>
      <c r="D32" s="823" t="s">
        <v>1742</v>
      </c>
      <c r="E32" s="823" t="s">
        <v>4235</v>
      </c>
      <c r="F32" s="823" t="s">
        <v>4255</v>
      </c>
      <c r="G32" s="823" t="s">
        <v>4256</v>
      </c>
      <c r="H32" s="832">
        <v>2</v>
      </c>
      <c r="I32" s="832">
        <v>74</v>
      </c>
      <c r="J32" s="823"/>
      <c r="K32" s="823">
        <v>37</v>
      </c>
      <c r="L32" s="832">
        <v>0</v>
      </c>
      <c r="M32" s="832">
        <v>0</v>
      </c>
      <c r="N32" s="823"/>
      <c r="O32" s="823"/>
      <c r="P32" s="832"/>
      <c r="Q32" s="832"/>
      <c r="R32" s="828"/>
      <c r="S32" s="833"/>
    </row>
    <row r="33" spans="1:19" ht="14.45" customHeight="1" x14ac:dyDescent="0.2">
      <c r="A33" s="822" t="s">
        <v>586</v>
      </c>
      <c r="B33" s="823" t="s">
        <v>4238</v>
      </c>
      <c r="C33" s="823" t="s">
        <v>607</v>
      </c>
      <c r="D33" s="823" t="s">
        <v>1742</v>
      </c>
      <c r="E33" s="823" t="s">
        <v>4235</v>
      </c>
      <c r="F33" s="823" t="s">
        <v>4265</v>
      </c>
      <c r="G33" s="823" t="s">
        <v>4266</v>
      </c>
      <c r="H33" s="832">
        <v>3</v>
      </c>
      <c r="I33" s="832">
        <v>381</v>
      </c>
      <c r="J33" s="823">
        <v>0.75595238095238093</v>
      </c>
      <c r="K33" s="823">
        <v>127</v>
      </c>
      <c r="L33" s="832">
        <v>4</v>
      </c>
      <c r="M33" s="832">
        <v>504</v>
      </c>
      <c r="N33" s="823">
        <v>1</v>
      </c>
      <c r="O33" s="823">
        <v>126</v>
      </c>
      <c r="P33" s="832">
        <v>3</v>
      </c>
      <c r="Q33" s="832">
        <v>381</v>
      </c>
      <c r="R33" s="828">
        <v>0.75595238095238093</v>
      </c>
      <c r="S33" s="833">
        <v>127</v>
      </c>
    </row>
    <row r="34" spans="1:19" ht="14.45" customHeight="1" x14ac:dyDescent="0.2">
      <c r="A34" s="822" t="s">
        <v>586</v>
      </c>
      <c r="B34" s="823" t="s">
        <v>4238</v>
      </c>
      <c r="C34" s="823" t="s">
        <v>607</v>
      </c>
      <c r="D34" s="823" t="s">
        <v>1742</v>
      </c>
      <c r="E34" s="823" t="s">
        <v>4235</v>
      </c>
      <c r="F34" s="823" t="s">
        <v>4273</v>
      </c>
      <c r="G34" s="823" t="s">
        <v>4274</v>
      </c>
      <c r="H34" s="832">
        <v>2</v>
      </c>
      <c r="I34" s="832">
        <v>66.66</v>
      </c>
      <c r="J34" s="823">
        <v>0.49996249906247658</v>
      </c>
      <c r="K34" s="823">
        <v>33.33</v>
      </c>
      <c r="L34" s="832">
        <v>4</v>
      </c>
      <c r="M34" s="832">
        <v>133.32999999999998</v>
      </c>
      <c r="N34" s="823">
        <v>1</v>
      </c>
      <c r="O34" s="823">
        <v>33.332499999999996</v>
      </c>
      <c r="P34" s="832">
        <v>5</v>
      </c>
      <c r="Q34" s="832">
        <v>166.65999999999997</v>
      </c>
      <c r="R34" s="828">
        <v>1.2499812495312381</v>
      </c>
      <c r="S34" s="833">
        <v>33.331999999999994</v>
      </c>
    </row>
    <row r="35" spans="1:19" ht="14.45" customHeight="1" x14ac:dyDescent="0.2">
      <c r="A35" s="822" t="s">
        <v>586</v>
      </c>
      <c r="B35" s="823" t="s">
        <v>4238</v>
      </c>
      <c r="C35" s="823" t="s">
        <v>607</v>
      </c>
      <c r="D35" s="823" t="s">
        <v>1742</v>
      </c>
      <c r="E35" s="823" t="s">
        <v>4235</v>
      </c>
      <c r="F35" s="823" t="s">
        <v>4275</v>
      </c>
      <c r="G35" s="823" t="s">
        <v>4276</v>
      </c>
      <c r="H35" s="832"/>
      <c r="I35" s="832"/>
      <c r="J35" s="823"/>
      <c r="K35" s="823"/>
      <c r="L35" s="832">
        <v>1</v>
      </c>
      <c r="M35" s="832">
        <v>254</v>
      </c>
      <c r="N35" s="823">
        <v>1</v>
      </c>
      <c r="O35" s="823">
        <v>254</v>
      </c>
      <c r="P35" s="832">
        <v>1</v>
      </c>
      <c r="Q35" s="832">
        <v>255</v>
      </c>
      <c r="R35" s="828">
        <v>1.0039370078740157</v>
      </c>
      <c r="S35" s="833">
        <v>255</v>
      </c>
    </row>
    <row r="36" spans="1:19" ht="14.45" customHeight="1" x14ac:dyDescent="0.2">
      <c r="A36" s="822" t="s">
        <v>586</v>
      </c>
      <c r="B36" s="823" t="s">
        <v>4238</v>
      </c>
      <c r="C36" s="823" t="s">
        <v>607</v>
      </c>
      <c r="D36" s="823" t="s">
        <v>1742</v>
      </c>
      <c r="E36" s="823" t="s">
        <v>4235</v>
      </c>
      <c r="F36" s="823" t="s">
        <v>4291</v>
      </c>
      <c r="G36" s="823" t="s">
        <v>4292</v>
      </c>
      <c r="H36" s="832"/>
      <c r="I36" s="832"/>
      <c r="J36" s="823"/>
      <c r="K36" s="823"/>
      <c r="L36" s="832"/>
      <c r="M36" s="832"/>
      <c r="N36" s="823"/>
      <c r="O36" s="823"/>
      <c r="P36" s="832">
        <v>2</v>
      </c>
      <c r="Q36" s="832">
        <v>758</v>
      </c>
      <c r="R36" s="828"/>
      <c r="S36" s="833">
        <v>379</v>
      </c>
    </row>
    <row r="37" spans="1:19" ht="14.45" customHeight="1" x14ac:dyDescent="0.2">
      <c r="A37" s="822" t="s">
        <v>586</v>
      </c>
      <c r="B37" s="823" t="s">
        <v>4238</v>
      </c>
      <c r="C37" s="823" t="s">
        <v>607</v>
      </c>
      <c r="D37" s="823" t="s">
        <v>1743</v>
      </c>
      <c r="E37" s="823" t="s">
        <v>4239</v>
      </c>
      <c r="F37" s="823" t="s">
        <v>4244</v>
      </c>
      <c r="G37" s="823" t="s">
        <v>4245</v>
      </c>
      <c r="H37" s="832">
        <v>0.9</v>
      </c>
      <c r="I37" s="832">
        <v>330.93</v>
      </c>
      <c r="J37" s="823"/>
      <c r="K37" s="823">
        <v>367.7</v>
      </c>
      <c r="L37" s="832"/>
      <c r="M37" s="832"/>
      <c r="N37" s="823"/>
      <c r="O37" s="823"/>
      <c r="P37" s="832"/>
      <c r="Q37" s="832"/>
      <c r="R37" s="828"/>
      <c r="S37" s="833"/>
    </row>
    <row r="38" spans="1:19" ht="14.45" customHeight="1" x14ac:dyDescent="0.2">
      <c r="A38" s="822" t="s">
        <v>586</v>
      </c>
      <c r="B38" s="823" t="s">
        <v>4238</v>
      </c>
      <c r="C38" s="823" t="s">
        <v>607</v>
      </c>
      <c r="D38" s="823" t="s">
        <v>1743</v>
      </c>
      <c r="E38" s="823" t="s">
        <v>4239</v>
      </c>
      <c r="F38" s="823" t="s">
        <v>4246</v>
      </c>
      <c r="G38" s="823" t="s">
        <v>1020</v>
      </c>
      <c r="H38" s="832">
        <v>0.2</v>
      </c>
      <c r="I38" s="832">
        <v>16.8</v>
      </c>
      <c r="J38" s="823"/>
      <c r="K38" s="823">
        <v>84</v>
      </c>
      <c r="L38" s="832"/>
      <c r="M38" s="832"/>
      <c r="N38" s="823"/>
      <c r="O38" s="823"/>
      <c r="P38" s="832"/>
      <c r="Q38" s="832"/>
      <c r="R38" s="828"/>
      <c r="S38" s="833"/>
    </row>
    <row r="39" spans="1:19" ht="14.45" customHeight="1" x14ac:dyDescent="0.2">
      <c r="A39" s="822" t="s">
        <v>586</v>
      </c>
      <c r="B39" s="823" t="s">
        <v>4238</v>
      </c>
      <c r="C39" s="823" t="s">
        <v>607</v>
      </c>
      <c r="D39" s="823" t="s">
        <v>1743</v>
      </c>
      <c r="E39" s="823" t="s">
        <v>4239</v>
      </c>
      <c r="F39" s="823" t="s">
        <v>4251</v>
      </c>
      <c r="G39" s="823" t="s">
        <v>4252</v>
      </c>
      <c r="H39" s="832"/>
      <c r="I39" s="832"/>
      <c r="J39" s="823"/>
      <c r="K39" s="823"/>
      <c r="L39" s="832"/>
      <c r="M39" s="832"/>
      <c r="N39" s="823"/>
      <c r="O39" s="823"/>
      <c r="P39" s="832">
        <v>0</v>
      </c>
      <c r="Q39" s="832">
        <v>0</v>
      </c>
      <c r="R39" s="828"/>
      <c r="S39" s="833"/>
    </row>
    <row r="40" spans="1:19" ht="14.45" customHeight="1" x14ac:dyDescent="0.2">
      <c r="A40" s="822" t="s">
        <v>586</v>
      </c>
      <c r="B40" s="823" t="s">
        <v>4238</v>
      </c>
      <c r="C40" s="823" t="s">
        <v>607</v>
      </c>
      <c r="D40" s="823" t="s">
        <v>1743</v>
      </c>
      <c r="E40" s="823" t="s">
        <v>4235</v>
      </c>
      <c r="F40" s="823" t="s">
        <v>4253</v>
      </c>
      <c r="G40" s="823" t="s">
        <v>4254</v>
      </c>
      <c r="H40" s="832">
        <v>1</v>
      </c>
      <c r="I40" s="832">
        <v>83</v>
      </c>
      <c r="J40" s="823">
        <v>0.32936507936507936</v>
      </c>
      <c r="K40" s="823">
        <v>83</v>
      </c>
      <c r="L40" s="832">
        <v>3</v>
      </c>
      <c r="M40" s="832">
        <v>252</v>
      </c>
      <c r="N40" s="823">
        <v>1</v>
      </c>
      <c r="O40" s="823">
        <v>84</v>
      </c>
      <c r="P40" s="832">
        <v>19</v>
      </c>
      <c r="Q40" s="832">
        <v>1615</v>
      </c>
      <c r="R40" s="828">
        <v>6.4087301587301591</v>
      </c>
      <c r="S40" s="833">
        <v>85</v>
      </c>
    </row>
    <row r="41" spans="1:19" ht="14.45" customHeight="1" x14ac:dyDescent="0.2">
      <c r="A41" s="822" t="s">
        <v>586</v>
      </c>
      <c r="B41" s="823" t="s">
        <v>4238</v>
      </c>
      <c r="C41" s="823" t="s">
        <v>607</v>
      </c>
      <c r="D41" s="823" t="s">
        <v>1743</v>
      </c>
      <c r="E41" s="823" t="s">
        <v>4235</v>
      </c>
      <c r="F41" s="823" t="s">
        <v>4263</v>
      </c>
      <c r="G41" s="823" t="s">
        <v>4264</v>
      </c>
      <c r="H41" s="832">
        <v>1</v>
      </c>
      <c r="I41" s="832">
        <v>130</v>
      </c>
      <c r="J41" s="823"/>
      <c r="K41" s="823">
        <v>130</v>
      </c>
      <c r="L41" s="832"/>
      <c r="M41" s="832"/>
      <c r="N41" s="823"/>
      <c r="O41" s="823"/>
      <c r="P41" s="832"/>
      <c r="Q41" s="832"/>
      <c r="R41" s="828"/>
      <c r="S41" s="833"/>
    </row>
    <row r="42" spans="1:19" ht="14.45" customHeight="1" x14ac:dyDescent="0.2">
      <c r="A42" s="822" t="s">
        <v>586</v>
      </c>
      <c r="B42" s="823" t="s">
        <v>4238</v>
      </c>
      <c r="C42" s="823" t="s">
        <v>607</v>
      </c>
      <c r="D42" s="823" t="s">
        <v>1743</v>
      </c>
      <c r="E42" s="823" t="s">
        <v>4235</v>
      </c>
      <c r="F42" s="823" t="s">
        <v>4265</v>
      </c>
      <c r="G42" s="823" t="s">
        <v>4266</v>
      </c>
      <c r="H42" s="832">
        <v>191</v>
      </c>
      <c r="I42" s="832">
        <v>24257</v>
      </c>
      <c r="J42" s="823">
        <v>0.63536591754413541</v>
      </c>
      <c r="K42" s="823">
        <v>127</v>
      </c>
      <c r="L42" s="832">
        <v>303</v>
      </c>
      <c r="M42" s="832">
        <v>38178</v>
      </c>
      <c r="N42" s="823">
        <v>1</v>
      </c>
      <c r="O42" s="823">
        <v>126</v>
      </c>
      <c r="P42" s="832">
        <v>14</v>
      </c>
      <c r="Q42" s="832">
        <v>1778</v>
      </c>
      <c r="R42" s="828">
        <v>4.657132379904657E-2</v>
      </c>
      <c r="S42" s="833">
        <v>127</v>
      </c>
    </row>
    <row r="43" spans="1:19" ht="14.45" customHeight="1" x14ac:dyDescent="0.2">
      <c r="A43" s="822" t="s">
        <v>586</v>
      </c>
      <c r="B43" s="823" t="s">
        <v>4238</v>
      </c>
      <c r="C43" s="823" t="s">
        <v>607</v>
      </c>
      <c r="D43" s="823" t="s">
        <v>1743</v>
      </c>
      <c r="E43" s="823" t="s">
        <v>4235</v>
      </c>
      <c r="F43" s="823" t="s">
        <v>4273</v>
      </c>
      <c r="G43" s="823" t="s">
        <v>4274</v>
      </c>
      <c r="H43" s="832">
        <v>344</v>
      </c>
      <c r="I43" s="832">
        <v>11466.66</v>
      </c>
      <c r="J43" s="823">
        <v>0.85999971499992878</v>
      </c>
      <c r="K43" s="823">
        <v>33.333313953488371</v>
      </c>
      <c r="L43" s="832">
        <v>400</v>
      </c>
      <c r="M43" s="832">
        <v>13333.33</v>
      </c>
      <c r="N43" s="823">
        <v>1</v>
      </c>
      <c r="O43" s="823">
        <v>33.333325000000002</v>
      </c>
      <c r="P43" s="832">
        <v>320</v>
      </c>
      <c r="Q43" s="832">
        <v>10666.67</v>
      </c>
      <c r="R43" s="828">
        <v>0.80000045000011255</v>
      </c>
      <c r="S43" s="833">
        <v>33.333343749999997</v>
      </c>
    </row>
    <row r="44" spans="1:19" ht="14.45" customHeight="1" x14ac:dyDescent="0.2">
      <c r="A44" s="822" t="s">
        <v>586</v>
      </c>
      <c r="B44" s="823" t="s">
        <v>4238</v>
      </c>
      <c r="C44" s="823" t="s">
        <v>607</v>
      </c>
      <c r="D44" s="823" t="s">
        <v>1743</v>
      </c>
      <c r="E44" s="823" t="s">
        <v>4235</v>
      </c>
      <c r="F44" s="823" t="s">
        <v>4275</v>
      </c>
      <c r="G44" s="823" t="s">
        <v>4276</v>
      </c>
      <c r="H44" s="832">
        <v>165</v>
      </c>
      <c r="I44" s="832">
        <v>41580</v>
      </c>
      <c r="J44" s="823">
        <v>1.620799875263117</v>
      </c>
      <c r="K44" s="823">
        <v>252</v>
      </c>
      <c r="L44" s="832">
        <v>101</v>
      </c>
      <c r="M44" s="832">
        <v>25654</v>
      </c>
      <c r="N44" s="823">
        <v>1</v>
      </c>
      <c r="O44" s="823">
        <v>254</v>
      </c>
      <c r="P44" s="832">
        <v>144</v>
      </c>
      <c r="Q44" s="832">
        <v>36720</v>
      </c>
      <c r="R44" s="828">
        <v>1.4313557339985967</v>
      </c>
      <c r="S44" s="833">
        <v>255</v>
      </c>
    </row>
    <row r="45" spans="1:19" ht="14.45" customHeight="1" x14ac:dyDescent="0.2">
      <c r="A45" s="822" t="s">
        <v>586</v>
      </c>
      <c r="B45" s="823" t="s">
        <v>4238</v>
      </c>
      <c r="C45" s="823" t="s">
        <v>607</v>
      </c>
      <c r="D45" s="823" t="s">
        <v>1743</v>
      </c>
      <c r="E45" s="823" t="s">
        <v>4235</v>
      </c>
      <c r="F45" s="823" t="s">
        <v>4277</v>
      </c>
      <c r="G45" s="823" t="s">
        <v>4278</v>
      </c>
      <c r="H45" s="832">
        <v>1</v>
      </c>
      <c r="I45" s="832">
        <v>116</v>
      </c>
      <c r="J45" s="823">
        <v>1</v>
      </c>
      <c r="K45" s="823">
        <v>116</v>
      </c>
      <c r="L45" s="832">
        <v>1</v>
      </c>
      <c r="M45" s="832">
        <v>116</v>
      </c>
      <c r="N45" s="823">
        <v>1</v>
      </c>
      <c r="O45" s="823">
        <v>116</v>
      </c>
      <c r="P45" s="832">
        <v>7</v>
      </c>
      <c r="Q45" s="832">
        <v>819</v>
      </c>
      <c r="R45" s="828">
        <v>7.0603448275862073</v>
      </c>
      <c r="S45" s="833">
        <v>117</v>
      </c>
    </row>
    <row r="46" spans="1:19" ht="14.45" customHeight="1" x14ac:dyDescent="0.2">
      <c r="A46" s="822" t="s">
        <v>586</v>
      </c>
      <c r="B46" s="823" t="s">
        <v>4238</v>
      </c>
      <c r="C46" s="823" t="s">
        <v>607</v>
      </c>
      <c r="D46" s="823" t="s">
        <v>1743</v>
      </c>
      <c r="E46" s="823" t="s">
        <v>4235</v>
      </c>
      <c r="F46" s="823" t="s">
        <v>4281</v>
      </c>
      <c r="G46" s="823" t="s">
        <v>4282</v>
      </c>
      <c r="H46" s="832">
        <v>1</v>
      </c>
      <c r="I46" s="832">
        <v>32</v>
      </c>
      <c r="J46" s="823">
        <v>0.96969696969696972</v>
      </c>
      <c r="K46" s="823">
        <v>32</v>
      </c>
      <c r="L46" s="832">
        <v>1</v>
      </c>
      <c r="M46" s="832">
        <v>33</v>
      </c>
      <c r="N46" s="823">
        <v>1</v>
      </c>
      <c r="O46" s="823">
        <v>33</v>
      </c>
      <c r="P46" s="832"/>
      <c r="Q46" s="832"/>
      <c r="R46" s="828"/>
      <c r="S46" s="833"/>
    </row>
    <row r="47" spans="1:19" ht="14.45" customHeight="1" x14ac:dyDescent="0.2">
      <c r="A47" s="822" t="s">
        <v>586</v>
      </c>
      <c r="B47" s="823" t="s">
        <v>4238</v>
      </c>
      <c r="C47" s="823" t="s">
        <v>607</v>
      </c>
      <c r="D47" s="823" t="s">
        <v>1743</v>
      </c>
      <c r="E47" s="823" t="s">
        <v>4235</v>
      </c>
      <c r="F47" s="823" t="s">
        <v>4285</v>
      </c>
      <c r="G47" s="823" t="s">
        <v>4286</v>
      </c>
      <c r="H47" s="832">
        <v>1</v>
      </c>
      <c r="I47" s="832">
        <v>59</v>
      </c>
      <c r="J47" s="823"/>
      <c r="K47" s="823">
        <v>59</v>
      </c>
      <c r="L47" s="832"/>
      <c r="M47" s="832"/>
      <c r="N47" s="823"/>
      <c r="O47" s="823"/>
      <c r="P47" s="832">
        <v>1</v>
      </c>
      <c r="Q47" s="832">
        <v>62</v>
      </c>
      <c r="R47" s="828"/>
      <c r="S47" s="833">
        <v>62</v>
      </c>
    </row>
    <row r="48" spans="1:19" ht="14.45" customHeight="1" x14ac:dyDescent="0.2">
      <c r="A48" s="822" t="s">
        <v>586</v>
      </c>
      <c r="B48" s="823" t="s">
        <v>4238</v>
      </c>
      <c r="C48" s="823" t="s">
        <v>607</v>
      </c>
      <c r="D48" s="823" t="s">
        <v>1743</v>
      </c>
      <c r="E48" s="823" t="s">
        <v>4235</v>
      </c>
      <c r="F48" s="823" t="s">
        <v>4289</v>
      </c>
      <c r="G48" s="823" t="s">
        <v>4290</v>
      </c>
      <c r="H48" s="832">
        <v>1</v>
      </c>
      <c r="I48" s="832">
        <v>375</v>
      </c>
      <c r="J48" s="823">
        <v>0.99734042553191493</v>
      </c>
      <c r="K48" s="823">
        <v>375</v>
      </c>
      <c r="L48" s="832">
        <v>1</v>
      </c>
      <c r="M48" s="832">
        <v>376</v>
      </c>
      <c r="N48" s="823">
        <v>1</v>
      </c>
      <c r="O48" s="823">
        <v>376</v>
      </c>
      <c r="P48" s="832">
        <v>7</v>
      </c>
      <c r="Q48" s="832">
        <v>2639</v>
      </c>
      <c r="R48" s="828">
        <v>7.0186170212765955</v>
      </c>
      <c r="S48" s="833">
        <v>377</v>
      </c>
    </row>
    <row r="49" spans="1:19" ht="14.45" customHeight="1" x14ac:dyDescent="0.2">
      <c r="A49" s="822" t="s">
        <v>586</v>
      </c>
      <c r="B49" s="823" t="s">
        <v>4238</v>
      </c>
      <c r="C49" s="823" t="s">
        <v>607</v>
      </c>
      <c r="D49" s="823" t="s">
        <v>1743</v>
      </c>
      <c r="E49" s="823" t="s">
        <v>4235</v>
      </c>
      <c r="F49" s="823" t="s">
        <v>4291</v>
      </c>
      <c r="G49" s="823" t="s">
        <v>4292</v>
      </c>
      <c r="H49" s="832"/>
      <c r="I49" s="832"/>
      <c r="J49" s="823"/>
      <c r="K49" s="823"/>
      <c r="L49" s="832"/>
      <c r="M49" s="832"/>
      <c r="N49" s="823"/>
      <c r="O49" s="823"/>
      <c r="P49" s="832">
        <v>184</v>
      </c>
      <c r="Q49" s="832">
        <v>69736</v>
      </c>
      <c r="R49" s="828"/>
      <c r="S49" s="833">
        <v>379</v>
      </c>
    </row>
    <row r="50" spans="1:19" ht="14.45" customHeight="1" x14ac:dyDescent="0.2">
      <c r="A50" s="822" t="s">
        <v>586</v>
      </c>
      <c r="B50" s="823" t="s">
        <v>4238</v>
      </c>
      <c r="C50" s="823" t="s">
        <v>607</v>
      </c>
      <c r="D50" s="823" t="s">
        <v>1744</v>
      </c>
      <c r="E50" s="823" t="s">
        <v>4239</v>
      </c>
      <c r="F50" s="823" t="s">
        <v>4240</v>
      </c>
      <c r="G50" s="823" t="s">
        <v>4241</v>
      </c>
      <c r="H50" s="832">
        <v>0.1</v>
      </c>
      <c r="I50" s="832">
        <v>6.97</v>
      </c>
      <c r="J50" s="823"/>
      <c r="K50" s="823">
        <v>69.699999999999989</v>
      </c>
      <c r="L50" s="832"/>
      <c r="M50" s="832"/>
      <c r="N50" s="823"/>
      <c r="O50" s="823"/>
      <c r="P50" s="832">
        <v>0.1</v>
      </c>
      <c r="Q50" s="832">
        <v>6.97</v>
      </c>
      <c r="R50" s="828"/>
      <c r="S50" s="833">
        <v>69.699999999999989</v>
      </c>
    </row>
    <row r="51" spans="1:19" ht="14.45" customHeight="1" x14ac:dyDescent="0.2">
      <c r="A51" s="822" t="s">
        <v>586</v>
      </c>
      <c r="B51" s="823" t="s">
        <v>4238</v>
      </c>
      <c r="C51" s="823" t="s">
        <v>607</v>
      </c>
      <c r="D51" s="823" t="s">
        <v>1744</v>
      </c>
      <c r="E51" s="823" t="s">
        <v>4239</v>
      </c>
      <c r="F51" s="823" t="s">
        <v>4244</v>
      </c>
      <c r="G51" s="823" t="s">
        <v>4245</v>
      </c>
      <c r="H51" s="832"/>
      <c r="I51" s="832"/>
      <c r="J51" s="823"/>
      <c r="K51" s="823"/>
      <c r="L51" s="832"/>
      <c r="M51" s="832"/>
      <c r="N51" s="823"/>
      <c r="O51" s="823"/>
      <c r="P51" s="832">
        <v>1.8</v>
      </c>
      <c r="Q51" s="832">
        <v>661.86</v>
      </c>
      <c r="R51" s="828"/>
      <c r="S51" s="833">
        <v>367.7</v>
      </c>
    </row>
    <row r="52" spans="1:19" ht="14.45" customHeight="1" x14ac:dyDescent="0.2">
      <c r="A52" s="822" t="s">
        <v>586</v>
      </c>
      <c r="B52" s="823" t="s">
        <v>4238</v>
      </c>
      <c r="C52" s="823" t="s">
        <v>607</v>
      </c>
      <c r="D52" s="823" t="s">
        <v>1744</v>
      </c>
      <c r="E52" s="823" t="s">
        <v>4239</v>
      </c>
      <c r="F52" s="823" t="s">
        <v>4246</v>
      </c>
      <c r="G52" s="823" t="s">
        <v>1020</v>
      </c>
      <c r="H52" s="832"/>
      <c r="I52" s="832"/>
      <c r="J52" s="823"/>
      <c r="K52" s="823"/>
      <c r="L52" s="832"/>
      <c r="M52" s="832"/>
      <c r="N52" s="823"/>
      <c r="O52" s="823"/>
      <c r="P52" s="832">
        <v>0.2</v>
      </c>
      <c r="Q52" s="832">
        <v>16.8</v>
      </c>
      <c r="R52" s="828"/>
      <c r="S52" s="833">
        <v>84</v>
      </c>
    </row>
    <row r="53" spans="1:19" ht="14.45" customHeight="1" x14ac:dyDescent="0.2">
      <c r="A53" s="822" t="s">
        <v>586</v>
      </c>
      <c r="B53" s="823" t="s">
        <v>4238</v>
      </c>
      <c r="C53" s="823" t="s">
        <v>607</v>
      </c>
      <c r="D53" s="823" t="s">
        <v>1744</v>
      </c>
      <c r="E53" s="823" t="s">
        <v>4235</v>
      </c>
      <c r="F53" s="823" t="s">
        <v>4253</v>
      </c>
      <c r="G53" s="823" t="s">
        <v>4254</v>
      </c>
      <c r="H53" s="832">
        <v>4</v>
      </c>
      <c r="I53" s="832">
        <v>332</v>
      </c>
      <c r="J53" s="823">
        <v>1.9761904761904763</v>
      </c>
      <c r="K53" s="823">
        <v>83</v>
      </c>
      <c r="L53" s="832">
        <v>2</v>
      </c>
      <c r="M53" s="832">
        <v>168</v>
      </c>
      <c r="N53" s="823">
        <v>1</v>
      </c>
      <c r="O53" s="823">
        <v>84</v>
      </c>
      <c r="P53" s="832">
        <v>3</v>
      </c>
      <c r="Q53" s="832">
        <v>255</v>
      </c>
      <c r="R53" s="828">
        <v>1.5178571428571428</v>
      </c>
      <c r="S53" s="833">
        <v>85</v>
      </c>
    </row>
    <row r="54" spans="1:19" ht="14.45" customHeight="1" x14ac:dyDescent="0.2">
      <c r="A54" s="822" t="s">
        <v>586</v>
      </c>
      <c r="B54" s="823" t="s">
        <v>4238</v>
      </c>
      <c r="C54" s="823" t="s">
        <v>607</v>
      </c>
      <c r="D54" s="823" t="s">
        <v>1744</v>
      </c>
      <c r="E54" s="823" t="s">
        <v>4235</v>
      </c>
      <c r="F54" s="823" t="s">
        <v>4255</v>
      </c>
      <c r="G54" s="823" t="s">
        <v>4256</v>
      </c>
      <c r="H54" s="832">
        <v>1</v>
      </c>
      <c r="I54" s="832">
        <v>37</v>
      </c>
      <c r="J54" s="823">
        <v>0.48684210526315791</v>
      </c>
      <c r="K54" s="823">
        <v>37</v>
      </c>
      <c r="L54" s="832">
        <v>2</v>
      </c>
      <c r="M54" s="832">
        <v>76</v>
      </c>
      <c r="N54" s="823">
        <v>1</v>
      </c>
      <c r="O54" s="823">
        <v>38</v>
      </c>
      <c r="P54" s="832"/>
      <c r="Q54" s="832"/>
      <c r="R54" s="828"/>
      <c r="S54" s="833"/>
    </row>
    <row r="55" spans="1:19" ht="14.45" customHeight="1" x14ac:dyDescent="0.2">
      <c r="A55" s="822" t="s">
        <v>586</v>
      </c>
      <c r="B55" s="823" t="s">
        <v>4238</v>
      </c>
      <c r="C55" s="823" t="s">
        <v>607</v>
      </c>
      <c r="D55" s="823" t="s">
        <v>1744</v>
      </c>
      <c r="E55" s="823" t="s">
        <v>4235</v>
      </c>
      <c r="F55" s="823" t="s">
        <v>4263</v>
      </c>
      <c r="G55" s="823" t="s">
        <v>4264</v>
      </c>
      <c r="H55" s="832"/>
      <c r="I55" s="832"/>
      <c r="J55" s="823"/>
      <c r="K55" s="823"/>
      <c r="L55" s="832"/>
      <c r="M55" s="832"/>
      <c r="N55" s="823"/>
      <c r="O55" s="823"/>
      <c r="P55" s="832">
        <v>2</v>
      </c>
      <c r="Q55" s="832">
        <v>264</v>
      </c>
      <c r="R55" s="828"/>
      <c r="S55" s="833">
        <v>132</v>
      </c>
    </row>
    <row r="56" spans="1:19" ht="14.45" customHeight="1" x14ac:dyDescent="0.2">
      <c r="A56" s="822" t="s">
        <v>586</v>
      </c>
      <c r="B56" s="823" t="s">
        <v>4238</v>
      </c>
      <c r="C56" s="823" t="s">
        <v>607</v>
      </c>
      <c r="D56" s="823" t="s">
        <v>1744</v>
      </c>
      <c r="E56" s="823" t="s">
        <v>4235</v>
      </c>
      <c r="F56" s="823" t="s">
        <v>4265</v>
      </c>
      <c r="G56" s="823" t="s">
        <v>4266</v>
      </c>
      <c r="H56" s="832">
        <v>120</v>
      </c>
      <c r="I56" s="832">
        <v>15240</v>
      </c>
      <c r="J56" s="823">
        <v>1.109654871122761</v>
      </c>
      <c r="K56" s="823">
        <v>127</v>
      </c>
      <c r="L56" s="832">
        <v>109</v>
      </c>
      <c r="M56" s="832">
        <v>13734</v>
      </c>
      <c r="N56" s="823">
        <v>1</v>
      </c>
      <c r="O56" s="823">
        <v>126</v>
      </c>
      <c r="P56" s="832">
        <v>95</v>
      </c>
      <c r="Q56" s="832">
        <v>12065</v>
      </c>
      <c r="R56" s="828">
        <v>0.87847677297218585</v>
      </c>
      <c r="S56" s="833">
        <v>127</v>
      </c>
    </row>
    <row r="57" spans="1:19" ht="14.45" customHeight="1" x14ac:dyDescent="0.2">
      <c r="A57" s="822" t="s">
        <v>586</v>
      </c>
      <c r="B57" s="823" t="s">
        <v>4238</v>
      </c>
      <c r="C57" s="823" t="s">
        <v>607</v>
      </c>
      <c r="D57" s="823" t="s">
        <v>1744</v>
      </c>
      <c r="E57" s="823" t="s">
        <v>4235</v>
      </c>
      <c r="F57" s="823" t="s">
        <v>4269</v>
      </c>
      <c r="G57" s="823" t="s">
        <v>4270</v>
      </c>
      <c r="H57" s="832">
        <v>1</v>
      </c>
      <c r="I57" s="832">
        <v>1680</v>
      </c>
      <c r="J57" s="823"/>
      <c r="K57" s="823">
        <v>1680</v>
      </c>
      <c r="L57" s="832"/>
      <c r="M57" s="832"/>
      <c r="N57" s="823"/>
      <c r="O57" s="823"/>
      <c r="P57" s="832"/>
      <c r="Q57" s="832"/>
      <c r="R57" s="828"/>
      <c r="S57" s="833"/>
    </row>
    <row r="58" spans="1:19" ht="14.45" customHeight="1" x14ac:dyDescent="0.2">
      <c r="A58" s="822" t="s">
        <v>586</v>
      </c>
      <c r="B58" s="823" t="s">
        <v>4238</v>
      </c>
      <c r="C58" s="823" t="s">
        <v>607</v>
      </c>
      <c r="D58" s="823" t="s">
        <v>1744</v>
      </c>
      <c r="E58" s="823" t="s">
        <v>4235</v>
      </c>
      <c r="F58" s="823" t="s">
        <v>4271</v>
      </c>
      <c r="G58" s="823" t="s">
        <v>4272</v>
      </c>
      <c r="H58" s="832">
        <v>1</v>
      </c>
      <c r="I58" s="832">
        <v>0</v>
      </c>
      <c r="J58" s="823"/>
      <c r="K58" s="823">
        <v>0</v>
      </c>
      <c r="L58" s="832"/>
      <c r="M58" s="832"/>
      <c r="N58" s="823"/>
      <c r="O58" s="823"/>
      <c r="P58" s="832"/>
      <c r="Q58" s="832"/>
      <c r="R58" s="828"/>
      <c r="S58" s="833"/>
    </row>
    <row r="59" spans="1:19" ht="14.45" customHeight="1" x14ac:dyDescent="0.2">
      <c r="A59" s="822" t="s">
        <v>586</v>
      </c>
      <c r="B59" s="823" t="s">
        <v>4238</v>
      </c>
      <c r="C59" s="823" t="s">
        <v>607</v>
      </c>
      <c r="D59" s="823" t="s">
        <v>1744</v>
      </c>
      <c r="E59" s="823" t="s">
        <v>4235</v>
      </c>
      <c r="F59" s="823" t="s">
        <v>4273</v>
      </c>
      <c r="G59" s="823" t="s">
        <v>4274</v>
      </c>
      <c r="H59" s="832">
        <v>320</v>
      </c>
      <c r="I59" s="832">
        <v>10666.67</v>
      </c>
      <c r="J59" s="823">
        <v>1.2698416666666668</v>
      </c>
      <c r="K59" s="823">
        <v>33.333343749999997</v>
      </c>
      <c r="L59" s="832">
        <v>252</v>
      </c>
      <c r="M59" s="832">
        <v>8400</v>
      </c>
      <c r="N59" s="823">
        <v>1</v>
      </c>
      <c r="O59" s="823">
        <v>33.333333333333336</v>
      </c>
      <c r="P59" s="832">
        <v>261</v>
      </c>
      <c r="Q59" s="832">
        <v>8700.01</v>
      </c>
      <c r="R59" s="828">
        <v>1.0357154761904763</v>
      </c>
      <c r="S59" s="833">
        <v>33.33337164750958</v>
      </c>
    </row>
    <row r="60" spans="1:19" ht="14.45" customHeight="1" x14ac:dyDescent="0.2">
      <c r="A60" s="822" t="s">
        <v>586</v>
      </c>
      <c r="B60" s="823" t="s">
        <v>4238</v>
      </c>
      <c r="C60" s="823" t="s">
        <v>607</v>
      </c>
      <c r="D60" s="823" t="s">
        <v>1744</v>
      </c>
      <c r="E60" s="823" t="s">
        <v>4235</v>
      </c>
      <c r="F60" s="823" t="s">
        <v>4275</v>
      </c>
      <c r="G60" s="823" t="s">
        <v>4276</v>
      </c>
      <c r="H60" s="832">
        <v>206</v>
      </c>
      <c r="I60" s="832">
        <v>51912</v>
      </c>
      <c r="J60" s="823">
        <v>1.3358036127836961</v>
      </c>
      <c r="K60" s="823">
        <v>252</v>
      </c>
      <c r="L60" s="832">
        <v>153</v>
      </c>
      <c r="M60" s="832">
        <v>38862</v>
      </c>
      <c r="N60" s="823">
        <v>1</v>
      </c>
      <c r="O60" s="823">
        <v>254</v>
      </c>
      <c r="P60" s="832">
        <v>130</v>
      </c>
      <c r="Q60" s="832">
        <v>33150</v>
      </c>
      <c r="R60" s="828">
        <v>0.85301837270341208</v>
      </c>
      <c r="S60" s="833">
        <v>255</v>
      </c>
    </row>
    <row r="61" spans="1:19" ht="14.45" customHeight="1" x14ac:dyDescent="0.2">
      <c r="A61" s="822" t="s">
        <v>586</v>
      </c>
      <c r="B61" s="823" t="s">
        <v>4238</v>
      </c>
      <c r="C61" s="823" t="s">
        <v>607</v>
      </c>
      <c r="D61" s="823" t="s">
        <v>1744</v>
      </c>
      <c r="E61" s="823" t="s">
        <v>4235</v>
      </c>
      <c r="F61" s="823" t="s">
        <v>4277</v>
      </c>
      <c r="G61" s="823" t="s">
        <v>4278</v>
      </c>
      <c r="H61" s="832">
        <v>1</v>
      </c>
      <c r="I61" s="832">
        <v>116</v>
      </c>
      <c r="J61" s="823">
        <v>0.5</v>
      </c>
      <c r="K61" s="823">
        <v>116</v>
      </c>
      <c r="L61" s="832">
        <v>2</v>
      </c>
      <c r="M61" s="832">
        <v>232</v>
      </c>
      <c r="N61" s="823">
        <v>1</v>
      </c>
      <c r="O61" s="823">
        <v>116</v>
      </c>
      <c r="P61" s="832"/>
      <c r="Q61" s="832"/>
      <c r="R61" s="828"/>
      <c r="S61" s="833"/>
    </row>
    <row r="62" spans="1:19" ht="14.45" customHeight="1" x14ac:dyDescent="0.2">
      <c r="A62" s="822" t="s">
        <v>586</v>
      </c>
      <c r="B62" s="823" t="s">
        <v>4238</v>
      </c>
      <c r="C62" s="823" t="s">
        <v>607</v>
      </c>
      <c r="D62" s="823" t="s">
        <v>1744</v>
      </c>
      <c r="E62" s="823" t="s">
        <v>4235</v>
      </c>
      <c r="F62" s="823" t="s">
        <v>4279</v>
      </c>
      <c r="G62" s="823" t="s">
        <v>4280</v>
      </c>
      <c r="H62" s="832">
        <v>1</v>
      </c>
      <c r="I62" s="832">
        <v>86</v>
      </c>
      <c r="J62" s="823"/>
      <c r="K62" s="823">
        <v>86</v>
      </c>
      <c r="L62" s="832"/>
      <c r="M62" s="832"/>
      <c r="N62" s="823"/>
      <c r="O62" s="823"/>
      <c r="P62" s="832"/>
      <c r="Q62" s="832"/>
      <c r="R62" s="828"/>
      <c r="S62" s="833"/>
    </row>
    <row r="63" spans="1:19" ht="14.45" customHeight="1" x14ac:dyDescent="0.2">
      <c r="A63" s="822" t="s">
        <v>586</v>
      </c>
      <c r="B63" s="823" t="s">
        <v>4238</v>
      </c>
      <c r="C63" s="823" t="s">
        <v>607</v>
      </c>
      <c r="D63" s="823" t="s">
        <v>1744</v>
      </c>
      <c r="E63" s="823" t="s">
        <v>4235</v>
      </c>
      <c r="F63" s="823" t="s">
        <v>4281</v>
      </c>
      <c r="G63" s="823" t="s">
        <v>4282</v>
      </c>
      <c r="H63" s="832"/>
      <c r="I63" s="832"/>
      <c r="J63" s="823"/>
      <c r="K63" s="823"/>
      <c r="L63" s="832">
        <v>1</v>
      </c>
      <c r="M63" s="832">
        <v>33</v>
      </c>
      <c r="N63" s="823">
        <v>1</v>
      </c>
      <c r="O63" s="823">
        <v>33</v>
      </c>
      <c r="P63" s="832"/>
      <c r="Q63" s="832"/>
      <c r="R63" s="828"/>
      <c r="S63" s="833"/>
    </row>
    <row r="64" spans="1:19" ht="14.45" customHeight="1" x14ac:dyDescent="0.2">
      <c r="A64" s="822" t="s">
        <v>586</v>
      </c>
      <c r="B64" s="823" t="s">
        <v>4238</v>
      </c>
      <c r="C64" s="823" t="s">
        <v>607</v>
      </c>
      <c r="D64" s="823" t="s">
        <v>1744</v>
      </c>
      <c r="E64" s="823" t="s">
        <v>4235</v>
      </c>
      <c r="F64" s="823" t="s">
        <v>4289</v>
      </c>
      <c r="G64" s="823" t="s">
        <v>4290</v>
      </c>
      <c r="H64" s="832"/>
      <c r="I64" s="832"/>
      <c r="J64" s="823"/>
      <c r="K64" s="823"/>
      <c r="L64" s="832">
        <v>1</v>
      </c>
      <c r="M64" s="832">
        <v>376</v>
      </c>
      <c r="N64" s="823">
        <v>1</v>
      </c>
      <c r="O64" s="823">
        <v>376</v>
      </c>
      <c r="P64" s="832"/>
      <c r="Q64" s="832"/>
      <c r="R64" s="828"/>
      <c r="S64" s="833"/>
    </row>
    <row r="65" spans="1:19" ht="14.45" customHeight="1" x14ac:dyDescent="0.2">
      <c r="A65" s="822" t="s">
        <v>586</v>
      </c>
      <c r="B65" s="823" t="s">
        <v>4238</v>
      </c>
      <c r="C65" s="823" t="s">
        <v>607</v>
      </c>
      <c r="D65" s="823" t="s">
        <v>1744</v>
      </c>
      <c r="E65" s="823" t="s">
        <v>4235</v>
      </c>
      <c r="F65" s="823" t="s">
        <v>4291</v>
      </c>
      <c r="G65" s="823" t="s">
        <v>4292</v>
      </c>
      <c r="H65" s="832">
        <v>6</v>
      </c>
      <c r="I65" s="832">
        <v>2244</v>
      </c>
      <c r="J65" s="823"/>
      <c r="K65" s="823">
        <v>374</v>
      </c>
      <c r="L65" s="832"/>
      <c r="M65" s="832"/>
      <c r="N65" s="823"/>
      <c r="O65" s="823"/>
      <c r="P65" s="832">
        <v>47</v>
      </c>
      <c r="Q65" s="832">
        <v>17813</v>
      </c>
      <c r="R65" s="828"/>
      <c r="S65" s="833">
        <v>379</v>
      </c>
    </row>
    <row r="66" spans="1:19" ht="14.45" customHeight="1" x14ac:dyDescent="0.2">
      <c r="A66" s="822" t="s">
        <v>586</v>
      </c>
      <c r="B66" s="823" t="s">
        <v>4238</v>
      </c>
      <c r="C66" s="823" t="s">
        <v>607</v>
      </c>
      <c r="D66" s="823" t="s">
        <v>4230</v>
      </c>
      <c r="E66" s="823" t="s">
        <v>4239</v>
      </c>
      <c r="F66" s="823" t="s">
        <v>4240</v>
      </c>
      <c r="G66" s="823" t="s">
        <v>4241</v>
      </c>
      <c r="H66" s="832">
        <v>0.7</v>
      </c>
      <c r="I66" s="832">
        <v>48.79</v>
      </c>
      <c r="J66" s="823">
        <v>1.4</v>
      </c>
      <c r="K66" s="823">
        <v>69.7</v>
      </c>
      <c r="L66" s="832">
        <v>0.5</v>
      </c>
      <c r="M66" s="832">
        <v>34.85</v>
      </c>
      <c r="N66" s="823">
        <v>1</v>
      </c>
      <c r="O66" s="823">
        <v>69.7</v>
      </c>
      <c r="P66" s="832"/>
      <c r="Q66" s="832"/>
      <c r="R66" s="828"/>
      <c r="S66" s="833"/>
    </row>
    <row r="67" spans="1:19" ht="14.45" customHeight="1" x14ac:dyDescent="0.2">
      <c r="A67" s="822" t="s">
        <v>586</v>
      </c>
      <c r="B67" s="823" t="s">
        <v>4238</v>
      </c>
      <c r="C67" s="823" t="s">
        <v>607</v>
      </c>
      <c r="D67" s="823" t="s">
        <v>4230</v>
      </c>
      <c r="E67" s="823" t="s">
        <v>4239</v>
      </c>
      <c r="F67" s="823" t="s">
        <v>4244</v>
      </c>
      <c r="G67" s="823" t="s">
        <v>4245</v>
      </c>
      <c r="H67" s="832">
        <v>3.6</v>
      </c>
      <c r="I67" s="832">
        <v>1323.72</v>
      </c>
      <c r="J67" s="823">
        <v>1.0318587519975055</v>
      </c>
      <c r="K67" s="823">
        <v>367.7</v>
      </c>
      <c r="L67" s="832">
        <v>4.5</v>
      </c>
      <c r="M67" s="832">
        <v>1282.8499999999999</v>
      </c>
      <c r="N67" s="823">
        <v>1</v>
      </c>
      <c r="O67" s="823">
        <v>285.07777777777778</v>
      </c>
      <c r="P67" s="832">
        <v>0.9</v>
      </c>
      <c r="Q67" s="832">
        <v>330.93</v>
      </c>
      <c r="R67" s="828">
        <v>0.25796468799937639</v>
      </c>
      <c r="S67" s="833">
        <v>367.7</v>
      </c>
    </row>
    <row r="68" spans="1:19" ht="14.45" customHeight="1" x14ac:dyDescent="0.2">
      <c r="A68" s="822" t="s">
        <v>586</v>
      </c>
      <c r="B68" s="823" t="s">
        <v>4238</v>
      </c>
      <c r="C68" s="823" t="s">
        <v>607</v>
      </c>
      <c r="D68" s="823" t="s">
        <v>4230</v>
      </c>
      <c r="E68" s="823" t="s">
        <v>4239</v>
      </c>
      <c r="F68" s="823" t="s">
        <v>4246</v>
      </c>
      <c r="G68" s="823" t="s">
        <v>1020</v>
      </c>
      <c r="H68" s="832">
        <v>0.30000000000000004</v>
      </c>
      <c r="I68" s="832">
        <v>25.200000000000003</v>
      </c>
      <c r="J68" s="823">
        <v>0.73900293255131966</v>
      </c>
      <c r="K68" s="823">
        <v>84</v>
      </c>
      <c r="L68" s="832">
        <v>0.5</v>
      </c>
      <c r="M68" s="832">
        <v>34.1</v>
      </c>
      <c r="N68" s="823">
        <v>1</v>
      </c>
      <c r="O68" s="823">
        <v>68.2</v>
      </c>
      <c r="P68" s="832">
        <v>0.1</v>
      </c>
      <c r="Q68" s="832">
        <v>8.4</v>
      </c>
      <c r="R68" s="828">
        <v>0.24633431085043989</v>
      </c>
      <c r="S68" s="833">
        <v>84</v>
      </c>
    </row>
    <row r="69" spans="1:19" ht="14.45" customHeight="1" x14ac:dyDescent="0.2">
      <c r="A69" s="822" t="s">
        <v>586</v>
      </c>
      <c r="B69" s="823" t="s">
        <v>4238</v>
      </c>
      <c r="C69" s="823" t="s">
        <v>607</v>
      </c>
      <c r="D69" s="823" t="s">
        <v>4230</v>
      </c>
      <c r="E69" s="823" t="s">
        <v>4239</v>
      </c>
      <c r="F69" s="823" t="s">
        <v>4250</v>
      </c>
      <c r="G69" s="823"/>
      <c r="H69" s="832">
        <v>0.1</v>
      </c>
      <c r="I69" s="832">
        <v>21</v>
      </c>
      <c r="J69" s="823"/>
      <c r="K69" s="823">
        <v>210</v>
      </c>
      <c r="L69" s="832"/>
      <c r="M69" s="832"/>
      <c r="N69" s="823"/>
      <c r="O69" s="823"/>
      <c r="P69" s="832"/>
      <c r="Q69" s="832"/>
      <c r="R69" s="828"/>
      <c r="S69" s="833"/>
    </row>
    <row r="70" spans="1:19" ht="14.45" customHeight="1" x14ac:dyDescent="0.2">
      <c r="A70" s="822" t="s">
        <v>586</v>
      </c>
      <c r="B70" s="823" t="s">
        <v>4238</v>
      </c>
      <c r="C70" s="823" t="s">
        <v>607</v>
      </c>
      <c r="D70" s="823" t="s">
        <v>4230</v>
      </c>
      <c r="E70" s="823" t="s">
        <v>4235</v>
      </c>
      <c r="F70" s="823" t="s">
        <v>4263</v>
      </c>
      <c r="G70" s="823" t="s">
        <v>4264</v>
      </c>
      <c r="H70" s="832">
        <v>4</v>
      </c>
      <c r="I70" s="832">
        <v>520</v>
      </c>
      <c r="J70" s="823">
        <v>0.79389312977099236</v>
      </c>
      <c r="K70" s="823">
        <v>130</v>
      </c>
      <c r="L70" s="832">
        <v>5</v>
      </c>
      <c r="M70" s="832">
        <v>655</v>
      </c>
      <c r="N70" s="823">
        <v>1</v>
      </c>
      <c r="O70" s="823">
        <v>131</v>
      </c>
      <c r="P70" s="832">
        <v>1</v>
      </c>
      <c r="Q70" s="832">
        <v>132</v>
      </c>
      <c r="R70" s="828">
        <v>0.20152671755725191</v>
      </c>
      <c r="S70" s="833">
        <v>132</v>
      </c>
    </row>
    <row r="71" spans="1:19" ht="14.45" customHeight="1" x14ac:dyDescent="0.2">
      <c r="A71" s="822" t="s">
        <v>586</v>
      </c>
      <c r="B71" s="823" t="s">
        <v>4238</v>
      </c>
      <c r="C71" s="823" t="s">
        <v>607</v>
      </c>
      <c r="D71" s="823" t="s">
        <v>4230</v>
      </c>
      <c r="E71" s="823" t="s">
        <v>4235</v>
      </c>
      <c r="F71" s="823" t="s">
        <v>4265</v>
      </c>
      <c r="G71" s="823" t="s">
        <v>4266</v>
      </c>
      <c r="H71" s="832">
        <v>1</v>
      </c>
      <c r="I71" s="832">
        <v>127</v>
      </c>
      <c r="J71" s="823"/>
      <c r="K71" s="823">
        <v>127</v>
      </c>
      <c r="L71" s="832"/>
      <c r="M71" s="832"/>
      <c r="N71" s="823"/>
      <c r="O71" s="823"/>
      <c r="P71" s="832">
        <v>1</v>
      </c>
      <c r="Q71" s="832">
        <v>127</v>
      </c>
      <c r="R71" s="828"/>
      <c r="S71" s="833">
        <v>127</v>
      </c>
    </row>
    <row r="72" spans="1:19" ht="14.45" customHeight="1" x14ac:dyDescent="0.2">
      <c r="A72" s="822" t="s">
        <v>586</v>
      </c>
      <c r="B72" s="823" t="s">
        <v>4238</v>
      </c>
      <c r="C72" s="823" t="s">
        <v>607</v>
      </c>
      <c r="D72" s="823" t="s">
        <v>4230</v>
      </c>
      <c r="E72" s="823" t="s">
        <v>4235</v>
      </c>
      <c r="F72" s="823" t="s">
        <v>4273</v>
      </c>
      <c r="G72" s="823" t="s">
        <v>4274</v>
      </c>
      <c r="H72" s="832">
        <v>147</v>
      </c>
      <c r="I72" s="832">
        <v>4900</v>
      </c>
      <c r="J72" s="823">
        <v>1.1759990592007525</v>
      </c>
      <c r="K72" s="823">
        <v>33.333333333333336</v>
      </c>
      <c r="L72" s="832">
        <v>125</v>
      </c>
      <c r="M72" s="832">
        <v>4166.67</v>
      </c>
      <c r="N72" s="823">
        <v>1</v>
      </c>
      <c r="O72" s="823">
        <v>33.333359999999999</v>
      </c>
      <c r="P72" s="832">
        <v>60</v>
      </c>
      <c r="Q72" s="832">
        <v>1999.99</v>
      </c>
      <c r="R72" s="828">
        <v>0.47999721600222717</v>
      </c>
      <c r="S72" s="833">
        <v>33.333166666666664</v>
      </c>
    </row>
    <row r="73" spans="1:19" ht="14.45" customHeight="1" x14ac:dyDescent="0.2">
      <c r="A73" s="822" t="s">
        <v>586</v>
      </c>
      <c r="B73" s="823" t="s">
        <v>4238</v>
      </c>
      <c r="C73" s="823" t="s">
        <v>607</v>
      </c>
      <c r="D73" s="823" t="s">
        <v>4230</v>
      </c>
      <c r="E73" s="823" t="s">
        <v>4235</v>
      </c>
      <c r="F73" s="823" t="s">
        <v>4275</v>
      </c>
      <c r="G73" s="823" t="s">
        <v>4276</v>
      </c>
      <c r="H73" s="832">
        <v>11</v>
      </c>
      <c r="I73" s="832">
        <v>2772</v>
      </c>
      <c r="J73" s="823">
        <v>0.72755905511811025</v>
      </c>
      <c r="K73" s="823">
        <v>252</v>
      </c>
      <c r="L73" s="832">
        <v>15</v>
      </c>
      <c r="M73" s="832">
        <v>3810</v>
      </c>
      <c r="N73" s="823">
        <v>1</v>
      </c>
      <c r="O73" s="823">
        <v>254</v>
      </c>
      <c r="P73" s="832">
        <v>5</v>
      </c>
      <c r="Q73" s="832">
        <v>1275</v>
      </c>
      <c r="R73" s="828">
        <v>0.3346456692913386</v>
      </c>
      <c r="S73" s="833">
        <v>255</v>
      </c>
    </row>
    <row r="74" spans="1:19" ht="14.45" customHeight="1" x14ac:dyDescent="0.2">
      <c r="A74" s="822" t="s">
        <v>586</v>
      </c>
      <c r="B74" s="823" t="s">
        <v>4238</v>
      </c>
      <c r="C74" s="823" t="s">
        <v>607</v>
      </c>
      <c r="D74" s="823" t="s">
        <v>4230</v>
      </c>
      <c r="E74" s="823" t="s">
        <v>4235</v>
      </c>
      <c r="F74" s="823" t="s">
        <v>4281</v>
      </c>
      <c r="G74" s="823" t="s">
        <v>4282</v>
      </c>
      <c r="H74" s="832">
        <v>1</v>
      </c>
      <c r="I74" s="832">
        <v>32</v>
      </c>
      <c r="J74" s="823">
        <v>0.96969696969696972</v>
      </c>
      <c r="K74" s="823">
        <v>32</v>
      </c>
      <c r="L74" s="832">
        <v>1</v>
      </c>
      <c r="M74" s="832">
        <v>33</v>
      </c>
      <c r="N74" s="823">
        <v>1</v>
      </c>
      <c r="O74" s="823">
        <v>33</v>
      </c>
      <c r="P74" s="832"/>
      <c r="Q74" s="832"/>
      <c r="R74" s="828"/>
      <c r="S74" s="833"/>
    </row>
    <row r="75" spans="1:19" ht="14.45" customHeight="1" x14ac:dyDescent="0.2">
      <c r="A75" s="822" t="s">
        <v>586</v>
      </c>
      <c r="B75" s="823" t="s">
        <v>4238</v>
      </c>
      <c r="C75" s="823" t="s">
        <v>607</v>
      </c>
      <c r="D75" s="823" t="s">
        <v>4230</v>
      </c>
      <c r="E75" s="823" t="s">
        <v>4235</v>
      </c>
      <c r="F75" s="823" t="s">
        <v>4291</v>
      </c>
      <c r="G75" s="823" t="s">
        <v>4292</v>
      </c>
      <c r="H75" s="832">
        <v>150</v>
      </c>
      <c r="I75" s="832">
        <v>56100</v>
      </c>
      <c r="J75" s="823">
        <v>1.3087905935050392</v>
      </c>
      <c r="K75" s="823">
        <v>374</v>
      </c>
      <c r="L75" s="832">
        <v>114</v>
      </c>
      <c r="M75" s="832">
        <v>42864</v>
      </c>
      <c r="N75" s="823">
        <v>1</v>
      </c>
      <c r="O75" s="823">
        <v>376</v>
      </c>
      <c r="P75" s="832">
        <v>58</v>
      </c>
      <c r="Q75" s="832">
        <v>21982</v>
      </c>
      <c r="R75" s="828">
        <v>0.5128312803284808</v>
      </c>
      <c r="S75" s="833">
        <v>379</v>
      </c>
    </row>
    <row r="76" spans="1:19" ht="14.45" customHeight="1" x14ac:dyDescent="0.2">
      <c r="A76" s="822" t="s">
        <v>586</v>
      </c>
      <c r="B76" s="823" t="s">
        <v>4238</v>
      </c>
      <c r="C76" s="823" t="s">
        <v>607</v>
      </c>
      <c r="D76" s="823" t="s">
        <v>1745</v>
      </c>
      <c r="E76" s="823" t="s">
        <v>4239</v>
      </c>
      <c r="F76" s="823" t="s">
        <v>4247</v>
      </c>
      <c r="G76" s="823" t="s">
        <v>1912</v>
      </c>
      <c r="H76" s="832">
        <v>0.2</v>
      </c>
      <c r="I76" s="832">
        <v>7.8</v>
      </c>
      <c r="J76" s="823"/>
      <c r="K76" s="823">
        <v>39</v>
      </c>
      <c r="L76" s="832"/>
      <c r="M76" s="832"/>
      <c r="N76" s="823"/>
      <c r="O76" s="823"/>
      <c r="P76" s="832"/>
      <c r="Q76" s="832"/>
      <c r="R76" s="828"/>
      <c r="S76" s="833"/>
    </row>
    <row r="77" spans="1:19" ht="14.45" customHeight="1" x14ac:dyDescent="0.2">
      <c r="A77" s="822" t="s">
        <v>586</v>
      </c>
      <c r="B77" s="823" t="s">
        <v>4238</v>
      </c>
      <c r="C77" s="823" t="s">
        <v>607</v>
      </c>
      <c r="D77" s="823" t="s">
        <v>1745</v>
      </c>
      <c r="E77" s="823" t="s">
        <v>4235</v>
      </c>
      <c r="F77" s="823" t="s">
        <v>4253</v>
      </c>
      <c r="G77" s="823" t="s">
        <v>4254</v>
      </c>
      <c r="H77" s="832">
        <v>7</v>
      </c>
      <c r="I77" s="832">
        <v>581</v>
      </c>
      <c r="J77" s="823">
        <v>1.7291666666666667</v>
      </c>
      <c r="K77" s="823">
        <v>83</v>
      </c>
      <c r="L77" s="832">
        <v>4</v>
      </c>
      <c r="M77" s="832">
        <v>336</v>
      </c>
      <c r="N77" s="823">
        <v>1</v>
      </c>
      <c r="O77" s="823">
        <v>84</v>
      </c>
      <c r="P77" s="832">
        <v>2</v>
      </c>
      <c r="Q77" s="832">
        <v>170</v>
      </c>
      <c r="R77" s="828">
        <v>0.50595238095238093</v>
      </c>
      <c r="S77" s="833">
        <v>85</v>
      </c>
    </row>
    <row r="78" spans="1:19" ht="14.45" customHeight="1" x14ac:dyDescent="0.2">
      <c r="A78" s="822" t="s">
        <v>586</v>
      </c>
      <c r="B78" s="823" t="s">
        <v>4238</v>
      </c>
      <c r="C78" s="823" t="s">
        <v>607</v>
      </c>
      <c r="D78" s="823" t="s">
        <v>1745</v>
      </c>
      <c r="E78" s="823" t="s">
        <v>4235</v>
      </c>
      <c r="F78" s="823" t="s">
        <v>4255</v>
      </c>
      <c r="G78" s="823" t="s">
        <v>4256</v>
      </c>
      <c r="H78" s="832">
        <v>65</v>
      </c>
      <c r="I78" s="832">
        <v>2405</v>
      </c>
      <c r="J78" s="823">
        <v>0.39067576348278105</v>
      </c>
      <c r="K78" s="823">
        <v>37</v>
      </c>
      <c r="L78" s="832">
        <v>162</v>
      </c>
      <c r="M78" s="832">
        <v>6156</v>
      </c>
      <c r="N78" s="823">
        <v>1</v>
      </c>
      <c r="O78" s="823">
        <v>38</v>
      </c>
      <c r="P78" s="832">
        <v>45</v>
      </c>
      <c r="Q78" s="832">
        <v>1710</v>
      </c>
      <c r="R78" s="828">
        <v>0.27777777777777779</v>
      </c>
      <c r="S78" s="833">
        <v>38</v>
      </c>
    </row>
    <row r="79" spans="1:19" ht="14.45" customHeight="1" x14ac:dyDescent="0.2">
      <c r="A79" s="822" t="s">
        <v>586</v>
      </c>
      <c r="B79" s="823" t="s">
        <v>4238</v>
      </c>
      <c r="C79" s="823" t="s">
        <v>607</v>
      </c>
      <c r="D79" s="823" t="s">
        <v>1745</v>
      </c>
      <c r="E79" s="823" t="s">
        <v>4235</v>
      </c>
      <c r="F79" s="823" t="s">
        <v>4265</v>
      </c>
      <c r="G79" s="823" t="s">
        <v>4266</v>
      </c>
      <c r="H79" s="832">
        <v>314</v>
      </c>
      <c r="I79" s="832">
        <v>39878</v>
      </c>
      <c r="J79" s="823">
        <v>1.4320907850319615</v>
      </c>
      <c r="K79" s="823">
        <v>127</v>
      </c>
      <c r="L79" s="832">
        <v>221</v>
      </c>
      <c r="M79" s="832">
        <v>27846</v>
      </c>
      <c r="N79" s="823">
        <v>1</v>
      </c>
      <c r="O79" s="823">
        <v>126</v>
      </c>
      <c r="P79" s="832">
        <v>68</v>
      </c>
      <c r="Q79" s="832">
        <v>8636</v>
      </c>
      <c r="R79" s="828">
        <v>0.31013431013431014</v>
      </c>
      <c r="S79" s="833">
        <v>127</v>
      </c>
    </row>
    <row r="80" spans="1:19" ht="14.45" customHeight="1" x14ac:dyDescent="0.2">
      <c r="A80" s="822" t="s">
        <v>586</v>
      </c>
      <c r="B80" s="823" t="s">
        <v>4238</v>
      </c>
      <c r="C80" s="823" t="s">
        <v>607</v>
      </c>
      <c r="D80" s="823" t="s">
        <v>1745</v>
      </c>
      <c r="E80" s="823" t="s">
        <v>4235</v>
      </c>
      <c r="F80" s="823" t="s">
        <v>4273</v>
      </c>
      <c r="G80" s="823" t="s">
        <v>4274</v>
      </c>
      <c r="H80" s="832">
        <v>299</v>
      </c>
      <c r="I80" s="832">
        <v>9966.66</v>
      </c>
      <c r="J80" s="823">
        <v>1.3778798976405058</v>
      </c>
      <c r="K80" s="823">
        <v>33.333311036789297</v>
      </c>
      <c r="L80" s="832">
        <v>217</v>
      </c>
      <c r="M80" s="832">
        <v>7233.33</v>
      </c>
      <c r="N80" s="823">
        <v>1</v>
      </c>
      <c r="O80" s="823">
        <v>33.33331797235023</v>
      </c>
      <c r="P80" s="832">
        <v>321</v>
      </c>
      <c r="Q80" s="832">
        <v>10700</v>
      </c>
      <c r="R80" s="828">
        <v>1.4792633544992417</v>
      </c>
      <c r="S80" s="833">
        <v>33.333333333333336</v>
      </c>
    </row>
    <row r="81" spans="1:19" ht="14.45" customHeight="1" x14ac:dyDescent="0.2">
      <c r="A81" s="822" t="s">
        <v>586</v>
      </c>
      <c r="B81" s="823" t="s">
        <v>4238</v>
      </c>
      <c r="C81" s="823" t="s">
        <v>607</v>
      </c>
      <c r="D81" s="823" t="s">
        <v>1745</v>
      </c>
      <c r="E81" s="823" t="s">
        <v>4235</v>
      </c>
      <c r="F81" s="823" t="s">
        <v>4275</v>
      </c>
      <c r="G81" s="823" t="s">
        <v>4276</v>
      </c>
      <c r="H81" s="832">
        <v>9</v>
      </c>
      <c r="I81" s="832">
        <v>2268</v>
      </c>
      <c r="J81" s="823"/>
      <c r="K81" s="823">
        <v>252</v>
      </c>
      <c r="L81" s="832"/>
      <c r="M81" s="832"/>
      <c r="N81" s="823"/>
      <c r="O81" s="823"/>
      <c r="P81" s="832">
        <v>9</v>
      </c>
      <c r="Q81" s="832">
        <v>2295</v>
      </c>
      <c r="R81" s="828"/>
      <c r="S81" s="833">
        <v>255</v>
      </c>
    </row>
    <row r="82" spans="1:19" ht="14.45" customHeight="1" x14ac:dyDescent="0.2">
      <c r="A82" s="822" t="s">
        <v>586</v>
      </c>
      <c r="B82" s="823" t="s">
        <v>4238</v>
      </c>
      <c r="C82" s="823" t="s">
        <v>607</v>
      </c>
      <c r="D82" s="823" t="s">
        <v>1745</v>
      </c>
      <c r="E82" s="823" t="s">
        <v>4235</v>
      </c>
      <c r="F82" s="823" t="s">
        <v>4277</v>
      </c>
      <c r="G82" s="823" t="s">
        <v>4278</v>
      </c>
      <c r="H82" s="832"/>
      <c r="I82" s="832"/>
      <c r="J82" s="823"/>
      <c r="K82" s="823"/>
      <c r="L82" s="832">
        <v>1</v>
      </c>
      <c r="M82" s="832">
        <v>116</v>
      </c>
      <c r="N82" s="823">
        <v>1</v>
      </c>
      <c r="O82" s="823">
        <v>116</v>
      </c>
      <c r="P82" s="832">
        <v>1</v>
      </c>
      <c r="Q82" s="832">
        <v>117</v>
      </c>
      <c r="R82" s="828">
        <v>1.0086206896551724</v>
      </c>
      <c r="S82" s="833">
        <v>117</v>
      </c>
    </row>
    <row r="83" spans="1:19" ht="14.45" customHeight="1" x14ac:dyDescent="0.2">
      <c r="A83" s="822" t="s">
        <v>586</v>
      </c>
      <c r="B83" s="823" t="s">
        <v>4238</v>
      </c>
      <c r="C83" s="823" t="s">
        <v>607</v>
      </c>
      <c r="D83" s="823" t="s">
        <v>1745</v>
      </c>
      <c r="E83" s="823" t="s">
        <v>4235</v>
      </c>
      <c r="F83" s="823" t="s">
        <v>4281</v>
      </c>
      <c r="G83" s="823" t="s">
        <v>4282</v>
      </c>
      <c r="H83" s="832">
        <v>1</v>
      </c>
      <c r="I83" s="832">
        <v>32</v>
      </c>
      <c r="J83" s="823"/>
      <c r="K83" s="823">
        <v>32</v>
      </c>
      <c r="L83" s="832"/>
      <c r="M83" s="832"/>
      <c r="N83" s="823"/>
      <c r="O83" s="823"/>
      <c r="P83" s="832"/>
      <c r="Q83" s="832"/>
      <c r="R83" s="828"/>
      <c r="S83" s="833"/>
    </row>
    <row r="84" spans="1:19" ht="14.45" customHeight="1" x14ac:dyDescent="0.2">
      <c r="A84" s="822" t="s">
        <v>586</v>
      </c>
      <c r="B84" s="823" t="s">
        <v>4238</v>
      </c>
      <c r="C84" s="823" t="s">
        <v>607</v>
      </c>
      <c r="D84" s="823" t="s">
        <v>1745</v>
      </c>
      <c r="E84" s="823" t="s">
        <v>4235</v>
      </c>
      <c r="F84" s="823" t="s">
        <v>4285</v>
      </c>
      <c r="G84" s="823" t="s">
        <v>4286</v>
      </c>
      <c r="H84" s="832">
        <v>3</v>
      </c>
      <c r="I84" s="832">
        <v>177</v>
      </c>
      <c r="J84" s="823"/>
      <c r="K84" s="823">
        <v>59</v>
      </c>
      <c r="L84" s="832"/>
      <c r="M84" s="832"/>
      <c r="N84" s="823"/>
      <c r="O84" s="823"/>
      <c r="P84" s="832">
        <v>1</v>
      </c>
      <c r="Q84" s="832">
        <v>62</v>
      </c>
      <c r="R84" s="828"/>
      <c r="S84" s="833">
        <v>62</v>
      </c>
    </row>
    <row r="85" spans="1:19" ht="14.45" customHeight="1" x14ac:dyDescent="0.2">
      <c r="A85" s="822" t="s">
        <v>586</v>
      </c>
      <c r="B85" s="823" t="s">
        <v>4238</v>
      </c>
      <c r="C85" s="823" t="s">
        <v>607</v>
      </c>
      <c r="D85" s="823" t="s">
        <v>1745</v>
      </c>
      <c r="E85" s="823" t="s">
        <v>4235</v>
      </c>
      <c r="F85" s="823" t="s">
        <v>4289</v>
      </c>
      <c r="G85" s="823" t="s">
        <v>4290</v>
      </c>
      <c r="H85" s="832"/>
      <c r="I85" s="832"/>
      <c r="J85" s="823"/>
      <c r="K85" s="823"/>
      <c r="L85" s="832"/>
      <c r="M85" s="832"/>
      <c r="N85" s="823"/>
      <c r="O85" s="823"/>
      <c r="P85" s="832">
        <v>1</v>
      </c>
      <c r="Q85" s="832">
        <v>377</v>
      </c>
      <c r="R85" s="828"/>
      <c r="S85" s="833">
        <v>377</v>
      </c>
    </row>
    <row r="86" spans="1:19" ht="14.45" customHeight="1" x14ac:dyDescent="0.2">
      <c r="A86" s="822" t="s">
        <v>586</v>
      </c>
      <c r="B86" s="823" t="s">
        <v>4238</v>
      </c>
      <c r="C86" s="823" t="s">
        <v>607</v>
      </c>
      <c r="D86" s="823" t="s">
        <v>1745</v>
      </c>
      <c r="E86" s="823" t="s">
        <v>4235</v>
      </c>
      <c r="F86" s="823" t="s">
        <v>4291</v>
      </c>
      <c r="G86" s="823" t="s">
        <v>4292</v>
      </c>
      <c r="H86" s="832"/>
      <c r="I86" s="832"/>
      <c r="J86" s="823"/>
      <c r="K86" s="823"/>
      <c r="L86" s="832"/>
      <c r="M86" s="832"/>
      <c r="N86" s="823"/>
      <c r="O86" s="823"/>
      <c r="P86" s="832">
        <v>268</v>
      </c>
      <c r="Q86" s="832">
        <v>101572</v>
      </c>
      <c r="R86" s="828"/>
      <c r="S86" s="833">
        <v>379</v>
      </c>
    </row>
    <row r="87" spans="1:19" ht="14.45" customHeight="1" x14ac:dyDescent="0.2">
      <c r="A87" s="822" t="s">
        <v>586</v>
      </c>
      <c r="B87" s="823" t="s">
        <v>4238</v>
      </c>
      <c r="C87" s="823" t="s">
        <v>607</v>
      </c>
      <c r="D87" s="823" t="s">
        <v>1746</v>
      </c>
      <c r="E87" s="823" t="s">
        <v>4235</v>
      </c>
      <c r="F87" s="823" t="s">
        <v>4253</v>
      </c>
      <c r="G87" s="823" t="s">
        <v>4254</v>
      </c>
      <c r="H87" s="832">
        <v>7</v>
      </c>
      <c r="I87" s="832">
        <v>581</v>
      </c>
      <c r="J87" s="823">
        <v>0.62878787878787878</v>
      </c>
      <c r="K87" s="823">
        <v>83</v>
      </c>
      <c r="L87" s="832">
        <v>11</v>
      </c>
      <c r="M87" s="832">
        <v>924</v>
      </c>
      <c r="N87" s="823">
        <v>1</v>
      </c>
      <c r="O87" s="823">
        <v>84</v>
      </c>
      <c r="P87" s="832">
        <v>11</v>
      </c>
      <c r="Q87" s="832">
        <v>935</v>
      </c>
      <c r="R87" s="828">
        <v>1.0119047619047619</v>
      </c>
      <c r="S87" s="833">
        <v>85</v>
      </c>
    </row>
    <row r="88" spans="1:19" ht="14.45" customHeight="1" x14ac:dyDescent="0.2">
      <c r="A88" s="822" t="s">
        <v>586</v>
      </c>
      <c r="B88" s="823" t="s">
        <v>4238</v>
      </c>
      <c r="C88" s="823" t="s">
        <v>607</v>
      </c>
      <c r="D88" s="823" t="s">
        <v>1746</v>
      </c>
      <c r="E88" s="823" t="s">
        <v>4235</v>
      </c>
      <c r="F88" s="823" t="s">
        <v>4255</v>
      </c>
      <c r="G88" s="823" t="s">
        <v>4256</v>
      </c>
      <c r="H88" s="832">
        <v>3</v>
      </c>
      <c r="I88" s="832">
        <v>111</v>
      </c>
      <c r="J88" s="823">
        <v>0.73026315789473684</v>
      </c>
      <c r="K88" s="823">
        <v>37</v>
      </c>
      <c r="L88" s="832">
        <v>4</v>
      </c>
      <c r="M88" s="832">
        <v>152</v>
      </c>
      <c r="N88" s="823">
        <v>1</v>
      </c>
      <c r="O88" s="823">
        <v>38</v>
      </c>
      <c r="P88" s="832"/>
      <c r="Q88" s="832"/>
      <c r="R88" s="828"/>
      <c r="S88" s="833"/>
    </row>
    <row r="89" spans="1:19" ht="14.45" customHeight="1" x14ac:dyDescent="0.2">
      <c r="A89" s="822" t="s">
        <v>586</v>
      </c>
      <c r="B89" s="823" t="s">
        <v>4238</v>
      </c>
      <c r="C89" s="823" t="s">
        <v>607</v>
      </c>
      <c r="D89" s="823" t="s">
        <v>1746</v>
      </c>
      <c r="E89" s="823" t="s">
        <v>4235</v>
      </c>
      <c r="F89" s="823" t="s">
        <v>4259</v>
      </c>
      <c r="G89" s="823" t="s">
        <v>4260</v>
      </c>
      <c r="H89" s="832">
        <v>1</v>
      </c>
      <c r="I89" s="832">
        <v>5</v>
      </c>
      <c r="J89" s="823"/>
      <c r="K89" s="823">
        <v>5</v>
      </c>
      <c r="L89" s="832"/>
      <c r="M89" s="832"/>
      <c r="N89" s="823"/>
      <c r="O89" s="823"/>
      <c r="P89" s="832"/>
      <c r="Q89" s="832"/>
      <c r="R89" s="828"/>
      <c r="S89" s="833"/>
    </row>
    <row r="90" spans="1:19" ht="14.45" customHeight="1" x14ac:dyDescent="0.2">
      <c r="A90" s="822" t="s">
        <v>586</v>
      </c>
      <c r="B90" s="823" t="s">
        <v>4238</v>
      </c>
      <c r="C90" s="823" t="s">
        <v>607</v>
      </c>
      <c r="D90" s="823" t="s">
        <v>1746</v>
      </c>
      <c r="E90" s="823" t="s">
        <v>4235</v>
      </c>
      <c r="F90" s="823" t="s">
        <v>4265</v>
      </c>
      <c r="G90" s="823" t="s">
        <v>4266</v>
      </c>
      <c r="H90" s="832">
        <v>1</v>
      </c>
      <c r="I90" s="832">
        <v>127</v>
      </c>
      <c r="J90" s="823">
        <v>0.14399092970521543</v>
      </c>
      <c r="K90" s="823">
        <v>127</v>
      </c>
      <c r="L90" s="832">
        <v>7</v>
      </c>
      <c r="M90" s="832">
        <v>882</v>
      </c>
      <c r="N90" s="823">
        <v>1</v>
      </c>
      <c r="O90" s="823">
        <v>126</v>
      </c>
      <c r="P90" s="832">
        <v>7</v>
      </c>
      <c r="Q90" s="832">
        <v>889</v>
      </c>
      <c r="R90" s="828">
        <v>1.0079365079365079</v>
      </c>
      <c r="S90" s="833">
        <v>127</v>
      </c>
    </row>
    <row r="91" spans="1:19" ht="14.45" customHeight="1" x14ac:dyDescent="0.2">
      <c r="A91" s="822" t="s">
        <v>586</v>
      </c>
      <c r="B91" s="823" t="s">
        <v>4238</v>
      </c>
      <c r="C91" s="823" t="s">
        <v>607</v>
      </c>
      <c r="D91" s="823" t="s">
        <v>1746</v>
      </c>
      <c r="E91" s="823" t="s">
        <v>4235</v>
      </c>
      <c r="F91" s="823" t="s">
        <v>4273</v>
      </c>
      <c r="G91" s="823" t="s">
        <v>4274</v>
      </c>
      <c r="H91" s="832">
        <v>502</v>
      </c>
      <c r="I91" s="832">
        <v>16733.330000000002</v>
      </c>
      <c r="J91" s="823">
        <v>1.0350511267935822</v>
      </c>
      <c r="K91" s="823">
        <v>33.333326693227093</v>
      </c>
      <c r="L91" s="832">
        <v>485</v>
      </c>
      <c r="M91" s="832">
        <v>16166.67</v>
      </c>
      <c r="N91" s="823">
        <v>1</v>
      </c>
      <c r="O91" s="823">
        <v>33.333340206185568</v>
      </c>
      <c r="P91" s="832">
        <v>462</v>
      </c>
      <c r="Q91" s="832">
        <v>15399.99</v>
      </c>
      <c r="R91" s="828">
        <v>0.95257650462340104</v>
      </c>
      <c r="S91" s="833">
        <v>33.333311688311689</v>
      </c>
    </row>
    <row r="92" spans="1:19" ht="14.45" customHeight="1" x14ac:dyDescent="0.2">
      <c r="A92" s="822" t="s">
        <v>586</v>
      </c>
      <c r="B92" s="823" t="s">
        <v>4238</v>
      </c>
      <c r="C92" s="823" t="s">
        <v>607</v>
      </c>
      <c r="D92" s="823" t="s">
        <v>1746</v>
      </c>
      <c r="E92" s="823" t="s">
        <v>4235</v>
      </c>
      <c r="F92" s="823" t="s">
        <v>4275</v>
      </c>
      <c r="G92" s="823" t="s">
        <v>4276</v>
      </c>
      <c r="H92" s="832">
        <v>315</v>
      </c>
      <c r="I92" s="832">
        <v>79380</v>
      </c>
      <c r="J92" s="823">
        <v>4.340551181102362</v>
      </c>
      <c r="K92" s="823">
        <v>252</v>
      </c>
      <c r="L92" s="832">
        <v>72</v>
      </c>
      <c r="M92" s="832">
        <v>18288</v>
      </c>
      <c r="N92" s="823">
        <v>1</v>
      </c>
      <c r="O92" s="823">
        <v>254</v>
      </c>
      <c r="P92" s="832">
        <v>51</v>
      </c>
      <c r="Q92" s="832">
        <v>13005</v>
      </c>
      <c r="R92" s="828">
        <v>0.71112204724409445</v>
      </c>
      <c r="S92" s="833">
        <v>255</v>
      </c>
    </row>
    <row r="93" spans="1:19" ht="14.45" customHeight="1" x14ac:dyDescent="0.2">
      <c r="A93" s="822" t="s">
        <v>586</v>
      </c>
      <c r="B93" s="823" t="s">
        <v>4238</v>
      </c>
      <c r="C93" s="823" t="s">
        <v>607</v>
      </c>
      <c r="D93" s="823" t="s">
        <v>1746</v>
      </c>
      <c r="E93" s="823" t="s">
        <v>4235</v>
      </c>
      <c r="F93" s="823" t="s">
        <v>4277</v>
      </c>
      <c r="G93" s="823" t="s">
        <v>4278</v>
      </c>
      <c r="H93" s="832"/>
      <c r="I93" s="832"/>
      <c r="J93" s="823"/>
      <c r="K93" s="823"/>
      <c r="L93" s="832">
        <v>1</v>
      </c>
      <c r="M93" s="832">
        <v>116</v>
      </c>
      <c r="N93" s="823">
        <v>1</v>
      </c>
      <c r="O93" s="823">
        <v>116</v>
      </c>
      <c r="P93" s="832"/>
      <c r="Q93" s="832"/>
      <c r="R93" s="828"/>
      <c r="S93" s="833"/>
    </row>
    <row r="94" spans="1:19" ht="14.45" customHeight="1" x14ac:dyDescent="0.2">
      <c r="A94" s="822" t="s">
        <v>586</v>
      </c>
      <c r="B94" s="823" t="s">
        <v>4238</v>
      </c>
      <c r="C94" s="823" t="s">
        <v>607</v>
      </c>
      <c r="D94" s="823" t="s">
        <v>1746</v>
      </c>
      <c r="E94" s="823" t="s">
        <v>4235</v>
      </c>
      <c r="F94" s="823" t="s">
        <v>4287</v>
      </c>
      <c r="G94" s="823" t="s">
        <v>4288</v>
      </c>
      <c r="H94" s="832"/>
      <c r="I94" s="832"/>
      <c r="J94" s="823"/>
      <c r="K94" s="823"/>
      <c r="L94" s="832">
        <v>13</v>
      </c>
      <c r="M94" s="832">
        <v>1508</v>
      </c>
      <c r="N94" s="823">
        <v>1</v>
      </c>
      <c r="O94" s="823">
        <v>116</v>
      </c>
      <c r="P94" s="832"/>
      <c r="Q94" s="832"/>
      <c r="R94" s="828"/>
      <c r="S94" s="833"/>
    </row>
    <row r="95" spans="1:19" ht="14.45" customHeight="1" x14ac:dyDescent="0.2">
      <c r="A95" s="822" t="s">
        <v>586</v>
      </c>
      <c r="B95" s="823" t="s">
        <v>4238</v>
      </c>
      <c r="C95" s="823" t="s">
        <v>607</v>
      </c>
      <c r="D95" s="823" t="s">
        <v>1746</v>
      </c>
      <c r="E95" s="823" t="s">
        <v>4235</v>
      </c>
      <c r="F95" s="823" t="s">
        <v>4289</v>
      </c>
      <c r="G95" s="823" t="s">
        <v>4290</v>
      </c>
      <c r="H95" s="832"/>
      <c r="I95" s="832"/>
      <c r="J95" s="823"/>
      <c r="K95" s="823"/>
      <c r="L95" s="832">
        <v>1</v>
      </c>
      <c r="M95" s="832">
        <v>376</v>
      </c>
      <c r="N95" s="823">
        <v>1</v>
      </c>
      <c r="O95" s="823">
        <v>376</v>
      </c>
      <c r="P95" s="832"/>
      <c r="Q95" s="832"/>
      <c r="R95" s="828"/>
      <c r="S95" s="833"/>
    </row>
    <row r="96" spans="1:19" ht="14.45" customHeight="1" x14ac:dyDescent="0.2">
      <c r="A96" s="822" t="s">
        <v>586</v>
      </c>
      <c r="B96" s="823" t="s">
        <v>4238</v>
      </c>
      <c r="C96" s="823" t="s">
        <v>607</v>
      </c>
      <c r="D96" s="823" t="s">
        <v>1746</v>
      </c>
      <c r="E96" s="823" t="s">
        <v>4235</v>
      </c>
      <c r="F96" s="823" t="s">
        <v>4291</v>
      </c>
      <c r="G96" s="823" t="s">
        <v>4292</v>
      </c>
      <c r="H96" s="832">
        <v>204</v>
      </c>
      <c r="I96" s="832">
        <v>76296</v>
      </c>
      <c r="J96" s="823">
        <v>0.48428375564921544</v>
      </c>
      <c r="K96" s="823">
        <v>374</v>
      </c>
      <c r="L96" s="832">
        <v>419</v>
      </c>
      <c r="M96" s="832">
        <v>157544</v>
      </c>
      <c r="N96" s="823">
        <v>1</v>
      </c>
      <c r="O96" s="823">
        <v>376</v>
      </c>
      <c r="P96" s="832">
        <v>416</v>
      </c>
      <c r="Q96" s="832">
        <v>157664</v>
      </c>
      <c r="R96" s="828">
        <v>1.0007616919717666</v>
      </c>
      <c r="S96" s="833">
        <v>379</v>
      </c>
    </row>
    <row r="97" spans="1:19" ht="14.45" customHeight="1" x14ac:dyDescent="0.2">
      <c r="A97" s="822" t="s">
        <v>586</v>
      </c>
      <c r="B97" s="823" t="s">
        <v>4238</v>
      </c>
      <c r="C97" s="823" t="s">
        <v>607</v>
      </c>
      <c r="D97" s="823" t="s">
        <v>1747</v>
      </c>
      <c r="E97" s="823" t="s">
        <v>4239</v>
      </c>
      <c r="F97" s="823" t="s">
        <v>4240</v>
      </c>
      <c r="G97" s="823" t="s">
        <v>4241</v>
      </c>
      <c r="H97" s="832">
        <v>0.5</v>
      </c>
      <c r="I97" s="832">
        <v>34.85</v>
      </c>
      <c r="J97" s="823"/>
      <c r="K97" s="823">
        <v>69.7</v>
      </c>
      <c r="L97" s="832"/>
      <c r="M97" s="832"/>
      <c r="N97" s="823"/>
      <c r="O97" s="823"/>
      <c r="P97" s="832">
        <v>0.5</v>
      </c>
      <c r="Q97" s="832">
        <v>34.85</v>
      </c>
      <c r="R97" s="828"/>
      <c r="S97" s="833">
        <v>69.7</v>
      </c>
    </row>
    <row r="98" spans="1:19" ht="14.45" customHeight="1" x14ac:dyDescent="0.2">
      <c r="A98" s="822" t="s">
        <v>586</v>
      </c>
      <c r="B98" s="823" t="s">
        <v>4238</v>
      </c>
      <c r="C98" s="823" t="s">
        <v>607</v>
      </c>
      <c r="D98" s="823" t="s">
        <v>1747</v>
      </c>
      <c r="E98" s="823" t="s">
        <v>4239</v>
      </c>
      <c r="F98" s="823" t="s">
        <v>4244</v>
      </c>
      <c r="G98" s="823" t="s">
        <v>4245</v>
      </c>
      <c r="H98" s="832"/>
      <c r="I98" s="832"/>
      <c r="J98" s="823"/>
      <c r="K98" s="823"/>
      <c r="L98" s="832">
        <v>0.9</v>
      </c>
      <c r="M98" s="832">
        <v>256.57</v>
      </c>
      <c r="N98" s="823">
        <v>1</v>
      </c>
      <c r="O98" s="823">
        <v>285.07777777777778</v>
      </c>
      <c r="P98" s="832">
        <v>1.3</v>
      </c>
      <c r="Q98" s="832">
        <v>478.01</v>
      </c>
      <c r="R98" s="828">
        <v>1.8630783022177184</v>
      </c>
      <c r="S98" s="833">
        <v>367.7</v>
      </c>
    </row>
    <row r="99" spans="1:19" ht="14.45" customHeight="1" x14ac:dyDescent="0.2">
      <c r="A99" s="822" t="s">
        <v>586</v>
      </c>
      <c r="B99" s="823" t="s">
        <v>4238</v>
      </c>
      <c r="C99" s="823" t="s">
        <v>607</v>
      </c>
      <c r="D99" s="823" t="s">
        <v>1747</v>
      </c>
      <c r="E99" s="823" t="s">
        <v>4239</v>
      </c>
      <c r="F99" s="823" t="s">
        <v>4246</v>
      </c>
      <c r="G99" s="823" t="s">
        <v>1020</v>
      </c>
      <c r="H99" s="832"/>
      <c r="I99" s="832"/>
      <c r="J99" s="823"/>
      <c r="K99" s="823"/>
      <c r="L99" s="832">
        <v>0.1</v>
      </c>
      <c r="M99" s="832">
        <v>6.82</v>
      </c>
      <c r="N99" s="823">
        <v>1</v>
      </c>
      <c r="O99" s="823">
        <v>68.2</v>
      </c>
      <c r="P99" s="832">
        <v>0.2</v>
      </c>
      <c r="Q99" s="832">
        <v>16.8</v>
      </c>
      <c r="R99" s="828">
        <v>2.4633431085043989</v>
      </c>
      <c r="S99" s="833">
        <v>84</v>
      </c>
    </row>
    <row r="100" spans="1:19" ht="14.45" customHeight="1" x14ac:dyDescent="0.2">
      <c r="A100" s="822" t="s">
        <v>586</v>
      </c>
      <c r="B100" s="823" t="s">
        <v>4238</v>
      </c>
      <c r="C100" s="823" t="s">
        <v>607</v>
      </c>
      <c r="D100" s="823" t="s">
        <v>1747</v>
      </c>
      <c r="E100" s="823" t="s">
        <v>4235</v>
      </c>
      <c r="F100" s="823" t="s">
        <v>4253</v>
      </c>
      <c r="G100" s="823" t="s">
        <v>4254</v>
      </c>
      <c r="H100" s="832">
        <v>4</v>
      </c>
      <c r="I100" s="832">
        <v>332</v>
      </c>
      <c r="J100" s="823">
        <v>0.3593073593073593</v>
      </c>
      <c r="K100" s="823">
        <v>83</v>
      </c>
      <c r="L100" s="832">
        <v>11</v>
      </c>
      <c r="M100" s="832">
        <v>924</v>
      </c>
      <c r="N100" s="823">
        <v>1</v>
      </c>
      <c r="O100" s="823">
        <v>84</v>
      </c>
      <c r="P100" s="832">
        <v>3</v>
      </c>
      <c r="Q100" s="832">
        <v>255</v>
      </c>
      <c r="R100" s="828">
        <v>0.27597402597402598</v>
      </c>
      <c r="S100" s="833">
        <v>85</v>
      </c>
    </row>
    <row r="101" spans="1:19" ht="14.45" customHeight="1" x14ac:dyDescent="0.2">
      <c r="A101" s="822" t="s">
        <v>586</v>
      </c>
      <c r="B101" s="823" t="s">
        <v>4238</v>
      </c>
      <c r="C101" s="823" t="s">
        <v>607</v>
      </c>
      <c r="D101" s="823" t="s">
        <v>1747</v>
      </c>
      <c r="E101" s="823" t="s">
        <v>4235</v>
      </c>
      <c r="F101" s="823" t="s">
        <v>4255</v>
      </c>
      <c r="G101" s="823" t="s">
        <v>4256</v>
      </c>
      <c r="H101" s="832"/>
      <c r="I101" s="832"/>
      <c r="J101" s="823"/>
      <c r="K101" s="823"/>
      <c r="L101" s="832">
        <v>32</v>
      </c>
      <c r="M101" s="832">
        <v>1216</v>
      </c>
      <c r="N101" s="823">
        <v>1</v>
      </c>
      <c r="O101" s="823">
        <v>38</v>
      </c>
      <c r="P101" s="832"/>
      <c r="Q101" s="832"/>
      <c r="R101" s="828"/>
      <c r="S101" s="833"/>
    </row>
    <row r="102" spans="1:19" ht="14.45" customHeight="1" x14ac:dyDescent="0.2">
      <c r="A102" s="822" t="s">
        <v>586</v>
      </c>
      <c r="B102" s="823" t="s">
        <v>4238</v>
      </c>
      <c r="C102" s="823" t="s">
        <v>607</v>
      </c>
      <c r="D102" s="823" t="s">
        <v>1747</v>
      </c>
      <c r="E102" s="823" t="s">
        <v>4235</v>
      </c>
      <c r="F102" s="823" t="s">
        <v>4261</v>
      </c>
      <c r="G102" s="823" t="s">
        <v>4262</v>
      </c>
      <c r="H102" s="832"/>
      <c r="I102" s="832"/>
      <c r="J102" s="823"/>
      <c r="K102" s="823"/>
      <c r="L102" s="832"/>
      <c r="M102" s="832"/>
      <c r="N102" s="823"/>
      <c r="O102" s="823"/>
      <c r="P102" s="832">
        <v>1</v>
      </c>
      <c r="Q102" s="832">
        <v>119</v>
      </c>
      <c r="R102" s="828"/>
      <c r="S102" s="833">
        <v>119</v>
      </c>
    </row>
    <row r="103" spans="1:19" ht="14.45" customHeight="1" x14ac:dyDescent="0.2">
      <c r="A103" s="822" t="s">
        <v>586</v>
      </c>
      <c r="B103" s="823" t="s">
        <v>4238</v>
      </c>
      <c r="C103" s="823" t="s">
        <v>607</v>
      </c>
      <c r="D103" s="823" t="s">
        <v>1747</v>
      </c>
      <c r="E103" s="823" t="s">
        <v>4235</v>
      </c>
      <c r="F103" s="823" t="s">
        <v>4263</v>
      </c>
      <c r="G103" s="823" t="s">
        <v>4264</v>
      </c>
      <c r="H103" s="832"/>
      <c r="I103" s="832"/>
      <c r="J103" s="823"/>
      <c r="K103" s="823"/>
      <c r="L103" s="832">
        <v>1</v>
      </c>
      <c r="M103" s="832">
        <v>131</v>
      </c>
      <c r="N103" s="823">
        <v>1</v>
      </c>
      <c r="O103" s="823">
        <v>131</v>
      </c>
      <c r="P103" s="832">
        <v>1</v>
      </c>
      <c r="Q103" s="832">
        <v>132</v>
      </c>
      <c r="R103" s="828">
        <v>1.0076335877862594</v>
      </c>
      <c r="S103" s="833">
        <v>132</v>
      </c>
    </row>
    <row r="104" spans="1:19" ht="14.45" customHeight="1" x14ac:dyDescent="0.2">
      <c r="A104" s="822" t="s">
        <v>586</v>
      </c>
      <c r="B104" s="823" t="s">
        <v>4238</v>
      </c>
      <c r="C104" s="823" t="s">
        <v>607</v>
      </c>
      <c r="D104" s="823" t="s">
        <v>1747</v>
      </c>
      <c r="E104" s="823" t="s">
        <v>4235</v>
      </c>
      <c r="F104" s="823" t="s">
        <v>4265</v>
      </c>
      <c r="G104" s="823" t="s">
        <v>4266</v>
      </c>
      <c r="H104" s="832"/>
      <c r="I104" s="832"/>
      <c r="J104" s="823"/>
      <c r="K104" s="823"/>
      <c r="L104" s="832">
        <v>3</v>
      </c>
      <c r="M104" s="832">
        <v>378</v>
      </c>
      <c r="N104" s="823">
        <v>1</v>
      </c>
      <c r="O104" s="823">
        <v>126</v>
      </c>
      <c r="P104" s="832">
        <v>1</v>
      </c>
      <c r="Q104" s="832">
        <v>127</v>
      </c>
      <c r="R104" s="828">
        <v>0.33597883597883599</v>
      </c>
      <c r="S104" s="833">
        <v>127</v>
      </c>
    </row>
    <row r="105" spans="1:19" ht="14.45" customHeight="1" x14ac:dyDescent="0.2">
      <c r="A105" s="822" t="s">
        <v>586</v>
      </c>
      <c r="B105" s="823" t="s">
        <v>4238</v>
      </c>
      <c r="C105" s="823" t="s">
        <v>607</v>
      </c>
      <c r="D105" s="823" t="s">
        <v>1747</v>
      </c>
      <c r="E105" s="823" t="s">
        <v>4235</v>
      </c>
      <c r="F105" s="823" t="s">
        <v>4273</v>
      </c>
      <c r="G105" s="823" t="s">
        <v>4274</v>
      </c>
      <c r="H105" s="832">
        <v>534</v>
      </c>
      <c r="I105" s="832">
        <v>17799.989999999998</v>
      </c>
      <c r="J105" s="823">
        <v>1.0229879310344827</v>
      </c>
      <c r="K105" s="823">
        <v>33.333314606741567</v>
      </c>
      <c r="L105" s="832">
        <v>522</v>
      </c>
      <c r="M105" s="832">
        <v>17400</v>
      </c>
      <c r="N105" s="823">
        <v>1</v>
      </c>
      <c r="O105" s="823">
        <v>33.333333333333336</v>
      </c>
      <c r="P105" s="832">
        <v>402</v>
      </c>
      <c r="Q105" s="832">
        <v>13400</v>
      </c>
      <c r="R105" s="828">
        <v>0.77011494252873558</v>
      </c>
      <c r="S105" s="833">
        <v>33.333333333333336</v>
      </c>
    </row>
    <row r="106" spans="1:19" ht="14.45" customHeight="1" x14ac:dyDescent="0.2">
      <c r="A106" s="822" t="s">
        <v>586</v>
      </c>
      <c r="B106" s="823" t="s">
        <v>4238</v>
      </c>
      <c r="C106" s="823" t="s">
        <v>607</v>
      </c>
      <c r="D106" s="823" t="s">
        <v>1747</v>
      </c>
      <c r="E106" s="823" t="s">
        <v>4235</v>
      </c>
      <c r="F106" s="823" t="s">
        <v>4275</v>
      </c>
      <c r="G106" s="823" t="s">
        <v>4276</v>
      </c>
      <c r="H106" s="832">
        <v>686</v>
      </c>
      <c r="I106" s="832">
        <v>172872</v>
      </c>
      <c r="J106" s="823">
        <v>1.0053152513985972</v>
      </c>
      <c r="K106" s="823">
        <v>252</v>
      </c>
      <c r="L106" s="832">
        <v>677</v>
      </c>
      <c r="M106" s="832">
        <v>171958</v>
      </c>
      <c r="N106" s="823">
        <v>1</v>
      </c>
      <c r="O106" s="823">
        <v>254</v>
      </c>
      <c r="P106" s="832">
        <v>246</v>
      </c>
      <c r="Q106" s="832">
        <v>62730</v>
      </c>
      <c r="R106" s="828">
        <v>0.36479838100001161</v>
      </c>
      <c r="S106" s="833">
        <v>255</v>
      </c>
    </row>
    <row r="107" spans="1:19" ht="14.45" customHeight="1" x14ac:dyDescent="0.2">
      <c r="A107" s="822" t="s">
        <v>586</v>
      </c>
      <c r="B107" s="823" t="s">
        <v>4238</v>
      </c>
      <c r="C107" s="823" t="s">
        <v>607</v>
      </c>
      <c r="D107" s="823" t="s">
        <v>1747</v>
      </c>
      <c r="E107" s="823" t="s">
        <v>4235</v>
      </c>
      <c r="F107" s="823" t="s">
        <v>4277</v>
      </c>
      <c r="G107" s="823" t="s">
        <v>4278</v>
      </c>
      <c r="H107" s="832">
        <v>56</v>
      </c>
      <c r="I107" s="832">
        <v>6496</v>
      </c>
      <c r="J107" s="823">
        <v>0.7</v>
      </c>
      <c r="K107" s="823">
        <v>116</v>
      </c>
      <c r="L107" s="832">
        <v>80</v>
      </c>
      <c r="M107" s="832">
        <v>9280</v>
      </c>
      <c r="N107" s="823">
        <v>1</v>
      </c>
      <c r="O107" s="823">
        <v>116</v>
      </c>
      <c r="P107" s="832">
        <v>76</v>
      </c>
      <c r="Q107" s="832">
        <v>8892</v>
      </c>
      <c r="R107" s="828">
        <v>0.95818965517241383</v>
      </c>
      <c r="S107" s="833">
        <v>117</v>
      </c>
    </row>
    <row r="108" spans="1:19" ht="14.45" customHeight="1" x14ac:dyDescent="0.2">
      <c r="A108" s="822" t="s">
        <v>586</v>
      </c>
      <c r="B108" s="823" t="s">
        <v>4238</v>
      </c>
      <c r="C108" s="823" t="s">
        <v>607</v>
      </c>
      <c r="D108" s="823" t="s">
        <v>1747</v>
      </c>
      <c r="E108" s="823" t="s">
        <v>4235</v>
      </c>
      <c r="F108" s="823" t="s">
        <v>4279</v>
      </c>
      <c r="G108" s="823" t="s">
        <v>4280</v>
      </c>
      <c r="H108" s="832">
        <v>1</v>
      </c>
      <c r="I108" s="832">
        <v>86</v>
      </c>
      <c r="J108" s="823"/>
      <c r="K108" s="823">
        <v>86</v>
      </c>
      <c r="L108" s="832"/>
      <c r="M108" s="832"/>
      <c r="N108" s="823"/>
      <c r="O108" s="823"/>
      <c r="P108" s="832"/>
      <c r="Q108" s="832"/>
      <c r="R108" s="828"/>
      <c r="S108" s="833"/>
    </row>
    <row r="109" spans="1:19" ht="14.45" customHeight="1" x14ac:dyDescent="0.2">
      <c r="A109" s="822" t="s">
        <v>586</v>
      </c>
      <c r="B109" s="823" t="s">
        <v>4238</v>
      </c>
      <c r="C109" s="823" t="s">
        <v>607</v>
      </c>
      <c r="D109" s="823" t="s">
        <v>1747</v>
      </c>
      <c r="E109" s="823" t="s">
        <v>4235</v>
      </c>
      <c r="F109" s="823" t="s">
        <v>4289</v>
      </c>
      <c r="G109" s="823" t="s">
        <v>4290</v>
      </c>
      <c r="H109" s="832">
        <v>28</v>
      </c>
      <c r="I109" s="832">
        <v>10500</v>
      </c>
      <c r="J109" s="823">
        <v>0.87267287234042556</v>
      </c>
      <c r="K109" s="823">
        <v>375</v>
      </c>
      <c r="L109" s="832">
        <v>32</v>
      </c>
      <c r="M109" s="832">
        <v>12032</v>
      </c>
      <c r="N109" s="823">
        <v>1</v>
      </c>
      <c r="O109" s="823">
        <v>376</v>
      </c>
      <c r="P109" s="832">
        <v>29</v>
      </c>
      <c r="Q109" s="832">
        <v>10933</v>
      </c>
      <c r="R109" s="828">
        <v>0.90866023936170215</v>
      </c>
      <c r="S109" s="833">
        <v>377</v>
      </c>
    </row>
    <row r="110" spans="1:19" ht="14.45" customHeight="1" x14ac:dyDescent="0.2">
      <c r="A110" s="822" t="s">
        <v>586</v>
      </c>
      <c r="B110" s="823" t="s">
        <v>4238</v>
      </c>
      <c r="C110" s="823" t="s">
        <v>607</v>
      </c>
      <c r="D110" s="823" t="s">
        <v>1747</v>
      </c>
      <c r="E110" s="823" t="s">
        <v>4235</v>
      </c>
      <c r="F110" s="823" t="s">
        <v>4291</v>
      </c>
      <c r="G110" s="823" t="s">
        <v>4292</v>
      </c>
      <c r="H110" s="832"/>
      <c r="I110" s="832"/>
      <c r="J110" s="823"/>
      <c r="K110" s="823"/>
      <c r="L110" s="832">
        <v>1</v>
      </c>
      <c r="M110" s="832">
        <v>376</v>
      </c>
      <c r="N110" s="823">
        <v>1</v>
      </c>
      <c r="O110" s="823">
        <v>376</v>
      </c>
      <c r="P110" s="832">
        <v>292</v>
      </c>
      <c r="Q110" s="832">
        <v>110668</v>
      </c>
      <c r="R110" s="828">
        <v>294.32978723404256</v>
      </c>
      <c r="S110" s="833">
        <v>379</v>
      </c>
    </row>
    <row r="111" spans="1:19" ht="14.45" customHeight="1" x14ac:dyDescent="0.2">
      <c r="A111" s="822" t="s">
        <v>586</v>
      </c>
      <c r="B111" s="823" t="s">
        <v>4238</v>
      </c>
      <c r="C111" s="823" t="s">
        <v>607</v>
      </c>
      <c r="D111" s="823" t="s">
        <v>1748</v>
      </c>
      <c r="E111" s="823" t="s">
        <v>4239</v>
      </c>
      <c r="F111" s="823" t="s">
        <v>4240</v>
      </c>
      <c r="G111" s="823" t="s">
        <v>4241</v>
      </c>
      <c r="H111" s="832">
        <v>0.6</v>
      </c>
      <c r="I111" s="832">
        <v>41.82</v>
      </c>
      <c r="J111" s="823"/>
      <c r="K111" s="823">
        <v>69.7</v>
      </c>
      <c r="L111" s="832"/>
      <c r="M111" s="832"/>
      <c r="N111" s="823"/>
      <c r="O111" s="823"/>
      <c r="P111" s="832">
        <v>0.7</v>
      </c>
      <c r="Q111" s="832">
        <v>48.79</v>
      </c>
      <c r="R111" s="828"/>
      <c r="S111" s="833">
        <v>69.7</v>
      </c>
    </row>
    <row r="112" spans="1:19" ht="14.45" customHeight="1" x14ac:dyDescent="0.2">
      <c r="A112" s="822" t="s">
        <v>586</v>
      </c>
      <c r="B112" s="823" t="s">
        <v>4238</v>
      </c>
      <c r="C112" s="823" t="s">
        <v>607</v>
      </c>
      <c r="D112" s="823" t="s">
        <v>1748</v>
      </c>
      <c r="E112" s="823" t="s">
        <v>4239</v>
      </c>
      <c r="F112" s="823" t="s">
        <v>4244</v>
      </c>
      <c r="G112" s="823" t="s">
        <v>4245</v>
      </c>
      <c r="H112" s="832">
        <v>2.7</v>
      </c>
      <c r="I112" s="832">
        <v>992.79</v>
      </c>
      <c r="J112" s="823"/>
      <c r="K112" s="823">
        <v>367.7</v>
      </c>
      <c r="L112" s="832"/>
      <c r="M112" s="832"/>
      <c r="N112" s="823"/>
      <c r="O112" s="823"/>
      <c r="P112" s="832">
        <v>1.8</v>
      </c>
      <c r="Q112" s="832">
        <v>661.86</v>
      </c>
      <c r="R112" s="828"/>
      <c r="S112" s="833">
        <v>367.7</v>
      </c>
    </row>
    <row r="113" spans="1:19" ht="14.45" customHeight="1" x14ac:dyDescent="0.2">
      <c r="A113" s="822" t="s">
        <v>586</v>
      </c>
      <c r="B113" s="823" t="s">
        <v>4238</v>
      </c>
      <c r="C113" s="823" t="s">
        <v>607</v>
      </c>
      <c r="D113" s="823" t="s">
        <v>1748</v>
      </c>
      <c r="E113" s="823" t="s">
        <v>4239</v>
      </c>
      <c r="F113" s="823" t="s">
        <v>4246</v>
      </c>
      <c r="G113" s="823" t="s">
        <v>1020</v>
      </c>
      <c r="H113" s="832">
        <v>0.30000000000000004</v>
      </c>
      <c r="I113" s="832">
        <v>25.200000000000003</v>
      </c>
      <c r="J113" s="823"/>
      <c r="K113" s="823">
        <v>84</v>
      </c>
      <c r="L113" s="832"/>
      <c r="M113" s="832"/>
      <c r="N113" s="823"/>
      <c r="O113" s="823"/>
      <c r="P113" s="832">
        <v>0.2</v>
      </c>
      <c r="Q113" s="832">
        <v>16.8</v>
      </c>
      <c r="R113" s="828"/>
      <c r="S113" s="833">
        <v>84</v>
      </c>
    </row>
    <row r="114" spans="1:19" ht="14.45" customHeight="1" x14ac:dyDescent="0.2">
      <c r="A114" s="822" t="s">
        <v>586</v>
      </c>
      <c r="B114" s="823" t="s">
        <v>4238</v>
      </c>
      <c r="C114" s="823" t="s">
        <v>607</v>
      </c>
      <c r="D114" s="823" t="s">
        <v>1748</v>
      </c>
      <c r="E114" s="823" t="s">
        <v>4235</v>
      </c>
      <c r="F114" s="823" t="s">
        <v>4253</v>
      </c>
      <c r="G114" s="823" t="s">
        <v>4254</v>
      </c>
      <c r="H114" s="832">
        <v>3</v>
      </c>
      <c r="I114" s="832">
        <v>249</v>
      </c>
      <c r="J114" s="823">
        <v>0.59285714285714286</v>
      </c>
      <c r="K114" s="823">
        <v>83</v>
      </c>
      <c r="L114" s="832">
        <v>5</v>
      </c>
      <c r="M114" s="832">
        <v>420</v>
      </c>
      <c r="N114" s="823">
        <v>1</v>
      </c>
      <c r="O114" s="823">
        <v>84</v>
      </c>
      <c r="P114" s="832"/>
      <c r="Q114" s="832"/>
      <c r="R114" s="828"/>
      <c r="S114" s="833"/>
    </row>
    <row r="115" spans="1:19" ht="14.45" customHeight="1" x14ac:dyDescent="0.2">
      <c r="A115" s="822" t="s">
        <v>586</v>
      </c>
      <c r="B115" s="823" t="s">
        <v>4238</v>
      </c>
      <c r="C115" s="823" t="s">
        <v>607</v>
      </c>
      <c r="D115" s="823" t="s">
        <v>1748</v>
      </c>
      <c r="E115" s="823" t="s">
        <v>4235</v>
      </c>
      <c r="F115" s="823" t="s">
        <v>4255</v>
      </c>
      <c r="G115" s="823" t="s">
        <v>4256</v>
      </c>
      <c r="H115" s="832">
        <v>8</v>
      </c>
      <c r="I115" s="832">
        <v>296</v>
      </c>
      <c r="J115" s="823">
        <v>2.5964912280701755</v>
      </c>
      <c r="K115" s="823">
        <v>37</v>
      </c>
      <c r="L115" s="832">
        <v>3</v>
      </c>
      <c r="M115" s="832">
        <v>114</v>
      </c>
      <c r="N115" s="823">
        <v>1</v>
      </c>
      <c r="O115" s="823">
        <v>38</v>
      </c>
      <c r="P115" s="832">
        <v>3</v>
      </c>
      <c r="Q115" s="832">
        <v>114</v>
      </c>
      <c r="R115" s="828">
        <v>1</v>
      </c>
      <c r="S115" s="833">
        <v>38</v>
      </c>
    </row>
    <row r="116" spans="1:19" ht="14.45" customHeight="1" x14ac:dyDescent="0.2">
      <c r="A116" s="822" t="s">
        <v>586</v>
      </c>
      <c r="B116" s="823" t="s">
        <v>4238</v>
      </c>
      <c r="C116" s="823" t="s">
        <v>607</v>
      </c>
      <c r="D116" s="823" t="s">
        <v>1748</v>
      </c>
      <c r="E116" s="823" t="s">
        <v>4235</v>
      </c>
      <c r="F116" s="823" t="s">
        <v>4263</v>
      </c>
      <c r="G116" s="823" t="s">
        <v>4264</v>
      </c>
      <c r="H116" s="832">
        <v>3</v>
      </c>
      <c r="I116" s="832">
        <v>390</v>
      </c>
      <c r="J116" s="823"/>
      <c r="K116" s="823">
        <v>130</v>
      </c>
      <c r="L116" s="832"/>
      <c r="M116" s="832"/>
      <c r="N116" s="823"/>
      <c r="O116" s="823"/>
      <c r="P116" s="832">
        <v>2</v>
      </c>
      <c r="Q116" s="832">
        <v>264</v>
      </c>
      <c r="R116" s="828"/>
      <c r="S116" s="833">
        <v>132</v>
      </c>
    </row>
    <row r="117" spans="1:19" ht="14.45" customHeight="1" x14ac:dyDescent="0.2">
      <c r="A117" s="822" t="s">
        <v>586</v>
      </c>
      <c r="B117" s="823" t="s">
        <v>4238</v>
      </c>
      <c r="C117" s="823" t="s">
        <v>607</v>
      </c>
      <c r="D117" s="823" t="s">
        <v>1748</v>
      </c>
      <c r="E117" s="823" t="s">
        <v>4235</v>
      </c>
      <c r="F117" s="823" t="s">
        <v>4265</v>
      </c>
      <c r="G117" s="823" t="s">
        <v>4266</v>
      </c>
      <c r="H117" s="832">
        <v>313</v>
      </c>
      <c r="I117" s="832">
        <v>39751</v>
      </c>
      <c r="J117" s="823">
        <v>1.0954309964726632</v>
      </c>
      <c r="K117" s="823">
        <v>127</v>
      </c>
      <c r="L117" s="832">
        <v>288</v>
      </c>
      <c r="M117" s="832">
        <v>36288</v>
      </c>
      <c r="N117" s="823">
        <v>1</v>
      </c>
      <c r="O117" s="823">
        <v>126</v>
      </c>
      <c r="P117" s="832">
        <v>107</v>
      </c>
      <c r="Q117" s="832">
        <v>13589</v>
      </c>
      <c r="R117" s="828">
        <v>0.37447641093474426</v>
      </c>
      <c r="S117" s="833">
        <v>127</v>
      </c>
    </row>
    <row r="118" spans="1:19" ht="14.45" customHeight="1" x14ac:dyDescent="0.2">
      <c r="A118" s="822" t="s">
        <v>586</v>
      </c>
      <c r="B118" s="823" t="s">
        <v>4238</v>
      </c>
      <c r="C118" s="823" t="s">
        <v>607</v>
      </c>
      <c r="D118" s="823" t="s">
        <v>1748</v>
      </c>
      <c r="E118" s="823" t="s">
        <v>4235</v>
      </c>
      <c r="F118" s="823" t="s">
        <v>4269</v>
      </c>
      <c r="G118" s="823" t="s">
        <v>4270</v>
      </c>
      <c r="H118" s="832"/>
      <c r="I118" s="832"/>
      <c r="J118" s="823"/>
      <c r="K118" s="823"/>
      <c r="L118" s="832"/>
      <c r="M118" s="832"/>
      <c r="N118" s="823"/>
      <c r="O118" s="823"/>
      <c r="P118" s="832">
        <v>1</v>
      </c>
      <c r="Q118" s="832">
        <v>1693</v>
      </c>
      <c r="R118" s="828"/>
      <c r="S118" s="833">
        <v>1693</v>
      </c>
    </row>
    <row r="119" spans="1:19" ht="14.45" customHeight="1" x14ac:dyDescent="0.2">
      <c r="A119" s="822" t="s">
        <v>586</v>
      </c>
      <c r="B119" s="823" t="s">
        <v>4238</v>
      </c>
      <c r="C119" s="823" t="s">
        <v>607</v>
      </c>
      <c r="D119" s="823" t="s">
        <v>1748</v>
      </c>
      <c r="E119" s="823" t="s">
        <v>4235</v>
      </c>
      <c r="F119" s="823" t="s">
        <v>4273</v>
      </c>
      <c r="G119" s="823" t="s">
        <v>4274</v>
      </c>
      <c r="H119" s="832">
        <v>359</v>
      </c>
      <c r="I119" s="832">
        <v>11966.65</v>
      </c>
      <c r="J119" s="823">
        <v>1.111454248578482</v>
      </c>
      <c r="K119" s="823">
        <v>33.333286908077994</v>
      </c>
      <c r="L119" s="832">
        <v>323</v>
      </c>
      <c r="M119" s="832">
        <v>10766.66</v>
      </c>
      <c r="N119" s="823">
        <v>1</v>
      </c>
      <c r="O119" s="823">
        <v>33.333312693498449</v>
      </c>
      <c r="P119" s="832">
        <v>284</v>
      </c>
      <c r="Q119" s="832">
        <v>9466.68</v>
      </c>
      <c r="R119" s="828">
        <v>0.87925874876702714</v>
      </c>
      <c r="S119" s="833">
        <v>33.33338028169014</v>
      </c>
    </row>
    <row r="120" spans="1:19" ht="14.45" customHeight="1" x14ac:dyDescent="0.2">
      <c r="A120" s="822" t="s">
        <v>586</v>
      </c>
      <c r="B120" s="823" t="s">
        <v>4238</v>
      </c>
      <c r="C120" s="823" t="s">
        <v>607</v>
      </c>
      <c r="D120" s="823" t="s">
        <v>1748</v>
      </c>
      <c r="E120" s="823" t="s">
        <v>4235</v>
      </c>
      <c r="F120" s="823" t="s">
        <v>4275</v>
      </c>
      <c r="G120" s="823" t="s">
        <v>4276</v>
      </c>
      <c r="H120" s="832">
        <v>78</v>
      </c>
      <c r="I120" s="832">
        <v>19656</v>
      </c>
      <c r="J120" s="823">
        <v>1.7587687902648532</v>
      </c>
      <c r="K120" s="823">
        <v>252</v>
      </c>
      <c r="L120" s="832">
        <v>44</v>
      </c>
      <c r="M120" s="832">
        <v>11176</v>
      </c>
      <c r="N120" s="823">
        <v>1</v>
      </c>
      <c r="O120" s="823">
        <v>254</v>
      </c>
      <c r="P120" s="832">
        <v>29</v>
      </c>
      <c r="Q120" s="832">
        <v>7395</v>
      </c>
      <c r="R120" s="828">
        <v>0.66168575518969219</v>
      </c>
      <c r="S120" s="833">
        <v>255</v>
      </c>
    </row>
    <row r="121" spans="1:19" ht="14.45" customHeight="1" x14ac:dyDescent="0.2">
      <c r="A121" s="822" t="s">
        <v>586</v>
      </c>
      <c r="B121" s="823" t="s">
        <v>4238</v>
      </c>
      <c r="C121" s="823" t="s">
        <v>607</v>
      </c>
      <c r="D121" s="823" t="s">
        <v>1748</v>
      </c>
      <c r="E121" s="823" t="s">
        <v>4235</v>
      </c>
      <c r="F121" s="823" t="s">
        <v>4279</v>
      </c>
      <c r="G121" s="823" t="s">
        <v>4280</v>
      </c>
      <c r="H121" s="832"/>
      <c r="I121" s="832"/>
      <c r="J121" s="823"/>
      <c r="K121" s="823"/>
      <c r="L121" s="832"/>
      <c r="M121" s="832"/>
      <c r="N121" s="823"/>
      <c r="O121" s="823"/>
      <c r="P121" s="832">
        <v>1</v>
      </c>
      <c r="Q121" s="832">
        <v>88</v>
      </c>
      <c r="R121" s="828"/>
      <c r="S121" s="833">
        <v>88</v>
      </c>
    </row>
    <row r="122" spans="1:19" ht="14.45" customHeight="1" x14ac:dyDescent="0.2">
      <c r="A122" s="822" t="s">
        <v>586</v>
      </c>
      <c r="B122" s="823" t="s">
        <v>4238</v>
      </c>
      <c r="C122" s="823" t="s">
        <v>607</v>
      </c>
      <c r="D122" s="823" t="s">
        <v>1748</v>
      </c>
      <c r="E122" s="823" t="s">
        <v>4235</v>
      </c>
      <c r="F122" s="823" t="s">
        <v>4285</v>
      </c>
      <c r="G122" s="823" t="s">
        <v>4286</v>
      </c>
      <c r="H122" s="832">
        <v>1</v>
      </c>
      <c r="I122" s="832">
        <v>59</v>
      </c>
      <c r="J122" s="823">
        <v>0.32240437158469948</v>
      </c>
      <c r="K122" s="823">
        <v>59</v>
      </c>
      <c r="L122" s="832">
        <v>3</v>
      </c>
      <c r="M122" s="832">
        <v>183</v>
      </c>
      <c r="N122" s="823">
        <v>1</v>
      </c>
      <c r="O122" s="823">
        <v>61</v>
      </c>
      <c r="P122" s="832"/>
      <c r="Q122" s="832"/>
      <c r="R122" s="828"/>
      <c r="S122" s="833"/>
    </row>
    <row r="123" spans="1:19" ht="14.45" customHeight="1" x14ac:dyDescent="0.2">
      <c r="A123" s="822" t="s">
        <v>586</v>
      </c>
      <c r="B123" s="823" t="s">
        <v>4238</v>
      </c>
      <c r="C123" s="823" t="s">
        <v>607</v>
      </c>
      <c r="D123" s="823" t="s">
        <v>1748</v>
      </c>
      <c r="E123" s="823" t="s">
        <v>4235</v>
      </c>
      <c r="F123" s="823" t="s">
        <v>4291</v>
      </c>
      <c r="G123" s="823" t="s">
        <v>4292</v>
      </c>
      <c r="H123" s="832">
        <v>2</v>
      </c>
      <c r="I123" s="832">
        <v>748</v>
      </c>
      <c r="J123" s="823">
        <v>0.99468085106382975</v>
      </c>
      <c r="K123" s="823">
        <v>374</v>
      </c>
      <c r="L123" s="832">
        <v>2</v>
      </c>
      <c r="M123" s="832">
        <v>752</v>
      </c>
      <c r="N123" s="823">
        <v>1</v>
      </c>
      <c r="O123" s="823">
        <v>376</v>
      </c>
      <c r="P123" s="832">
        <v>155</v>
      </c>
      <c r="Q123" s="832">
        <v>58745</v>
      </c>
      <c r="R123" s="828">
        <v>78.118351063829792</v>
      </c>
      <c r="S123" s="833">
        <v>379</v>
      </c>
    </row>
    <row r="124" spans="1:19" ht="14.45" customHeight="1" x14ac:dyDescent="0.2">
      <c r="A124" s="822" t="s">
        <v>586</v>
      </c>
      <c r="B124" s="823" t="s">
        <v>4238</v>
      </c>
      <c r="C124" s="823" t="s">
        <v>607</v>
      </c>
      <c r="D124" s="823" t="s">
        <v>1748</v>
      </c>
      <c r="E124" s="823" t="s">
        <v>4235</v>
      </c>
      <c r="F124" s="823" t="s">
        <v>4293</v>
      </c>
      <c r="G124" s="823" t="s">
        <v>4294</v>
      </c>
      <c r="H124" s="832"/>
      <c r="I124" s="832"/>
      <c r="J124" s="823"/>
      <c r="K124" s="823"/>
      <c r="L124" s="832"/>
      <c r="M124" s="832"/>
      <c r="N124" s="823"/>
      <c r="O124" s="823"/>
      <c r="P124" s="832">
        <v>1</v>
      </c>
      <c r="Q124" s="832">
        <v>0</v>
      </c>
      <c r="R124" s="828"/>
      <c r="S124" s="833">
        <v>0</v>
      </c>
    </row>
    <row r="125" spans="1:19" ht="14.45" customHeight="1" x14ac:dyDescent="0.2">
      <c r="A125" s="822" t="s">
        <v>586</v>
      </c>
      <c r="B125" s="823" t="s">
        <v>4238</v>
      </c>
      <c r="C125" s="823" t="s">
        <v>607</v>
      </c>
      <c r="D125" s="823" t="s">
        <v>1750</v>
      </c>
      <c r="E125" s="823" t="s">
        <v>4239</v>
      </c>
      <c r="F125" s="823" t="s">
        <v>4244</v>
      </c>
      <c r="G125" s="823" t="s">
        <v>4245</v>
      </c>
      <c r="H125" s="832"/>
      <c r="I125" s="832"/>
      <c r="J125" s="823"/>
      <c r="K125" s="823"/>
      <c r="L125" s="832">
        <v>0.9</v>
      </c>
      <c r="M125" s="832">
        <v>256.57</v>
      </c>
      <c r="N125" s="823">
        <v>1</v>
      </c>
      <c r="O125" s="823">
        <v>285.07777777777778</v>
      </c>
      <c r="P125" s="832"/>
      <c r="Q125" s="832"/>
      <c r="R125" s="828"/>
      <c r="S125" s="833"/>
    </row>
    <row r="126" spans="1:19" ht="14.45" customHeight="1" x14ac:dyDescent="0.2">
      <c r="A126" s="822" t="s">
        <v>586</v>
      </c>
      <c r="B126" s="823" t="s">
        <v>4238</v>
      </c>
      <c r="C126" s="823" t="s">
        <v>607</v>
      </c>
      <c r="D126" s="823" t="s">
        <v>1750</v>
      </c>
      <c r="E126" s="823" t="s">
        <v>4235</v>
      </c>
      <c r="F126" s="823" t="s">
        <v>4253</v>
      </c>
      <c r="G126" s="823" t="s">
        <v>4254</v>
      </c>
      <c r="H126" s="832">
        <v>2</v>
      </c>
      <c r="I126" s="832">
        <v>166</v>
      </c>
      <c r="J126" s="823">
        <v>0.65873015873015872</v>
      </c>
      <c r="K126" s="823">
        <v>83</v>
      </c>
      <c r="L126" s="832">
        <v>3</v>
      </c>
      <c r="M126" s="832">
        <v>252</v>
      </c>
      <c r="N126" s="823">
        <v>1</v>
      </c>
      <c r="O126" s="823">
        <v>84</v>
      </c>
      <c r="P126" s="832">
        <v>6</v>
      </c>
      <c r="Q126" s="832">
        <v>510</v>
      </c>
      <c r="R126" s="828">
        <v>2.0238095238095237</v>
      </c>
      <c r="S126" s="833">
        <v>85</v>
      </c>
    </row>
    <row r="127" spans="1:19" ht="14.45" customHeight="1" x14ac:dyDescent="0.2">
      <c r="A127" s="822" t="s">
        <v>586</v>
      </c>
      <c r="B127" s="823" t="s">
        <v>4238</v>
      </c>
      <c r="C127" s="823" t="s">
        <v>607</v>
      </c>
      <c r="D127" s="823" t="s">
        <v>1750</v>
      </c>
      <c r="E127" s="823" t="s">
        <v>4235</v>
      </c>
      <c r="F127" s="823" t="s">
        <v>4255</v>
      </c>
      <c r="G127" s="823" t="s">
        <v>4256</v>
      </c>
      <c r="H127" s="832">
        <v>111</v>
      </c>
      <c r="I127" s="832">
        <v>4107</v>
      </c>
      <c r="J127" s="823">
        <v>0.93981693363844399</v>
      </c>
      <c r="K127" s="823">
        <v>37</v>
      </c>
      <c r="L127" s="832">
        <v>115</v>
      </c>
      <c r="M127" s="832">
        <v>4370</v>
      </c>
      <c r="N127" s="823">
        <v>1</v>
      </c>
      <c r="O127" s="823">
        <v>38</v>
      </c>
      <c r="P127" s="832">
        <v>84</v>
      </c>
      <c r="Q127" s="832">
        <v>3192</v>
      </c>
      <c r="R127" s="828">
        <v>0.73043478260869565</v>
      </c>
      <c r="S127" s="833">
        <v>38</v>
      </c>
    </row>
    <row r="128" spans="1:19" ht="14.45" customHeight="1" x14ac:dyDescent="0.2">
      <c r="A128" s="822" t="s">
        <v>586</v>
      </c>
      <c r="B128" s="823" t="s">
        <v>4238</v>
      </c>
      <c r="C128" s="823" t="s">
        <v>607</v>
      </c>
      <c r="D128" s="823" t="s">
        <v>1750</v>
      </c>
      <c r="E128" s="823" t="s">
        <v>4235</v>
      </c>
      <c r="F128" s="823" t="s">
        <v>4263</v>
      </c>
      <c r="G128" s="823" t="s">
        <v>4264</v>
      </c>
      <c r="H128" s="832"/>
      <c r="I128" s="832"/>
      <c r="J128" s="823"/>
      <c r="K128" s="823"/>
      <c r="L128" s="832">
        <v>1</v>
      </c>
      <c r="M128" s="832">
        <v>131</v>
      </c>
      <c r="N128" s="823">
        <v>1</v>
      </c>
      <c r="O128" s="823">
        <v>131</v>
      </c>
      <c r="P128" s="832"/>
      <c r="Q128" s="832"/>
      <c r="R128" s="828"/>
      <c r="S128" s="833"/>
    </row>
    <row r="129" spans="1:19" ht="14.45" customHeight="1" x14ac:dyDescent="0.2">
      <c r="A129" s="822" t="s">
        <v>586</v>
      </c>
      <c r="B129" s="823" t="s">
        <v>4238</v>
      </c>
      <c r="C129" s="823" t="s">
        <v>607</v>
      </c>
      <c r="D129" s="823" t="s">
        <v>1750</v>
      </c>
      <c r="E129" s="823" t="s">
        <v>4235</v>
      </c>
      <c r="F129" s="823" t="s">
        <v>4265</v>
      </c>
      <c r="G129" s="823" t="s">
        <v>4266</v>
      </c>
      <c r="H129" s="832">
        <v>189</v>
      </c>
      <c r="I129" s="832">
        <v>24003</v>
      </c>
      <c r="J129" s="823">
        <v>1.213375796178344</v>
      </c>
      <c r="K129" s="823">
        <v>127</v>
      </c>
      <c r="L129" s="832">
        <v>157</v>
      </c>
      <c r="M129" s="832">
        <v>19782</v>
      </c>
      <c r="N129" s="823">
        <v>1</v>
      </c>
      <c r="O129" s="823">
        <v>126</v>
      </c>
      <c r="P129" s="832">
        <v>92</v>
      </c>
      <c r="Q129" s="832">
        <v>11684</v>
      </c>
      <c r="R129" s="828">
        <v>0.59063795369527849</v>
      </c>
      <c r="S129" s="833">
        <v>127</v>
      </c>
    </row>
    <row r="130" spans="1:19" ht="14.45" customHeight="1" x14ac:dyDescent="0.2">
      <c r="A130" s="822" t="s">
        <v>586</v>
      </c>
      <c r="B130" s="823" t="s">
        <v>4238</v>
      </c>
      <c r="C130" s="823" t="s">
        <v>607</v>
      </c>
      <c r="D130" s="823" t="s">
        <v>1750</v>
      </c>
      <c r="E130" s="823" t="s">
        <v>4235</v>
      </c>
      <c r="F130" s="823" t="s">
        <v>4273</v>
      </c>
      <c r="G130" s="823" t="s">
        <v>4274</v>
      </c>
      <c r="H130" s="832">
        <v>354</v>
      </c>
      <c r="I130" s="832">
        <v>11799.99</v>
      </c>
      <c r="J130" s="823">
        <v>1.4811696731507644</v>
      </c>
      <c r="K130" s="823">
        <v>33.33330508474576</v>
      </c>
      <c r="L130" s="832">
        <v>239</v>
      </c>
      <c r="M130" s="832">
        <v>7966.67</v>
      </c>
      <c r="N130" s="823">
        <v>1</v>
      </c>
      <c r="O130" s="823">
        <v>33.333347280334728</v>
      </c>
      <c r="P130" s="832">
        <v>229</v>
      </c>
      <c r="Q130" s="832">
        <v>7633.33</v>
      </c>
      <c r="R130" s="828">
        <v>0.95815817650285495</v>
      </c>
      <c r="S130" s="833">
        <v>33.333318777292575</v>
      </c>
    </row>
    <row r="131" spans="1:19" ht="14.45" customHeight="1" x14ac:dyDescent="0.2">
      <c r="A131" s="822" t="s">
        <v>586</v>
      </c>
      <c r="B131" s="823" t="s">
        <v>4238</v>
      </c>
      <c r="C131" s="823" t="s">
        <v>607</v>
      </c>
      <c r="D131" s="823" t="s">
        <v>1750</v>
      </c>
      <c r="E131" s="823" t="s">
        <v>4235</v>
      </c>
      <c r="F131" s="823" t="s">
        <v>4275</v>
      </c>
      <c r="G131" s="823" t="s">
        <v>4276</v>
      </c>
      <c r="H131" s="832">
        <v>69</v>
      </c>
      <c r="I131" s="832">
        <v>17388</v>
      </c>
      <c r="J131" s="823">
        <v>2.2082804165608332</v>
      </c>
      <c r="K131" s="823">
        <v>252</v>
      </c>
      <c r="L131" s="832">
        <v>31</v>
      </c>
      <c r="M131" s="832">
        <v>7874</v>
      </c>
      <c r="N131" s="823">
        <v>1</v>
      </c>
      <c r="O131" s="823">
        <v>254</v>
      </c>
      <c r="P131" s="832">
        <v>15</v>
      </c>
      <c r="Q131" s="832">
        <v>3825</v>
      </c>
      <c r="R131" s="828">
        <v>0.48577597155194313</v>
      </c>
      <c r="S131" s="833">
        <v>255</v>
      </c>
    </row>
    <row r="132" spans="1:19" ht="14.45" customHeight="1" x14ac:dyDescent="0.2">
      <c r="A132" s="822" t="s">
        <v>586</v>
      </c>
      <c r="B132" s="823" t="s">
        <v>4238</v>
      </c>
      <c r="C132" s="823" t="s">
        <v>607</v>
      </c>
      <c r="D132" s="823" t="s">
        <v>1750</v>
      </c>
      <c r="E132" s="823" t="s">
        <v>4235</v>
      </c>
      <c r="F132" s="823" t="s">
        <v>4277</v>
      </c>
      <c r="G132" s="823" t="s">
        <v>4278</v>
      </c>
      <c r="H132" s="832"/>
      <c r="I132" s="832"/>
      <c r="J132" s="823"/>
      <c r="K132" s="823"/>
      <c r="L132" s="832">
        <v>1</v>
      </c>
      <c r="M132" s="832">
        <v>116</v>
      </c>
      <c r="N132" s="823">
        <v>1</v>
      </c>
      <c r="O132" s="823">
        <v>116</v>
      </c>
      <c r="P132" s="832"/>
      <c r="Q132" s="832"/>
      <c r="R132" s="828"/>
      <c r="S132" s="833"/>
    </row>
    <row r="133" spans="1:19" ht="14.45" customHeight="1" x14ac:dyDescent="0.2">
      <c r="A133" s="822" t="s">
        <v>586</v>
      </c>
      <c r="B133" s="823" t="s">
        <v>4238</v>
      </c>
      <c r="C133" s="823" t="s">
        <v>607</v>
      </c>
      <c r="D133" s="823" t="s">
        <v>1750</v>
      </c>
      <c r="E133" s="823" t="s">
        <v>4235</v>
      </c>
      <c r="F133" s="823" t="s">
        <v>4285</v>
      </c>
      <c r="G133" s="823" t="s">
        <v>4286</v>
      </c>
      <c r="H133" s="832"/>
      <c r="I133" s="832"/>
      <c r="J133" s="823"/>
      <c r="K133" s="823"/>
      <c r="L133" s="832">
        <v>1</v>
      </c>
      <c r="M133" s="832">
        <v>61</v>
      </c>
      <c r="N133" s="823">
        <v>1</v>
      </c>
      <c r="O133" s="823">
        <v>61</v>
      </c>
      <c r="P133" s="832"/>
      <c r="Q133" s="832"/>
      <c r="R133" s="828"/>
      <c r="S133" s="833"/>
    </row>
    <row r="134" spans="1:19" ht="14.45" customHeight="1" x14ac:dyDescent="0.2">
      <c r="A134" s="822" t="s">
        <v>586</v>
      </c>
      <c r="B134" s="823" t="s">
        <v>4238</v>
      </c>
      <c r="C134" s="823" t="s">
        <v>607</v>
      </c>
      <c r="D134" s="823" t="s">
        <v>1750</v>
      </c>
      <c r="E134" s="823" t="s">
        <v>4235</v>
      </c>
      <c r="F134" s="823" t="s">
        <v>4289</v>
      </c>
      <c r="G134" s="823" t="s">
        <v>4290</v>
      </c>
      <c r="H134" s="832">
        <v>3</v>
      </c>
      <c r="I134" s="832">
        <v>1125</v>
      </c>
      <c r="J134" s="823"/>
      <c r="K134" s="823">
        <v>375</v>
      </c>
      <c r="L134" s="832"/>
      <c r="M134" s="832"/>
      <c r="N134" s="823"/>
      <c r="O134" s="823"/>
      <c r="P134" s="832"/>
      <c r="Q134" s="832"/>
      <c r="R134" s="828"/>
      <c r="S134" s="833"/>
    </row>
    <row r="135" spans="1:19" ht="14.45" customHeight="1" x14ac:dyDescent="0.2">
      <c r="A135" s="822" t="s">
        <v>586</v>
      </c>
      <c r="B135" s="823" t="s">
        <v>4238</v>
      </c>
      <c r="C135" s="823" t="s">
        <v>607</v>
      </c>
      <c r="D135" s="823" t="s">
        <v>1750</v>
      </c>
      <c r="E135" s="823" t="s">
        <v>4235</v>
      </c>
      <c r="F135" s="823" t="s">
        <v>4291</v>
      </c>
      <c r="G135" s="823" t="s">
        <v>4292</v>
      </c>
      <c r="H135" s="832">
        <v>115</v>
      </c>
      <c r="I135" s="832">
        <v>43010</v>
      </c>
      <c r="J135" s="823">
        <v>1.9387847097006852</v>
      </c>
      <c r="K135" s="823">
        <v>374</v>
      </c>
      <c r="L135" s="832">
        <v>59</v>
      </c>
      <c r="M135" s="832">
        <v>22184</v>
      </c>
      <c r="N135" s="823">
        <v>1</v>
      </c>
      <c r="O135" s="823">
        <v>376</v>
      </c>
      <c r="P135" s="832">
        <v>141</v>
      </c>
      <c r="Q135" s="832">
        <v>53439</v>
      </c>
      <c r="R135" s="828">
        <v>2.4088983050847457</v>
      </c>
      <c r="S135" s="833">
        <v>379</v>
      </c>
    </row>
    <row r="136" spans="1:19" ht="14.45" customHeight="1" x14ac:dyDescent="0.2">
      <c r="A136" s="822" t="s">
        <v>586</v>
      </c>
      <c r="B136" s="823" t="s">
        <v>4238</v>
      </c>
      <c r="C136" s="823" t="s">
        <v>607</v>
      </c>
      <c r="D136" s="823" t="s">
        <v>4231</v>
      </c>
      <c r="E136" s="823" t="s">
        <v>4239</v>
      </c>
      <c r="F136" s="823" t="s">
        <v>4240</v>
      </c>
      <c r="G136" s="823" t="s">
        <v>4241</v>
      </c>
      <c r="H136" s="832">
        <v>0.30000000000000004</v>
      </c>
      <c r="I136" s="832">
        <v>20.91</v>
      </c>
      <c r="J136" s="823"/>
      <c r="K136" s="823">
        <v>69.699999999999989</v>
      </c>
      <c r="L136" s="832"/>
      <c r="M136" s="832"/>
      <c r="N136" s="823"/>
      <c r="O136" s="823"/>
      <c r="P136" s="832"/>
      <c r="Q136" s="832"/>
      <c r="R136" s="828"/>
      <c r="S136" s="833"/>
    </row>
    <row r="137" spans="1:19" ht="14.45" customHeight="1" x14ac:dyDescent="0.2">
      <c r="A137" s="822" t="s">
        <v>586</v>
      </c>
      <c r="B137" s="823" t="s">
        <v>4238</v>
      </c>
      <c r="C137" s="823" t="s">
        <v>607</v>
      </c>
      <c r="D137" s="823" t="s">
        <v>4231</v>
      </c>
      <c r="E137" s="823" t="s">
        <v>4235</v>
      </c>
      <c r="F137" s="823" t="s">
        <v>4255</v>
      </c>
      <c r="G137" s="823" t="s">
        <v>4256</v>
      </c>
      <c r="H137" s="832">
        <v>3</v>
      </c>
      <c r="I137" s="832">
        <v>111</v>
      </c>
      <c r="J137" s="823"/>
      <c r="K137" s="823">
        <v>37</v>
      </c>
      <c r="L137" s="832"/>
      <c r="M137" s="832"/>
      <c r="N137" s="823"/>
      <c r="O137" s="823"/>
      <c r="P137" s="832"/>
      <c r="Q137" s="832"/>
      <c r="R137" s="828"/>
      <c r="S137" s="833"/>
    </row>
    <row r="138" spans="1:19" ht="14.45" customHeight="1" x14ac:dyDescent="0.2">
      <c r="A138" s="822" t="s">
        <v>586</v>
      </c>
      <c r="B138" s="823" t="s">
        <v>4238</v>
      </c>
      <c r="C138" s="823" t="s">
        <v>607</v>
      </c>
      <c r="D138" s="823" t="s">
        <v>1751</v>
      </c>
      <c r="E138" s="823" t="s">
        <v>4235</v>
      </c>
      <c r="F138" s="823" t="s">
        <v>4255</v>
      </c>
      <c r="G138" s="823" t="s">
        <v>4256</v>
      </c>
      <c r="H138" s="832">
        <v>2</v>
      </c>
      <c r="I138" s="832">
        <v>74</v>
      </c>
      <c r="J138" s="823"/>
      <c r="K138" s="823">
        <v>37</v>
      </c>
      <c r="L138" s="832"/>
      <c r="M138" s="832"/>
      <c r="N138" s="823"/>
      <c r="O138" s="823"/>
      <c r="P138" s="832">
        <v>1</v>
      </c>
      <c r="Q138" s="832">
        <v>38</v>
      </c>
      <c r="R138" s="828"/>
      <c r="S138" s="833">
        <v>38</v>
      </c>
    </row>
    <row r="139" spans="1:19" ht="14.45" customHeight="1" x14ac:dyDescent="0.2">
      <c r="A139" s="822" t="s">
        <v>586</v>
      </c>
      <c r="B139" s="823" t="s">
        <v>4238</v>
      </c>
      <c r="C139" s="823" t="s">
        <v>607</v>
      </c>
      <c r="D139" s="823" t="s">
        <v>1751</v>
      </c>
      <c r="E139" s="823" t="s">
        <v>4235</v>
      </c>
      <c r="F139" s="823" t="s">
        <v>4273</v>
      </c>
      <c r="G139" s="823" t="s">
        <v>4274</v>
      </c>
      <c r="H139" s="832"/>
      <c r="I139" s="832"/>
      <c r="J139" s="823"/>
      <c r="K139" s="823"/>
      <c r="L139" s="832"/>
      <c r="M139" s="832"/>
      <c r="N139" s="823"/>
      <c r="O139" s="823"/>
      <c r="P139" s="832">
        <v>9</v>
      </c>
      <c r="Q139" s="832">
        <v>300</v>
      </c>
      <c r="R139" s="828"/>
      <c r="S139" s="833">
        <v>33.333333333333336</v>
      </c>
    </row>
    <row r="140" spans="1:19" ht="14.45" customHeight="1" x14ac:dyDescent="0.2">
      <c r="A140" s="822" t="s">
        <v>586</v>
      </c>
      <c r="B140" s="823" t="s">
        <v>4238</v>
      </c>
      <c r="C140" s="823" t="s">
        <v>607</v>
      </c>
      <c r="D140" s="823" t="s">
        <v>1751</v>
      </c>
      <c r="E140" s="823" t="s">
        <v>4235</v>
      </c>
      <c r="F140" s="823" t="s">
        <v>4291</v>
      </c>
      <c r="G140" s="823" t="s">
        <v>4292</v>
      </c>
      <c r="H140" s="832"/>
      <c r="I140" s="832"/>
      <c r="J140" s="823"/>
      <c r="K140" s="823"/>
      <c r="L140" s="832"/>
      <c r="M140" s="832"/>
      <c r="N140" s="823"/>
      <c r="O140" s="823"/>
      <c r="P140" s="832">
        <v>9</v>
      </c>
      <c r="Q140" s="832">
        <v>3411</v>
      </c>
      <c r="R140" s="828"/>
      <c r="S140" s="833">
        <v>379</v>
      </c>
    </row>
    <row r="141" spans="1:19" ht="14.45" customHeight="1" x14ac:dyDescent="0.2">
      <c r="A141" s="822" t="s">
        <v>586</v>
      </c>
      <c r="B141" s="823" t="s">
        <v>4238</v>
      </c>
      <c r="C141" s="823" t="s">
        <v>607</v>
      </c>
      <c r="D141" s="823" t="s">
        <v>4232</v>
      </c>
      <c r="E141" s="823" t="s">
        <v>4235</v>
      </c>
      <c r="F141" s="823" t="s">
        <v>4265</v>
      </c>
      <c r="G141" s="823" t="s">
        <v>4266</v>
      </c>
      <c r="H141" s="832">
        <v>1</v>
      </c>
      <c r="I141" s="832">
        <v>127</v>
      </c>
      <c r="J141" s="823"/>
      <c r="K141" s="823">
        <v>127</v>
      </c>
      <c r="L141" s="832"/>
      <c r="M141" s="832"/>
      <c r="N141" s="823"/>
      <c r="O141" s="823"/>
      <c r="P141" s="832"/>
      <c r="Q141" s="832"/>
      <c r="R141" s="828"/>
      <c r="S141" s="833"/>
    </row>
    <row r="142" spans="1:19" ht="14.45" customHeight="1" x14ac:dyDescent="0.2">
      <c r="A142" s="822" t="s">
        <v>586</v>
      </c>
      <c r="B142" s="823" t="s">
        <v>4238</v>
      </c>
      <c r="C142" s="823" t="s">
        <v>607</v>
      </c>
      <c r="D142" s="823" t="s">
        <v>4232</v>
      </c>
      <c r="E142" s="823" t="s">
        <v>4235</v>
      </c>
      <c r="F142" s="823" t="s">
        <v>4273</v>
      </c>
      <c r="G142" s="823" t="s">
        <v>4274</v>
      </c>
      <c r="H142" s="832">
        <v>16</v>
      </c>
      <c r="I142" s="832">
        <v>533.31999999999994</v>
      </c>
      <c r="J142" s="823">
        <v>0.94114740501526439</v>
      </c>
      <c r="K142" s="823">
        <v>33.332499999999996</v>
      </c>
      <c r="L142" s="832">
        <v>17</v>
      </c>
      <c r="M142" s="832">
        <v>566.67000000000007</v>
      </c>
      <c r="N142" s="823">
        <v>1</v>
      </c>
      <c r="O142" s="823">
        <v>33.333529411764708</v>
      </c>
      <c r="P142" s="832"/>
      <c r="Q142" s="832"/>
      <c r="R142" s="828"/>
      <c r="S142" s="833"/>
    </row>
    <row r="143" spans="1:19" ht="14.45" customHeight="1" x14ac:dyDescent="0.2">
      <c r="A143" s="822" t="s">
        <v>586</v>
      </c>
      <c r="B143" s="823" t="s">
        <v>4238</v>
      </c>
      <c r="C143" s="823" t="s">
        <v>607</v>
      </c>
      <c r="D143" s="823" t="s">
        <v>4232</v>
      </c>
      <c r="E143" s="823" t="s">
        <v>4235</v>
      </c>
      <c r="F143" s="823" t="s">
        <v>4275</v>
      </c>
      <c r="G143" s="823" t="s">
        <v>4276</v>
      </c>
      <c r="H143" s="832">
        <v>1</v>
      </c>
      <c r="I143" s="832">
        <v>252</v>
      </c>
      <c r="J143" s="823">
        <v>5.5118110236220472E-2</v>
      </c>
      <c r="K143" s="823">
        <v>252</v>
      </c>
      <c r="L143" s="832">
        <v>18</v>
      </c>
      <c r="M143" s="832">
        <v>4572</v>
      </c>
      <c r="N143" s="823">
        <v>1</v>
      </c>
      <c r="O143" s="823">
        <v>254</v>
      </c>
      <c r="P143" s="832"/>
      <c r="Q143" s="832"/>
      <c r="R143" s="828"/>
      <c r="S143" s="833"/>
    </row>
    <row r="144" spans="1:19" ht="14.45" customHeight="1" x14ac:dyDescent="0.2">
      <c r="A144" s="822" t="s">
        <v>586</v>
      </c>
      <c r="B144" s="823" t="s">
        <v>4238</v>
      </c>
      <c r="C144" s="823" t="s">
        <v>607</v>
      </c>
      <c r="D144" s="823" t="s">
        <v>4232</v>
      </c>
      <c r="E144" s="823" t="s">
        <v>4235</v>
      </c>
      <c r="F144" s="823" t="s">
        <v>4291</v>
      </c>
      <c r="G144" s="823" t="s">
        <v>4292</v>
      </c>
      <c r="H144" s="832">
        <v>18</v>
      </c>
      <c r="I144" s="832">
        <v>6732</v>
      </c>
      <c r="J144" s="823"/>
      <c r="K144" s="823">
        <v>374</v>
      </c>
      <c r="L144" s="832"/>
      <c r="M144" s="832"/>
      <c r="N144" s="823"/>
      <c r="O144" s="823"/>
      <c r="P144" s="832"/>
      <c r="Q144" s="832"/>
      <c r="R144" s="828"/>
      <c r="S144" s="833"/>
    </row>
    <row r="145" spans="1:19" ht="14.45" customHeight="1" x14ac:dyDescent="0.2">
      <c r="A145" s="822" t="s">
        <v>586</v>
      </c>
      <c r="B145" s="823" t="s">
        <v>4238</v>
      </c>
      <c r="C145" s="823" t="s">
        <v>607</v>
      </c>
      <c r="D145" s="823" t="s">
        <v>1753</v>
      </c>
      <c r="E145" s="823" t="s">
        <v>4239</v>
      </c>
      <c r="F145" s="823" t="s">
        <v>4240</v>
      </c>
      <c r="G145" s="823" t="s">
        <v>4241</v>
      </c>
      <c r="H145" s="832"/>
      <c r="I145" s="832"/>
      <c r="J145" s="823"/>
      <c r="K145" s="823"/>
      <c r="L145" s="832"/>
      <c r="M145" s="832"/>
      <c r="N145" s="823"/>
      <c r="O145" s="823"/>
      <c r="P145" s="832">
        <v>0.2</v>
      </c>
      <c r="Q145" s="832">
        <v>13.94</v>
      </c>
      <c r="R145" s="828"/>
      <c r="S145" s="833">
        <v>69.699999999999989</v>
      </c>
    </row>
    <row r="146" spans="1:19" ht="14.45" customHeight="1" x14ac:dyDescent="0.2">
      <c r="A146" s="822" t="s">
        <v>586</v>
      </c>
      <c r="B146" s="823" t="s">
        <v>4238</v>
      </c>
      <c r="C146" s="823" t="s">
        <v>607</v>
      </c>
      <c r="D146" s="823" t="s">
        <v>1753</v>
      </c>
      <c r="E146" s="823" t="s">
        <v>4239</v>
      </c>
      <c r="F146" s="823" t="s">
        <v>4244</v>
      </c>
      <c r="G146" s="823" t="s">
        <v>4245</v>
      </c>
      <c r="H146" s="832"/>
      <c r="I146" s="832"/>
      <c r="J146" s="823"/>
      <c r="K146" s="823"/>
      <c r="L146" s="832">
        <v>0.9</v>
      </c>
      <c r="M146" s="832">
        <v>256.57</v>
      </c>
      <c r="N146" s="823">
        <v>1</v>
      </c>
      <c r="O146" s="823">
        <v>285.07777777777778</v>
      </c>
      <c r="P146" s="832">
        <v>13.400000000000002</v>
      </c>
      <c r="Q146" s="832">
        <v>4927.18</v>
      </c>
      <c r="R146" s="828">
        <v>19.204037884398023</v>
      </c>
      <c r="S146" s="833">
        <v>367.7</v>
      </c>
    </row>
    <row r="147" spans="1:19" ht="14.45" customHeight="1" x14ac:dyDescent="0.2">
      <c r="A147" s="822" t="s">
        <v>586</v>
      </c>
      <c r="B147" s="823" t="s">
        <v>4238</v>
      </c>
      <c r="C147" s="823" t="s">
        <v>607</v>
      </c>
      <c r="D147" s="823" t="s">
        <v>1753</v>
      </c>
      <c r="E147" s="823" t="s">
        <v>4239</v>
      </c>
      <c r="F147" s="823" t="s">
        <v>4246</v>
      </c>
      <c r="G147" s="823" t="s">
        <v>1020</v>
      </c>
      <c r="H147" s="832"/>
      <c r="I147" s="832"/>
      <c r="J147" s="823"/>
      <c r="K147" s="823"/>
      <c r="L147" s="832">
        <v>0.1</v>
      </c>
      <c r="M147" s="832">
        <v>6.82</v>
      </c>
      <c r="N147" s="823">
        <v>1</v>
      </c>
      <c r="O147" s="823">
        <v>68.2</v>
      </c>
      <c r="P147" s="832">
        <v>2.6</v>
      </c>
      <c r="Q147" s="832">
        <v>218.43</v>
      </c>
      <c r="R147" s="828">
        <v>32.02785923753666</v>
      </c>
      <c r="S147" s="833">
        <v>84.011538461538464</v>
      </c>
    </row>
    <row r="148" spans="1:19" ht="14.45" customHeight="1" x14ac:dyDescent="0.2">
      <c r="A148" s="822" t="s">
        <v>586</v>
      </c>
      <c r="B148" s="823" t="s">
        <v>4238</v>
      </c>
      <c r="C148" s="823" t="s">
        <v>607</v>
      </c>
      <c r="D148" s="823" t="s">
        <v>1753</v>
      </c>
      <c r="E148" s="823" t="s">
        <v>4235</v>
      </c>
      <c r="F148" s="823" t="s">
        <v>4253</v>
      </c>
      <c r="G148" s="823" t="s">
        <v>4254</v>
      </c>
      <c r="H148" s="832">
        <v>4</v>
      </c>
      <c r="I148" s="832">
        <v>332</v>
      </c>
      <c r="J148" s="823">
        <v>1.3174603174603174</v>
      </c>
      <c r="K148" s="823">
        <v>83</v>
      </c>
      <c r="L148" s="832">
        <v>3</v>
      </c>
      <c r="M148" s="832">
        <v>252</v>
      </c>
      <c r="N148" s="823">
        <v>1</v>
      </c>
      <c r="O148" s="823">
        <v>84</v>
      </c>
      <c r="P148" s="832">
        <v>4</v>
      </c>
      <c r="Q148" s="832">
        <v>340</v>
      </c>
      <c r="R148" s="828">
        <v>1.3492063492063493</v>
      </c>
      <c r="S148" s="833">
        <v>85</v>
      </c>
    </row>
    <row r="149" spans="1:19" ht="14.45" customHeight="1" x14ac:dyDescent="0.2">
      <c r="A149" s="822" t="s">
        <v>586</v>
      </c>
      <c r="B149" s="823" t="s">
        <v>4238</v>
      </c>
      <c r="C149" s="823" t="s">
        <v>607</v>
      </c>
      <c r="D149" s="823" t="s">
        <v>1753</v>
      </c>
      <c r="E149" s="823" t="s">
        <v>4235</v>
      </c>
      <c r="F149" s="823" t="s">
        <v>4255</v>
      </c>
      <c r="G149" s="823" t="s">
        <v>4256</v>
      </c>
      <c r="H149" s="832">
        <v>4</v>
      </c>
      <c r="I149" s="832">
        <v>148</v>
      </c>
      <c r="J149" s="823"/>
      <c r="K149" s="823">
        <v>37</v>
      </c>
      <c r="L149" s="832"/>
      <c r="M149" s="832"/>
      <c r="N149" s="823"/>
      <c r="O149" s="823"/>
      <c r="P149" s="832">
        <v>2</v>
      </c>
      <c r="Q149" s="832">
        <v>76</v>
      </c>
      <c r="R149" s="828"/>
      <c r="S149" s="833">
        <v>38</v>
      </c>
    </row>
    <row r="150" spans="1:19" ht="14.45" customHeight="1" x14ac:dyDescent="0.2">
      <c r="A150" s="822" t="s">
        <v>586</v>
      </c>
      <c r="B150" s="823" t="s">
        <v>4238</v>
      </c>
      <c r="C150" s="823" t="s">
        <v>607</v>
      </c>
      <c r="D150" s="823" t="s">
        <v>1753</v>
      </c>
      <c r="E150" s="823" t="s">
        <v>4235</v>
      </c>
      <c r="F150" s="823" t="s">
        <v>4261</v>
      </c>
      <c r="G150" s="823" t="s">
        <v>4262</v>
      </c>
      <c r="H150" s="832"/>
      <c r="I150" s="832"/>
      <c r="J150" s="823"/>
      <c r="K150" s="823"/>
      <c r="L150" s="832"/>
      <c r="M150" s="832"/>
      <c r="N150" s="823"/>
      <c r="O150" s="823"/>
      <c r="P150" s="832">
        <v>2</v>
      </c>
      <c r="Q150" s="832">
        <v>238</v>
      </c>
      <c r="R150" s="828"/>
      <c r="S150" s="833">
        <v>119</v>
      </c>
    </row>
    <row r="151" spans="1:19" ht="14.45" customHeight="1" x14ac:dyDescent="0.2">
      <c r="A151" s="822" t="s">
        <v>586</v>
      </c>
      <c r="B151" s="823" t="s">
        <v>4238</v>
      </c>
      <c r="C151" s="823" t="s">
        <v>607</v>
      </c>
      <c r="D151" s="823" t="s">
        <v>1753</v>
      </c>
      <c r="E151" s="823" t="s">
        <v>4235</v>
      </c>
      <c r="F151" s="823" t="s">
        <v>4263</v>
      </c>
      <c r="G151" s="823" t="s">
        <v>4264</v>
      </c>
      <c r="H151" s="832"/>
      <c r="I151" s="832"/>
      <c r="J151" s="823"/>
      <c r="K151" s="823"/>
      <c r="L151" s="832">
        <v>1</v>
      </c>
      <c r="M151" s="832">
        <v>131</v>
      </c>
      <c r="N151" s="823">
        <v>1</v>
      </c>
      <c r="O151" s="823">
        <v>131</v>
      </c>
      <c r="P151" s="832">
        <v>16</v>
      </c>
      <c r="Q151" s="832">
        <v>2112</v>
      </c>
      <c r="R151" s="828">
        <v>16.122137404580151</v>
      </c>
      <c r="S151" s="833">
        <v>132</v>
      </c>
    </row>
    <row r="152" spans="1:19" ht="14.45" customHeight="1" x14ac:dyDescent="0.2">
      <c r="A152" s="822" t="s">
        <v>586</v>
      </c>
      <c r="B152" s="823" t="s">
        <v>4238</v>
      </c>
      <c r="C152" s="823" t="s">
        <v>607</v>
      </c>
      <c r="D152" s="823" t="s">
        <v>1753</v>
      </c>
      <c r="E152" s="823" t="s">
        <v>4235</v>
      </c>
      <c r="F152" s="823" t="s">
        <v>4265</v>
      </c>
      <c r="G152" s="823" t="s">
        <v>4266</v>
      </c>
      <c r="H152" s="832">
        <v>94</v>
      </c>
      <c r="I152" s="832">
        <v>11938</v>
      </c>
      <c r="J152" s="823">
        <v>1.2146927146927147</v>
      </c>
      <c r="K152" s="823">
        <v>127</v>
      </c>
      <c r="L152" s="832">
        <v>78</v>
      </c>
      <c r="M152" s="832">
        <v>9828</v>
      </c>
      <c r="N152" s="823">
        <v>1</v>
      </c>
      <c r="O152" s="823">
        <v>126</v>
      </c>
      <c r="P152" s="832">
        <v>101</v>
      </c>
      <c r="Q152" s="832">
        <v>12827</v>
      </c>
      <c r="R152" s="828">
        <v>1.3051485551485551</v>
      </c>
      <c r="S152" s="833">
        <v>127</v>
      </c>
    </row>
    <row r="153" spans="1:19" ht="14.45" customHeight="1" x14ac:dyDescent="0.2">
      <c r="A153" s="822" t="s">
        <v>586</v>
      </c>
      <c r="B153" s="823" t="s">
        <v>4238</v>
      </c>
      <c r="C153" s="823" t="s">
        <v>607</v>
      </c>
      <c r="D153" s="823" t="s">
        <v>1753</v>
      </c>
      <c r="E153" s="823" t="s">
        <v>4235</v>
      </c>
      <c r="F153" s="823" t="s">
        <v>4273</v>
      </c>
      <c r="G153" s="823" t="s">
        <v>4274</v>
      </c>
      <c r="H153" s="832">
        <v>232</v>
      </c>
      <c r="I153" s="832">
        <v>7733.32</v>
      </c>
      <c r="J153" s="823">
        <v>0.93548414412125835</v>
      </c>
      <c r="K153" s="823">
        <v>33.333275862068966</v>
      </c>
      <c r="L153" s="832">
        <v>248</v>
      </c>
      <c r="M153" s="832">
        <v>8266.65</v>
      </c>
      <c r="N153" s="823">
        <v>1</v>
      </c>
      <c r="O153" s="823">
        <v>33.333266129032253</v>
      </c>
      <c r="P153" s="832">
        <v>211</v>
      </c>
      <c r="Q153" s="832">
        <v>7033.34</v>
      </c>
      <c r="R153" s="828">
        <v>0.85080897340518835</v>
      </c>
      <c r="S153" s="833">
        <v>33.333364928909951</v>
      </c>
    </row>
    <row r="154" spans="1:19" ht="14.45" customHeight="1" x14ac:dyDescent="0.2">
      <c r="A154" s="822" t="s">
        <v>586</v>
      </c>
      <c r="B154" s="823" t="s">
        <v>4238</v>
      </c>
      <c r="C154" s="823" t="s">
        <v>607</v>
      </c>
      <c r="D154" s="823" t="s">
        <v>1753</v>
      </c>
      <c r="E154" s="823" t="s">
        <v>4235</v>
      </c>
      <c r="F154" s="823" t="s">
        <v>4275</v>
      </c>
      <c r="G154" s="823" t="s">
        <v>4276</v>
      </c>
      <c r="H154" s="832">
        <v>147</v>
      </c>
      <c r="I154" s="832">
        <v>37044</v>
      </c>
      <c r="J154" s="823">
        <v>0.8430203450002276</v>
      </c>
      <c r="K154" s="823">
        <v>252</v>
      </c>
      <c r="L154" s="832">
        <v>173</v>
      </c>
      <c r="M154" s="832">
        <v>43942</v>
      </c>
      <c r="N154" s="823">
        <v>1</v>
      </c>
      <c r="O154" s="823">
        <v>254</v>
      </c>
      <c r="P154" s="832">
        <v>81</v>
      </c>
      <c r="Q154" s="832">
        <v>20655</v>
      </c>
      <c r="R154" s="828">
        <v>0.47005143143234263</v>
      </c>
      <c r="S154" s="833">
        <v>255</v>
      </c>
    </row>
    <row r="155" spans="1:19" ht="14.45" customHeight="1" x14ac:dyDescent="0.2">
      <c r="A155" s="822" t="s">
        <v>586</v>
      </c>
      <c r="B155" s="823" t="s">
        <v>4238</v>
      </c>
      <c r="C155" s="823" t="s">
        <v>607</v>
      </c>
      <c r="D155" s="823" t="s">
        <v>1753</v>
      </c>
      <c r="E155" s="823" t="s">
        <v>4235</v>
      </c>
      <c r="F155" s="823" t="s">
        <v>4277</v>
      </c>
      <c r="G155" s="823" t="s">
        <v>4278</v>
      </c>
      <c r="H155" s="832"/>
      <c r="I155" s="832"/>
      <c r="J155" s="823"/>
      <c r="K155" s="823"/>
      <c r="L155" s="832"/>
      <c r="M155" s="832"/>
      <c r="N155" s="823"/>
      <c r="O155" s="823"/>
      <c r="P155" s="832">
        <v>1</v>
      </c>
      <c r="Q155" s="832">
        <v>117</v>
      </c>
      <c r="R155" s="828"/>
      <c r="S155" s="833">
        <v>117</v>
      </c>
    </row>
    <row r="156" spans="1:19" ht="14.45" customHeight="1" x14ac:dyDescent="0.2">
      <c r="A156" s="822" t="s">
        <v>586</v>
      </c>
      <c r="B156" s="823" t="s">
        <v>4238</v>
      </c>
      <c r="C156" s="823" t="s">
        <v>607</v>
      </c>
      <c r="D156" s="823" t="s">
        <v>1753</v>
      </c>
      <c r="E156" s="823" t="s">
        <v>4235</v>
      </c>
      <c r="F156" s="823" t="s">
        <v>4285</v>
      </c>
      <c r="G156" s="823" t="s">
        <v>4286</v>
      </c>
      <c r="H156" s="832">
        <v>2</v>
      </c>
      <c r="I156" s="832">
        <v>118</v>
      </c>
      <c r="J156" s="823">
        <v>1.9344262295081966</v>
      </c>
      <c r="K156" s="823">
        <v>59</v>
      </c>
      <c r="L156" s="832">
        <v>1</v>
      </c>
      <c r="M156" s="832">
        <v>61</v>
      </c>
      <c r="N156" s="823">
        <v>1</v>
      </c>
      <c r="O156" s="823">
        <v>61</v>
      </c>
      <c r="P156" s="832"/>
      <c r="Q156" s="832"/>
      <c r="R156" s="828"/>
      <c r="S156" s="833"/>
    </row>
    <row r="157" spans="1:19" ht="14.45" customHeight="1" x14ac:dyDescent="0.2">
      <c r="A157" s="822" t="s">
        <v>586</v>
      </c>
      <c r="B157" s="823" t="s">
        <v>4238</v>
      </c>
      <c r="C157" s="823" t="s">
        <v>607</v>
      </c>
      <c r="D157" s="823" t="s">
        <v>1753</v>
      </c>
      <c r="E157" s="823" t="s">
        <v>4235</v>
      </c>
      <c r="F157" s="823" t="s">
        <v>4291</v>
      </c>
      <c r="G157" s="823" t="s">
        <v>4292</v>
      </c>
      <c r="H157" s="832"/>
      <c r="I157" s="832"/>
      <c r="J157" s="823"/>
      <c r="K157" s="823"/>
      <c r="L157" s="832"/>
      <c r="M157" s="832"/>
      <c r="N157" s="823"/>
      <c r="O157" s="823"/>
      <c r="P157" s="832">
        <v>43</v>
      </c>
      <c r="Q157" s="832">
        <v>16297</v>
      </c>
      <c r="R157" s="828"/>
      <c r="S157" s="833">
        <v>379</v>
      </c>
    </row>
    <row r="158" spans="1:19" ht="14.45" customHeight="1" x14ac:dyDescent="0.2">
      <c r="A158" s="822" t="s">
        <v>586</v>
      </c>
      <c r="B158" s="823" t="s">
        <v>4238</v>
      </c>
      <c r="C158" s="823" t="s">
        <v>607</v>
      </c>
      <c r="D158" s="823" t="s">
        <v>1752</v>
      </c>
      <c r="E158" s="823" t="s">
        <v>4239</v>
      </c>
      <c r="F158" s="823" t="s">
        <v>4240</v>
      </c>
      <c r="G158" s="823" t="s">
        <v>4241</v>
      </c>
      <c r="H158" s="832"/>
      <c r="I158" s="832"/>
      <c r="J158" s="823"/>
      <c r="K158" s="823"/>
      <c r="L158" s="832"/>
      <c r="M158" s="832"/>
      <c r="N158" s="823"/>
      <c r="O158" s="823"/>
      <c r="P158" s="832">
        <v>0.7</v>
      </c>
      <c r="Q158" s="832">
        <v>48.79</v>
      </c>
      <c r="R158" s="828"/>
      <c r="S158" s="833">
        <v>69.7</v>
      </c>
    </row>
    <row r="159" spans="1:19" ht="14.45" customHeight="1" x14ac:dyDescent="0.2">
      <c r="A159" s="822" t="s">
        <v>586</v>
      </c>
      <c r="B159" s="823" t="s">
        <v>4238</v>
      </c>
      <c r="C159" s="823" t="s">
        <v>607</v>
      </c>
      <c r="D159" s="823" t="s">
        <v>1752</v>
      </c>
      <c r="E159" s="823" t="s">
        <v>4235</v>
      </c>
      <c r="F159" s="823" t="s">
        <v>4253</v>
      </c>
      <c r="G159" s="823" t="s">
        <v>4254</v>
      </c>
      <c r="H159" s="832"/>
      <c r="I159" s="832"/>
      <c r="J159" s="823"/>
      <c r="K159" s="823"/>
      <c r="L159" s="832">
        <v>5</v>
      </c>
      <c r="M159" s="832">
        <v>420</v>
      </c>
      <c r="N159" s="823">
        <v>1</v>
      </c>
      <c r="O159" s="823">
        <v>84</v>
      </c>
      <c r="P159" s="832">
        <v>9</v>
      </c>
      <c r="Q159" s="832">
        <v>765</v>
      </c>
      <c r="R159" s="828">
        <v>1.8214285714285714</v>
      </c>
      <c r="S159" s="833">
        <v>85</v>
      </c>
    </row>
    <row r="160" spans="1:19" ht="14.45" customHeight="1" x14ac:dyDescent="0.2">
      <c r="A160" s="822" t="s">
        <v>586</v>
      </c>
      <c r="B160" s="823" t="s">
        <v>4238</v>
      </c>
      <c r="C160" s="823" t="s">
        <v>607</v>
      </c>
      <c r="D160" s="823" t="s">
        <v>1752</v>
      </c>
      <c r="E160" s="823" t="s">
        <v>4235</v>
      </c>
      <c r="F160" s="823" t="s">
        <v>4255</v>
      </c>
      <c r="G160" s="823" t="s">
        <v>4256</v>
      </c>
      <c r="H160" s="832"/>
      <c r="I160" s="832"/>
      <c r="J160" s="823"/>
      <c r="K160" s="823"/>
      <c r="L160" s="832">
        <v>107</v>
      </c>
      <c r="M160" s="832">
        <v>4066</v>
      </c>
      <c r="N160" s="823">
        <v>1</v>
      </c>
      <c r="O160" s="823">
        <v>38</v>
      </c>
      <c r="P160" s="832">
        <v>20</v>
      </c>
      <c r="Q160" s="832">
        <v>760</v>
      </c>
      <c r="R160" s="828">
        <v>0.18691588785046728</v>
      </c>
      <c r="S160" s="833">
        <v>38</v>
      </c>
    </row>
    <row r="161" spans="1:19" ht="14.45" customHeight="1" x14ac:dyDescent="0.2">
      <c r="A161" s="822" t="s">
        <v>586</v>
      </c>
      <c r="B161" s="823" t="s">
        <v>4238</v>
      </c>
      <c r="C161" s="823" t="s">
        <v>607</v>
      </c>
      <c r="D161" s="823" t="s">
        <v>1752</v>
      </c>
      <c r="E161" s="823" t="s">
        <v>4235</v>
      </c>
      <c r="F161" s="823" t="s">
        <v>4265</v>
      </c>
      <c r="G161" s="823" t="s">
        <v>4266</v>
      </c>
      <c r="H161" s="832"/>
      <c r="I161" s="832"/>
      <c r="J161" s="823"/>
      <c r="K161" s="823"/>
      <c r="L161" s="832">
        <v>6</v>
      </c>
      <c r="M161" s="832">
        <v>756</v>
      </c>
      <c r="N161" s="823">
        <v>1</v>
      </c>
      <c r="O161" s="823">
        <v>126</v>
      </c>
      <c r="P161" s="832">
        <v>259</v>
      </c>
      <c r="Q161" s="832">
        <v>32893</v>
      </c>
      <c r="R161" s="828">
        <v>43.50925925925926</v>
      </c>
      <c r="S161" s="833">
        <v>127</v>
      </c>
    </row>
    <row r="162" spans="1:19" ht="14.45" customHeight="1" x14ac:dyDescent="0.2">
      <c r="A162" s="822" t="s">
        <v>586</v>
      </c>
      <c r="B162" s="823" t="s">
        <v>4238</v>
      </c>
      <c r="C162" s="823" t="s">
        <v>607</v>
      </c>
      <c r="D162" s="823" t="s">
        <v>1752</v>
      </c>
      <c r="E162" s="823" t="s">
        <v>4235</v>
      </c>
      <c r="F162" s="823" t="s">
        <v>4273</v>
      </c>
      <c r="G162" s="823" t="s">
        <v>4274</v>
      </c>
      <c r="H162" s="832">
        <v>13</v>
      </c>
      <c r="I162" s="832">
        <v>433.34000000000003</v>
      </c>
      <c r="J162" s="823">
        <v>8.6094096751057461E-2</v>
      </c>
      <c r="K162" s="823">
        <v>33.333846153846153</v>
      </c>
      <c r="L162" s="832">
        <v>151</v>
      </c>
      <c r="M162" s="832">
        <v>5033.33</v>
      </c>
      <c r="N162" s="823">
        <v>1</v>
      </c>
      <c r="O162" s="823">
        <v>33.333311258278144</v>
      </c>
      <c r="P162" s="832">
        <v>242</v>
      </c>
      <c r="Q162" s="832">
        <v>8066.67</v>
      </c>
      <c r="R162" s="828">
        <v>1.6026507302322717</v>
      </c>
      <c r="S162" s="833">
        <v>33.333347107438016</v>
      </c>
    </row>
    <row r="163" spans="1:19" ht="14.45" customHeight="1" x14ac:dyDescent="0.2">
      <c r="A163" s="822" t="s">
        <v>586</v>
      </c>
      <c r="B163" s="823" t="s">
        <v>4238</v>
      </c>
      <c r="C163" s="823" t="s">
        <v>607</v>
      </c>
      <c r="D163" s="823" t="s">
        <v>1752</v>
      </c>
      <c r="E163" s="823" t="s">
        <v>4235</v>
      </c>
      <c r="F163" s="823" t="s">
        <v>4275</v>
      </c>
      <c r="G163" s="823" t="s">
        <v>4276</v>
      </c>
      <c r="H163" s="832">
        <v>14</v>
      </c>
      <c r="I163" s="832">
        <v>3528</v>
      </c>
      <c r="J163" s="823">
        <v>0.11672070402964335</v>
      </c>
      <c r="K163" s="823">
        <v>252</v>
      </c>
      <c r="L163" s="832">
        <v>119</v>
      </c>
      <c r="M163" s="832">
        <v>30226</v>
      </c>
      <c r="N163" s="823">
        <v>1</v>
      </c>
      <c r="O163" s="823">
        <v>254</v>
      </c>
      <c r="P163" s="832">
        <v>2</v>
      </c>
      <c r="Q163" s="832">
        <v>510</v>
      </c>
      <c r="R163" s="828">
        <v>1.6872890888638921E-2</v>
      </c>
      <c r="S163" s="833">
        <v>255</v>
      </c>
    </row>
    <row r="164" spans="1:19" ht="14.45" customHeight="1" x14ac:dyDescent="0.2">
      <c r="A164" s="822" t="s">
        <v>586</v>
      </c>
      <c r="B164" s="823" t="s">
        <v>4238</v>
      </c>
      <c r="C164" s="823" t="s">
        <v>607</v>
      </c>
      <c r="D164" s="823" t="s">
        <v>1752</v>
      </c>
      <c r="E164" s="823" t="s">
        <v>4235</v>
      </c>
      <c r="F164" s="823" t="s">
        <v>4279</v>
      </c>
      <c r="G164" s="823" t="s">
        <v>4280</v>
      </c>
      <c r="H164" s="832"/>
      <c r="I164" s="832"/>
      <c r="J164" s="823"/>
      <c r="K164" s="823"/>
      <c r="L164" s="832"/>
      <c r="M164" s="832"/>
      <c r="N164" s="823"/>
      <c r="O164" s="823"/>
      <c r="P164" s="832">
        <v>1</v>
      </c>
      <c r="Q164" s="832">
        <v>88</v>
      </c>
      <c r="R164" s="828"/>
      <c r="S164" s="833">
        <v>88</v>
      </c>
    </row>
    <row r="165" spans="1:19" ht="14.45" customHeight="1" x14ac:dyDescent="0.2">
      <c r="A165" s="822" t="s">
        <v>586</v>
      </c>
      <c r="B165" s="823" t="s">
        <v>4238</v>
      </c>
      <c r="C165" s="823" t="s">
        <v>607</v>
      </c>
      <c r="D165" s="823" t="s">
        <v>1752</v>
      </c>
      <c r="E165" s="823" t="s">
        <v>4235</v>
      </c>
      <c r="F165" s="823" t="s">
        <v>4289</v>
      </c>
      <c r="G165" s="823" t="s">
        <v>4290</v>
      </c>
      <c r="H165" s="832"/>
      <c r="I165" s="832"/>
      <c r="J165" s="823"/>
      <c r="K165" s="823"/>
      <c r="L165" s="832"/>
      <c r="M165" s="832"/>
      <c r="N165" s="823"/>
      <c r="O165" s="823"/>
      <c r="P165" s="832">
        <v>1</v>
      </c>
      <c r="Q165" s="832">
        <v>377</v>
      </c>
      <c r="R165" s="828"/>
      <c r="S165" s="833">
        <v>377</v>
      </c>
    </row>
    <row r="166" spans="1:19" ht="14.45" customHeight="1" x14ac:dyDescent="0.2">
      <c r="A166" s="822" t="s">
        <v>586</v>
      </c>
      <c r="B166" s="823" t="s">
        <v>4238</v>
      </c>
      <c r="C166" s="823" t="s">
        <v>607</v>
      </c>
      <c r="D166" s="823" t="s">
        <v>1752</v>
      </c>
      <c r="E166" s="823" t="s">
        <v>4235</v>
      </c>
      <c r="F166" s="823" t="s">
        <v>4291</v>
      </c>
      <c r="G166" s="823" t="s">
        <v>4292</v>
      </c>
      <c r="H166" s="832"/>
      <c r="I166" s="832"/>
      <c r="J166" s="823"/>
      <c r="K166" s="823"/>
      <c r="L166" s="832">
        <v>29</v>
      </c>
      <c r="M166" s="832">
        <v>10904</v>
      </c>
      <c r="N166" s="823">
        <v>1</v>
      </c>
      <c r="O166" s="823">
        <v>376</v>
      </c>
      <c r="P166" s="832"/>
      <c r="Q166" s="832"/>
      <c r="R166" s="828"/>
      <c r="S166" s="833"/>
    </row>
    <row r="167" spans="1:19" ht="14.45" customHeight="1" x14ac:dyDescent="0.2">
      <c r="A167" s="822" t="s">
        <v>586</v>
      </c>
      <c r="B167" s="823" t="s">
        <v>4238</v>
      </c>
      <c r="C167" s="823" t="s">
        <v>607</v>
      </c>
      <c r="D167" s="823" t="s">
        <v>1749</v>
      </c>
      <c r="E167" s="823" t="s">
        <v>4235</v>
      </c>
      <c r="F167" s="823" t="s">
        <v>4253</v>
      </c>
      <c r="G167" s="823" t="s">
        <v>4254</v>
      </c>
      <c r="H167" s="832"/>
      <c r="I167" s="832"/>
      <c r="J167" s="823"/>
      <c r="K167" s="823"/>
      <c r="L167" s="832"/>
      <c r="M167" s="832"/>
      <c r="N167" s="823"/>
      <c r="O167" s="823"/>
      <c r="P167" s="832">
        <v>3</v>
      </c>
      <c r="Q167" s="832">
        <v>255</v>
      </c>
      <c r="R167" s="828"/>
      <c r="S167" s="833">
        <v>85</v>
      </c>
    </row>
    <row r="168" spans="1:19" ht="14.45" customHeight="1" x14ac:dyDescent="0.2">
      <c r="A168" s="822" t="s">
        <v>586</v>
      </c>
      <c r="B168" s="823" t="s">
        <v>4238</v>
      </c>
      <c r="C168" s="823" t="s">
        <v>607</v>
      </c>
      <c r="D168" s="823" t="s">
        <v>1749</v>
      </c>
      <c r="E168" s="823" t="s">
        <v>4235</v>
      </c>
      <c r="F168" s="823" t="s">
        <v>4255</v>
      </c>
      <c r="G168" s="823" t="s">
        <v>4256</v>
      </c>
      <c r="H168" s="832"/>
      <c r="I168" s="832"/>
      <c r="J168" s="823"/>
      <c r="K168" s="823"/>
      <c r="L168" s="832"/>
      <c r="M168" s="832"/>
      <c r="N168" s="823"/>
      <c r="O168" s="823"/>
      <c r="P168" s="832">
        <v>1</v>
      </c>
      <c r="Q168" s="832">
        <v>38</v>
      </c>
      <c r="R168" s="828"/>
      <c r="S168" s="833">
        <v>38</v>
      </c>
    </row>
    <row r="169" spans="1:19" ht="14.45" customHeight="1" x14ac:dyDescent="0.2">
      <c r="A169" s="822" t="s">
        <v>586</v>
      </c>
      <c r="B169" s="823" t="s">
        <v>4238</v>
      </c>
      <c r="C169" s="823" t="s">
        <v>607</v>
      </c>
      <c r="D169" s="823" t="s">
        <v>1749</v>
      </c>
      <c r="E169" s="823" t="s">
        <v>4235</v>
      </c>
      <c r="F169" s="823" t="s">
        <v>4265</v>
      </c>
      <c r="G169" s="823" t="s">
        <v>4266</v>
      </c>
      <c r="H169" s="832"/>
      <c r="I169" s="832"/>
      <c r="J169" s="823"/>
      <c r="K169" s="823"/>
      <c r="L169" s="832"/>
      <c r="M169" s="832"/>
      <c r="N169" s="823"/>
      <c r="O169" s="823"/>
      <c r="P169" s="832">
        <v>5</v>
      </c>
      <c r="Q169" s="832">
        <v>635</v>
      </c>
      <c r="R169" s="828"/>
      <c r="S169" s="833">
        <v>127</v>
      </c>
    </row>
    <row r="170" spans="1:19" ht="14.45" customHeight="1" x14ac:dyDescent="0.2">
      <c r="A170" s="822" t="s">
        <v>586</v>
      </c>
      <c r="B170" s="823" t="s">
        <v>4238</v>
      </c>
      <c r="C170" s="823" t="s">
        <v>607</v>
      </c>
      <c r="D170" s="823" t="s">
        <v>1749</v>
      </c>
      <c r="E170" s="823" t="s">
        <v>4235</v>
      </c>
      <c r="F170" s="823" t="s">
        <v>4273</v>
      </c>
      <c r="G170" s="823" t="s">
        <v>4274</v>
      </c>
      <c r="H170" s="832"/>
      <c r="I170" s="832"/>
      <c r="J170" s="823"/>
      <c r="K170" s="823"/>
      <c r="L170" s="832"/>
      <c r="M170" s="832"/>
      <c r="N170" s="823"/>
      <c r="O170" s="823"/>
      <c r="P170" s="832">
        <v>43</v>
      </c>
      <c r="Q170" s="832">
        <v>1433.3400000000001</v>
      </c>
      <c r="R170" s="828"/>
      <c r="S170" s="833">
        <v>33.333488372093029</v>
      </c>
    </row>
    <row r="171" spans="1:19" ht="14.45" customHeight="1" x14ac:dyDescent="0.2">
      <c r="A171" s="822" t="s">
        <v>586</v>
      </c>
      <c r="B171" s="823" t="s">
        <v>4238</v>
      </c>
      <c r="C171" s="823" t="s">
        <v>607</v>
      </c>
      <c r="D171" s="823" t="s">
        <v>1749</v>
      </c>
      <c r="E171" s="823" t="s">
        <v>4235</v>
      </c>
      <c r="F171" s="823" t="s">
        <v>4291</v>
      </c>
      <c r="G171" s="823" t="s">
        <v>4292</v>
      </c>
      <c r="H171" s="832"/>
      <c r="I171" s="832"/>
      <c r="J171" s="823"/>
      <c r="K171" s="823"/>
      <c r="L171" s="832"/>
      <c r="M171" s="832"/>
      <c r="N171" s="823"/>
      <c r="O171" s="823"/>
      <c r="P171" s="832">
        <v>38</v>
      </c>
      <c r="Q171" s="832">
        <v>14402</v>
      </c>
      <c r="R171" s="828"/>
      <c r="S171" s="833">
        <v>379</v>
      </c>
    </row>
    <row r="172" spans="1:19" ht="14.45" customHeight="1" x14ac:dyDescent="0.2">
      <c r="A172" s="822" t="s">
        <v>586</v>
      </c>
      <c r="B172" s="823" t="s">
        <v>4295</v>
      </c>
      <c r="C172" s="823" t="s">
        <v>607</v>
      </c>
      <c r="D172" s="823" t="s">
        <v>4226</v>
      </c>
      <c r="E172" s="823" t="s">
        <v>4239</v>
      </c>
      <c r="F172" s="823" t="s">
        <v>4251</v>
      </c>
      <c r="G172" s="823" t="s">
        <v>4252</v>
      </c>
      <c r="H172" s="832"/>
      <c r="I172" s="832"/>
      <c r="J172" s="823"/>
      <c r="K172" s="823"/>
      <c r="L172" s="832"/>
      <c r="M172" s="832"/>
      <c r="N172" s="823"/>
      <c r="O172" s="823"/>
      <c r="P172" s="832">
        <v>0.8</v>
      </c>
      <c r="Q172" s="832">
        <v>13512.18</v>
      </c>
      <c r="R172" s="828"/>
      <c r="S172" s="833">
        <v>16890.224999999999</v>
      </c>
    </row>
    <row r="173" spans="1:19" ht="14.45" customHeight="1" x14ac:dyDescent="0.2">
      <c r="A173" s="822" t="s">
        <v>586</v>
      </c>
      <c r="B173" s="823" t="s">
        <v>4295</v>
      </c>
      <c r="C173" s="823" t="s">
        <v>607</v>
      </c>
      <c r="D173" s="823" t="s">
        <v>4226</v>
      </c>
      <c r="E173" s="823" t="s">
        <v>4239</v>
      </c>
      <c r="F173" s="823" t="s">
        <v>4296</v>
      </c>
      <c r="G173" s="823" t="s">
        <v>4252</v>
      </c>
      <c r="H173" s="832"/>
      <c r="I173" s="832"/>
      <c r="J173" s="823"/>
      <c r="K173" s="823"/>
      <c r="L173" s="832">
        <v>0.6</v>
      </c>
      <c r="M173" s="832">
        <v>10143.870000000001</v>
      </c>
      <c r="N173" s="823">
        <v>1</v>
      </c>
      <c r="O173" s="823">
        <v>16906.45</v>
      </c>
      <c r="P173" s="832"/>
      <c r="Q173" s="832"/>
      <c r="R173" s="828"/>
      <c r="S173" s="833"/>
    </row>
    <row r="174" spans="1:19" ht="14.45" customHeight="1" x14ac:dyDescent="0.2">
      <c r="A174" s="822" t="s">
        <v>586</v>
      </c>
      <c r="B174" s="823" t="s">
        <v>4295</v>
      </c>
      <c r="C174" s="823" t="s">
        <v>607</v>
      </c>
      <c r="D174" s="823" t="s">
        <v>4226</v>
      </c>
      <c r="E174" s="823" t="s">
        <v>4235</v>
      </c>
      <c r="F174" s="823" t="s">
        <v>4255</v>
      </c>
      <c r="G174" s="823" t="s">
        <v>4256</v>
      </c>
      <c r="H174" s="832">
        <v>1</v>
      </c>
      <c r="I174" s="832">
        <v>37</v>
      </c>
      <c r="J174" s="823"/>
      <c r="K174" s="823">
        <v>37</v>
      </c>
      <c r="L174" s="832"/>
      <c r="M174" s="832"/>
      <c r="N174" s="823"/>
      <c r="O174" s="823"/>
      <c r="P174" s="832"/>
      <c r="Q174" s="832"/>
      <c r="R174" s="828"/>
      <c r="S174" s="833"/>
    </row>
    <row r="175" spans="1:19" ht="14.45" customHeight="1" x14ac:dyDescent="0.2">
      <c r="A175" s="822" t="s">
        <v>586</v>
      </c>
      <c r="B175" s="823" t="s">
        <v>4295</v>
      </c>
      <c r="C175" s="823" t="s">
        <v>607</v>
      </c>
      <c r="D175" s="823" t="s">
        <v>4226</v>
      </c>
      <c r="E175" s="823" t="s">
        <v>4235</v>
      </c>
      <c r="F175" s="823" t="s">
        <v>4299</v>
      </c>
      <c r="G175" s="823" t="s">
        <v>4300</v>
      </c>
      <c r="H175" s="832"/>
      <c r="I175" s="832"/>
      <c r="J175" s="823"/>
      <c r="K175" s="823"/>
      <c r="L175" s="832">
        <v>2</v>
      </c>
      <c r="M175" s="832">
        <v>252</v>
      </c>
      <c r="N175" s="823">
        <v>1</v>
      </c>
      <c r="O175" s="823">
        <v>126</v>
      </c>
      <c r="P175" s="832">
        <v>1</v>
      </c>
      <c r="Q175" s="832">
        <v>127</v>
      </c>
      <c r="R175" s="828">
        <v>0.50396825396825395</v>
      </c>
      <c r="S175" s="833">
        <v>127</v>
      </c>
    </row>
    <row r="176" spans="1:19" ht="14.45" customHeight="1" x14ac:dyDescent="0.2">
      <c r="A176" s="822" t="s">
        <v>586</v>
      </c>
      <c r="B176" s="823" t="s">
        <v>4295</v>
      </c>
      <c r="C176" s="823" t="s">
        <v>607</v>
      </c>
      <c r="D176" s="823" t="s">
        <v>4226</v>
      </c>
      <c r="E176" s="823" t="s">
        <v>4235</v>
      </c>
      <c r="F176" s="823" t="s">
        <v>4301</v>
      </c>
      <c r="G176" s="823" t="s">
        <v>4302</v>
      </c>
      <c r="H176" s="832"/>
      <c r="I176" s="832"/>
      <c r="J176" s="823"/>
      <c r="K176" s="823"/>
      <c r="L176" s="832">
        <v>2</v>
      </c>
      <c r="M176" s="832">
        <v>524</v>
      </c>
      <c r="N176" s="823">
        <v>1</v>
      </c>
      <c r="O176" s="823">
        <v>262</v>
      </c>
      <c r="P176" s="832">
        <v>1</v>
      </c>
      <c r="Q176" s="832">
        <v>264</v>
      </c>
      <c r="R176" s="828">
        <v>0.50381679389312972</v>
      </c>
      <c r="S176" s="833">
        <v>264</v>
      </c>
    </row>
    <row r="177" spans="1:19" ht="14.45" customHeight="1" x14ac:dyDescent="0.2">
      <c r="A177" s="822" t="s">
        <v>586</v>
      </c>
      <c r="B177" s="823" t="s">
        <v>4295</v>
      </c>
      <c r="C177" s="823" t="s">
        <v>607</v>
      </c>
      <c r="D177" s="823" t="s">
        <v>4226</v>
      </c>
      <c r="E177" s="823" t="s">
        <v>4235</v>
      </c>
      <c r="F177" s="823" t="s">
        <v>4285</v>
      </c>
      <c r="G177" s="823" t="s">
        <v>4286</v>
      </c>
      <c r="H177" s="832">
        <v>1</v>
      </c>
      <c r="I177" s="832">
        <v>59</v>
      </c>
      <c r="J177" s="823"/>
      <c r="K177" s="823">
        <v>59</v>
      </c>
      <c r="L177" s="832"/>
      <c r="M177" s="832"/>
      <c r="N177" s="823"/>
      <c r="O177" s="823"/>
      <c r="P177" s="832"/>
      <c r="Q177" s="832"/>
      <c r="R177" s="828"/>
      <c r="S177" s="833"/>
    </row>
    <row r="178" spans="1:19" ht="14.45" customHeight="1" x14ac:dyDescent="0.2">
      <c r="A178" s="822" t="s">
        <v>586</v>
      </c>
      <c r="B178" s="823" t="s">
        <v>4295</v>
      </c>
      <c r="C178" s="823" t="s">
        <v>607</v>
      </c>
      <c r="D178" s="823" t="s">
        <v>1742</v>
      </c>
      <c r="E178" s="823" t="s">
        <v>4239</v>
      </c>
      <c r="F178" s="823" t="s">
        <v>4251</v>
      </c>
      <c r="G178" s="823" t="s">
        <v>4252</v>
      </c>
      <c r="H178" s="832">
        <v>8</v>
      </c>
      <c r="I178" s="832">
        <v>23603.360000000001</v>
      </c>
      <c r="J178" s="823">
        <v>0.46537189455306499</v>
      </c>
      <c r="K178" s="823">
        <v>2950.42</v>
      </c>
      <c r="L178" s="832">
        <v>3</v>
      </c>
      <c r="M178" s="832">
        <v>50719.350000000006</v>
      </c>
      <c r="N178" s="823">
        <v>1</v>
      </c>
      <c r="O178" s="823">
        <v>16906.45</v>
      </c>
      <c r="P178" s="832">
        <v>1</v>
      </c>
      <c r="Q178" s="832">
        <v>13512.18</v>
      </c>
      <c r="R178" s="828">
        <v>0.26641074856046065</v>
      </c>
      <c r="S178" s="833">
        <v>13512.18</v>
      </c>
    </row>
    <row r="179" spans="1:19" ht="14.45" customHeight="1" x14ac:dyDescent="0.2">
      <c r="A179" s="822" t="s">
        <v>586</v>
      </c>
      <c r="B179" s="823" t="s">
        <v>4295</v>
      </c>
      <c r="C179" s="823" t="s">
        <v>607</v>
      </c>
      <c r="D179" s="823" t="s">
        <v>1742</v>
      </c>
      <c r="E179" s="823" t="s">
        <v>4235</v>
      </c>
      <c r="F179" s="823" t="s">
        <v>4255</v>
      </c>
      <c r="G179" s="823" t="s">
        <v>4256</v>
      </c>
      <c r="H179" s="832"/>
      <c r="I179" s="832"/>
      <c r="J179" s="823"/>
      <c r="K179" s="823"/>
      <c r="L179" s="832">
        <v>1</v>
      </c>
      <c r="M179" s="832">
        <v>38</v>
      </c>
      <c r="N179" s="823">
        <v>1</v>
      </c>
      <c r="O179" s="823">
        <v>38</v>
      </c>
      <c r="P179" s="832"/>
      <c r="Q179" s="832"/>
      <c r="R179" s="828"/>
      <c r="S179" s="833"/>
    </row>
    <row r="180" spans="1:19" ht="14.45" customHeight="1" x14ac:dyDescent="0.2">
      <c r="A180" s="822" t="s">
        <v>586</v>
      </c>
      <c r="B180" s="823" t="s">
        <v>4295</v>
      </c>
      <c r="C180" s="823" t="s">
        <v>607</v>
      </c>
      <c r="D180" s="823" t="s">
        <v>1742</v>
      </c>
      <c r="E180" s="823" t="s">
        <v>4235</v>
      </c>
      <c r="F180" s="823" t="s">
        <v>4297</v>
      </c>
      <c r="G180" s="823" t="s">
        <v>4298</v>
      </c>
      <c r="H180" s="832">
        <v>13</v>
      </c>
      <c r="I180" s="832">
        <v>3276</v>
      </c>
      <c r="J180" s="823">
        <v>1.0748031496062993</v>
      </c>
      <c r="K180" s="823">
        <v>252</v>
      </c>
      <c r="L180" s="832">
        <v>12</v>
      </c>
      <c r="M180" s="832">
        <v>3048</v>
      </c>
      <c r="N180" s="823">
        <v>1</v>
      </c>
      <c r="O180" s="823">
        <v>254</v>
      </c>
      <c r="P180" s="832">
        <v>13</v>
      </c>
      <c r="Q180" s="832">
        <v>3315</v>
      </c>
      <c r="R180" s="828">
        <v>1.0875984251968505</v>
      </c>
      <c r="S180" s="833">
        <v>255</v>
      </c>
    </row>
    <row r="181" spans="1:19" ht="14.45" customHeight="1" x14ac:dyDescent="0.2">
      <c r="A181" s="822" t="s">
        <v>586</v>
      </c>
      <c r="B181" s="823" t="s">
        <v>4295</v>
      </c>
      <c r="C181" s="823" t="s">
        <v>607</v>
      </c>
      <c r="D181" s="823" t="s">
        <v>1742</v>
      </c>
      <c r="E181" s="823" t="s">
        <v>4235</v>
      </c>
      <c r="F181" s="823" t="s">
        <v>4299</v>
      </c>
      <c r="G181" s="823" t="s">
        <v>4300</v>
      </c>
      <c r="H181" s="832">
        <v>41</v>
      </c>
      <c r="I181" s="832">
        <v>5207</v>
      </c>
      <c r="J181" s="823">
        <v>0.87926376224248559</v>
      </c>
      <c r="K181" s="823">
        <v>127</v>
      </c>
      <c r="L181" s="832">
        <v>47</v>
      </c>
      <c r="M181" s="832">
        <v>5922</v>
      </c>
      <c r="N181" s="823">
        <v>1</v>
      </c>
      <c r="O181" s="823">
        <v>126</v>
      </c>
      <c r="P181" s="832">
        <v>23</v>
      </c>
      <c r="Q181" s="832">
        <v>2921</v>
      </c>
      <c r="R181" s="828">
        <v>0.49324552516041875</v>
      </c>
      <c r="S181" s="833">
        <v>127</v>
      </c>
    </row>
    <row r="182" spans="1:19" ht="14.45" customHeight="1" x14ac:dyDescent="0.2">
      <c r="A182" s="822" t="s">
        <v>586</v>
      </c>
      <c r="B182" s="823" t="s">
        <v>4295</v>
      </c>
      <c r="C182" s="823" t="s">
        <v>607</v>
      </c>
      <c r="D182" s="823" t="s">
        <v>1742</v>
      </c>
      <c r="E182" s="823" t="s">
        <v>4235</v>
      </c>
      <c r="F182" s="823" t="s">
        <v>4301</v>
      </c>
      <c r="G182" s="823" t="s">
        <v>4302</v>
      </c>
      <c r="H182" s="832">
        <v>13</v>
      </c>
      <c r="I182" s="832">
        <v>3406</v>
      </c>
      <c r="J182" s="823">
        <v>0.61904761904761907</v>
      </c>
      <c r="K182" s="823">
        <v>262</v>
      </c>
      <c r="L182" s="832">
        <v>21</v>
      </c>
      <c r="M182" s="832">
        <v>5502</v>
      </c>
      <c r="N182" s="823">
        <v>1</v>
      </c>
      <c r="O182" s="823">
        <v>262</v>
      </c>
      <c r="P182" s="832">
        <v>11</v>
      </c>
      <c r="Q182" s="832">
        <v>2904</v>
      </c>
      <c r="R182" s="828">
        <v>0.52780806979280259</v>
      </c>
      <c r="S182" s="833">
        <v>264</v>
      </c>
    </row>
    <row r="183" spans="1:19" ht="14.45" customHeight="1" x14ac:dyDescent="0.2">
      <c r="A183" s="822" t="s">
        <v>586</v>
      </c>
      <c r="B183" s="823" t="s">
        <v>4295</v>
      </c>
      <c r="C183" s="823" t="s">
        <v>607</v>
      </c>
      <c r="D183" s="823" t="s">
        <v>1743</v>
      </c>
      <c r="E183" s="823" t="s">
        <v>4239</v>
      </c>
      <c r="F183" s="823" t="s">
        <v>4251</v>
      </c>
      <c r="G183" s="823" t="s">
        <v>4252</v>
      </c>
      <c r="H183" s="832"/>
      <c r="I183" s="832"/>
      <c r="J183" s="823"/>
      <c r="K183" s="823"/>
      <c r="L183" s="832">
        <v>1.6</v>
      </c>
      <c r="M183" s="832">
        <v>13525.16</v>
      </c>
      <c r="N183" s="823">
        <v>1</v>
      </c>
      <c r="O183" s="823">
        <v>8453.2249999999985</v>
      </c>
      <c r="P183" s="832">
        <v>0.8</v>
      </c>
      <c r="Q183" s="832">
        <v>13512.18</v>
      </c>
      <c r="R183" s="828">
        <v>0.99904030710172753</v>
      </c>
      <c r="S183" s="833">
        <v>16890.224999999999</v>
      </c>
    </row>
    <row r="184" spans="1:19" ht="14.45" customHeight="1" x14ac:dyDescent="0.2">
      <c r="A184" s="822" t="s">
        <v>586</v>
      </c>
      <c r="B184" s="823" t="s">
        <v>4295</v>
      </c>
      <c r="C184" s="823" t="s">
        <v>607</v>
      </c>
      <c r="D184" s="823" t="s">
        <v>1743</v>
      </c>
      <c r="E184" s="823" t="s">
        <v>4235</v>
      </c>
      <c r="F184" s="823" t="s">
        <v>4297</v>
      </c>
      <c r="G184" s="823" t="s">
        <v>4298</v>
      </c>
      <c r="H184" s="832"/>
      <c r="I184" s="832"/>
      <c r="J184" s="823"/>
      <c r="K184" s="823"/>
      <c r="L184" s="832"/>
      <c r="M184" s="832"/>
      <c r="N184" s="823"/>
      <c r="O184" s="823"/>
      <c r="P184" s="832">
        <v>4</v>
      </c>
      <c r="Q184" s="832">
        <v>1020</v>
      </c>
      <c r="R184" s="828"/>
      <c r="S184" s="833">
        <v>255</v>
      </c>
    </row>
    <row r="185" spans="1:19" ht="14.45" customHeight="1" x14ac:dyDescent="0.2">
      <c r="A185" s="822" t="s">
        <v>586</v>
      </c>
      <c r="B185" s="823" t="s">
        <v>4295</v>
      </c>
      <c r="C185" s="823" t="s">
        <v>607</v>
      </c>
      <c r="D185" s="823" t="s">
        <v>1743</v>
      </c>
      <c r="E185" s="823" t="s">
        <v>4235</v>
      </c>
      <c r="F185" s="823" t="s">
        <v>4299</v>
      </c>
      <c r="G185" s="823" t="s">
        <v>4300</v>
      </c>
      <c r="H185" s="832"/>
      <c r="I185" s="832"/>
      <c r="J185" s="823"/>
      <c r="K185" s="823"/>
      <c r="L185" s="832">
        <v>5</v>
      </c>
      <c r="M185" s="832">
        <v>630</v>
      </c>
      <c r="N185" s="823">
        <v>1</v>
      </c>
      <c r="O185" s="823">
        <v>126</v>
      </c>
      <c r="P185" s="832">
        <v>5</v>
      </c>
      <c r="Q185" s="832">
        <v>635</v>
      </c>
      <c r="R185" s="828">
        <v>1.0079365079365079</v>
      </c>
      <c r="S185" s="833">
        <v>127</v>
      </c>
    </row>
    <row r="186" spans="1:19" ht="14.45" customHeight="1" x14ac:dyDescent="0.2">
      <c r="A186" s="822" t="s">
        <v>586</v>
      </c>
      <c r="B186" s="823" t="s">
        <v>4295</v>
      </c>
      <c r="C186" s="823" t="s">
        <v>607</v>
      </c>
      <c r="D186" s="823" t="s">
        <v>1743</v>
      </c>
      <c r="E186" s="823" t="s">
        <v>4235</v>
      </c>
      <c r="F186" s="823" t="s">
        <v>4301</v>
      </c>
      <c r="G186" s="823" t="s">
        <v>4302</v>
      </c>
      <c r="H186" s="832"/>
      <c r="I186" s="832"/>
      <c r="J186" s="823"/>
      <c r="K186" s="823"/>
      <c r="L186" s="832">
        <v>4</v>
      </c>
      <c r="M186" s="832">
        <v>1048</v>
      </c>
      <c r="N186" s="823">
        <v>1</v>
      </c>
      <c r="O186" s="823">
        <v>262</v>
      </c>
      <c r="P186" s="832">
        <v>9</v>
      </c>
      <c r="Q186" s="832">
        <v>2376</v>
      </c>
      <c r="R186" s="828">
        <v>2.2671755725190841</v>
      </c>
      <c r="S186" s="833">
        <v>264</v>
      </c>
    </row>
    <row r="187" spans="1:19" ht="14.45" customHeight="1" x14ac:dyDescent="0.2">
      <c r="A187" s="822" t="s">
        <v>586</v>
      </c>
      <c r="B187" s="823" t="s">
        <v>4295</v>
      </c>
      <c r="C187" s="823" t="s">
        <v>607</v>
      </c>
      <c r="D187" s="823" t="s">
        <v>1744</v>
      </c>
      <c r="E187" s="823" t="s">
        <v>4235</v>
      </c>
      <c r="F187" s="823" t="s">
        <v>4297</v>
      </c>
      <c r="G187" s="823" t="s">
        <v>4298</v>
      </c>
      <c r="H187" s="832">
        <v>1</v>
      </c>
      <c r="I187" s="832">
        <v>252</v>
      </c>
      <c r="J187" s="823"/>
      <c r="K187" s="823">
        <v>252</v>
      </c>
      <c r="L187" s="832"/>
      <c r="M187" s="832"/>
      <c r="N187" s="823"/>
      <c r="O187" s="823"/>
      <c r="P187" s="832"/>
      <c r="Q187" s="832"/>
      <c r="R187" s="828"/>
      <c r="S187" s="833"/>
    </row>
    <row r="188" spans="1:19" ht="14.45" customHeight="1" x14ac:dyDescent="0.2">
      <c r="A188" s="822" t="s">
        <v>586</v>
      </c>
      <c r="B188" s="823" t="s">
        <v>4295</v>
      </c>
      <c r="C188" s="823" t="s">
        <v>607</v>
      </c>
      <c r="D188" s="823" t="s">
        <v>1744</v>
      </c>
      <c r="E188" s="823" t="s">
        <v>4235</v>
      </c>
      <c r="F188" s="823" t="s">
        <v>4299</v>
      </c>
      <c r="G188" s="823" t="s">
        <v>4300</v>
      </c>
      <c r="H188" s="832">
        <v>1</v>
      </c>
      <c r="I188" s="832">
        <v>127</v>
      </c>
      <c r="J188" s="823"/>
      <c r="K188" s="823">
        <v>127</v>
      </c>
      <c r="L188" s="832"/>
      <c r="M188" s="832"/>
      <c r="N188" s="823"/>
      <c r="O188" s="823"/>
      <c r="P188" s="832"/>
      <c r="Q188" s="832"/>
      <c r="R188" s="828"/>
      <c r="S188" s="833"/>
    </row>
    <row r="189" spans="1:19" ht="14.45" customHeight="1" x14ac:dyDescent="0.2">
      <c r="A189" s="822" t="s">
        <v>586</v>
      </c>
      <c r="B189" s="823" t="s">
        <v>4295</v>
      </c>
      <c r="C189" s="823" t="s">
        <v>607</v>
      </c>
      <c r="D189" s="823" t="s">
        <v>1744</v>
      </c>
      <c r="E189" s="823" t="s">
        <v>4235</v>
      </c>
      <c r="F189" s="823" t="s">
        <v>4301</v>
      </c>
      <c r="G189" s="823" t="s">
        <v>4302</v>
      </c>
      <c r="H189" s="832">
        <v>2</v>
      </c>
      <c r="I189" s="832">
        <v>524</v>
      </c>
      <c r="J189" s="823"/>
      <c r="K189" s="823">
        <v>262</v>
      </c>
      <c r="L189" s="832"/>
      <c r="M189" s="832"/>
      <c r="N189" s="823"/>
      <c r="O189" s="823"/>
      <c r="P189" s="832"/>
      <c r="Q189" s="832"/>
      <c r="R189" s="828"/>
      <c r="S189" s="833"/>
    </row>
    <row r="190" spans="1:19" ht="14.45" customHeight="1" x14ac:dyDescent="0.2">
      <c r="A190" s="822" t="s">
        <v>586</v>
      </c>
      <c r="B190" s="823" t="s">
        <v>4295</v>
      </c>
      <c r="C190" s="823" t="s">
        <v>607</v>
      </c>
      <c r="D190" s="823" t="s">
        <v>1747</v>
      </c>
      <c r="E190" s="823" t="s">
        <v>4235</v>
      </c>
      <c r="F190" s="823" t="s">
        <v>4297</v>
      </c>
      <c r="G190" s="823" t="s">
        <v>4298</v>
      </c>
      <c r="H190" s="832"/>
      <c r="I190" s="832"/>
      <c r="J190" s="823"/>
      <c r="K190" s="823"/>
      <c r="L190" s="832"/>
      <c r="M190" s="832"/>
      <c r="N190" s="823"/>
      <c r="O190" s="823"/>
      <c r="P190" s="832">
        <v>1</v>
      </c>
      <c r="Q190" s="832">
        <v>255</v>
      </c>
      <c r="R190" s="828"/>
      <c r="S190" s="833">
        <v>255</v>
      </c>
    </row>
    <row r="191" spans="1:19" ht="14.45" customHeight="1" x14ac:dyDescent="0.2">
      <c r="A191" s="822" t="s">
        <v>586</v>
      </c>
      <c r="B191" s="823" t="s">
        <v>4295</v>
      </c>
      <c r="C191" s="823" t="s">
        <v>607</v>
      </c>
      <c r="D191" s="823" t="s">
        <v>1747</v>
      </c>
      <c r="E191" s="823" t="s">
        <v>4235</v>
      </c>
      <c r="F191" s="823" t="s">
        <v>4299</v>
      </c>
      <c r="G191" s="823" t="s">
        <v>4300</v>
      </c>
      <c r="H191" s="832">
        <v>1</v>
      </c>
      <c r="I191" s="832">
        <v>127</v>
      </c>
      <c r="J191" s="823"/>
      <c r="K191" s="823">
        <v>127</v>
      </c>
      <c r="L191" s="832"/>
      <c r="M191" s="832"/>
      <c r="N191" s="823"/>
      <c r="O191" s="823"/>
      <c r="P191" s="832">
        <v>6</v>
      </c>
      <c r="Q191" s="832">
        <v>762</v>
      </c>
      <c r="R191" s="828"/>
      <c r="S191" s="833">
        <v>127</v>
      </c>
    </row>
    <row r="192" spans="1:19" ht="14.45" customHeight="1" x14ac:dyDescent="0.2">
      <c r="A192" s="822" t="s">
        <v>586</v>
      </c>
      <c r="B192" s="823" t="s">
        <v>4295</v>
      </c>
      <c r="C192" s="823" t="s">
        <v>607</v>
      </c>
      <c r="D192" s="823" t="s">
        <v>1747</v>
      </c>
      <c r="E192" s="823" t="s">
        <v>4235</v>
      </c>
      <c r="F192" s="823" t="s">
        <v>4301</v>
      </c>
      <c r="G192" s="823" t="s">
        <v>4302</v>
      </c>
      <c r="H192" s="832">
        <v>1</v>
      </c>
      <c r="I192" s="832">
        <v>262</v>
      </c>
      <c r="J192" s="823"/>
      <c r="K192" s="823">
        <v>262</v>
      </c>
      <c r="L192" s="832"/>
      <c r="M192" s="832"/>
      <c r="N192" s="823"/>
      <c r="O192" s="823"/>
      <c r="P192" s="832">
        <v>6</v>
      </c>
      <c r="Q192" s="832">
        <v>1584</v>
      </c>
      <c r="R192" s="828"/>
      <c r="S192" s="833">
        <v>264</v>
      </c>
    </row>
    <row r="193" spans="1:19" ht="14.45" customHeight="1" x14ac:dyDescent="0.2">
      <c r="A193" s="822" t="s">
        <v>586</v>
      </c>
      <c r="B193" s="823" t="s">
        <v>4295</v>
      </c>
      <c r="C193" s="823" t="s">
        <v>607</v>
      </c>
      <c r="D193" s="823" t="s">
        <v>1750</v>
      </c>
      <c r="E193" s="823" t="s">
        <v>4239</v>
      </c>
      <c r="F193" s="823" t="s">
        <v>4251</v>
      </c>
      <c r="G193" s="823" t="s">
        <v>4252</v>
      </c>
      <c r="H193" s="832">
        <v>8</v>
      </c>
      <c r="I193" s="832">
        <v>23603.360000000001</v>
      </c>
      <c r="J193" s="823"/>
      <c r="K193" s="823">
        <v>2950.42</v>
      </c>
      <c r="L193" s="832"/>
      <c r="M193" s="832"/>
      <c r="N193" s="823"/>
      <c r="O193" s="823"/>
      <c r="P193" s="832"/>
      <c r="Q193" s="832"/>
      <c r="R193" s="828"/>
      <c r="S193" s="833"/>
    </row>
    <row r="194" spans="1:19" ht="14.45" customHeight="1" x14ac:dyDescent="0.2">
      <c r="A194" s="822" t="s">
        <v>586</v>
      </c>
      <c r="B194" s="823" t="s">
        <v>4295</v>
      </c>
      <c r="C194" s="823" t="s">
        <v>607</v>
      </c>
      <c r="D194" s="823" t="s">
        <v>1750</v>
      </c>
      <c r="E194" s="823" t="s">
        <v>4235</v>
      </c>
      <c r="F194" s="823" t="s">
        <v>4299</v>
      </c>
      <c r="G194" s="823" t="s">
        <v>4300</v>
      </c>
      <c r="H194" s="832">
        <v>4</v>
      </c>
      <c r="I194" s="832">
        <v>508</v>
      </c>
      <c r="J194" s="823">
        <v>1.0079365079365079</v>
      </c>
      <c r="K194" s="823">
        <v>127</v>
      </c>
      <c r="L194" s="832">
        <v>4</v>
      </c>
      <c r="M194" s="832">
        <v>504</v>
      </c>
      <c r="N194" s="823">
        <v>1</v>
      </c>
      <c r="O194" s="823">
        <v>126</v>
      </c>
      <c r="P194" s="832"/>
      <c r="Q194" s="832"/>
      <c r="R194" s="828"/>
      <c r="S194" s="833"/>
    </row>
    <row r="195" spans="1:19" ht="14.45" customHeight="1" x14ac:dyDescent="0.2">
      <c r="A195" s="822" t="s">
        <v>586</v>
      </c>
      <c r="B195" s="823" t="s">
        <v>4295</v>
      </c>
      <c r="C195" s="823" t="s">
        <v>607</v>
      </c>
      <c r="D195" s="823" t="s">
        <v>1750</v>
      </c>
      <c r="E195" s="823" t="s">
        <v>4235</v>
      </c>
      <c r="F195" s="823" t="s">
        <v>4301</v>
      </c>
      <c r="G195" s="823" t="s">
        <v>4302</v>
      </c>
      <c r="H195" s="832">
        <v>4</v>
      </c>
      <c r="I195" s="832">
        <v>1048</v>
      </c>
      <c r="J195" s="823">
        <v>1</v>
      </c>
      <c r="K195" s="823">
        <v>262</v>
      </c>
      <c r="L195" s="832">
        <v>4</v>
      </c>
      <c r="M195" s="832">
        <v>1048</v>
      </c>
      <c r="N195" s="823">
        <v>1</v>
      </c>
      <c r="O195" s="823">
        <v>262</v>
      </c>
      <c r="P195" s="832"/>
      <c r="Q195" s="832"/>
      <c r="R195" s="828"/>
      <c r="S195" s="833"/>
    </row>
    <row r="196" spans="1:19" ht="14.45" customHeight="1" x14ac:dyDescent="0.2">
      <c r="A196" s="822" t="s">
        <v>586</v>
      </c>
      <c r="B196" s="823" t="s">
        <v>4295</v>
      </c>
      <c r="C196" s="823" t="s">
        <v>607</v>
      </c>
      <c r="D196" s="823" t="s">
        <v>4231</v>
      </c>
      <c r="E196" s="823" t="s">
        <v>4239</v>
      </c>
      <c r="F196" s="823" t="s">
        <v>4251</v>
      </c>
      <c r="G196" s="823" t="s">
        <v>4252</v>
      </c>
      <c r="H196" s="832">
        <v>4</v>
      </c>
      <c r="I196" s="832">
        <v>11801.68</v>
      </c>
      <c r="J196" s="823"/>
      <c r="K196" s="823">
        <v>2950.42</v>
      </c>
      <c r="L196" s="832"/>
      <c r="M196" s="832"/>
      <c r="N196" s="823"/>
      <c r="O196" s="823"/>
      <c r="P196" s="832"/>
      <c r="Q196" s="832"/>
      <c r="R196" s="828"/>
      <c r="S196" s="833"/>
    </row>
    <row r="197" spans="1:19" ht="14.45" customHeight="1" x14ac:dyDescent="0.2">
      <c r="A197" s="822" t="s">
        <v>586</v>
      </c>
      <c r="B197" s="823" t="s">
        <v>4295</v>
      </c>
      <c r="C197" s="823" t="s">
        <v>607</v>
      </c>
      <c r="D197" s="823" t="s">
        <v>4231</v>
      </c>
      <c r="E197" s="823" t="s">
        <v>4235</v>
      </c>
      <c r="F197" s="823" t="s">
        <v>4299</v>
      </c>
      <c r="G197" s="823" t="s">
        <v>4300</v>
      </c>
      <c r="H197" s="832">
        <v>6</v>
      </c>
      <c r="I197" s="832">
        <v>762</v>
      </c>
      <c r="J197" s="823"/>
      <c r="K197" s="823">
        <v>127</v>
      </c>
      <c r="L197" s="832"/>
      <c r="M197" s="832"/>
      <c r="N197" s="823"/>
      <c r="O197" s="823"/>
      <c r="P197" s="832"/>
      <c r="Q197" s="832"/>
      <c r="R197" s="828"/>
      <c r="S197" s="833"/>
    </row>
    <row r="198" spans="1:19" ht="14.45" customHeight="1" x14ac:dyDescent="0.2">
      <c r="A198" s="822" t="s">
        <v>586</v>
      </c>
      <c r="B198" s="823" t="s">
        <v>4295</v>
      </c>
      <c r="C198" s="823" t="s">
        <v>607</v>
      </c>
      <c r="D198" s="823" t="s">
        <v>4231</v>
      </c>
      <c r="E198" s="823" t="s">
        <v>4235</v>
      </c>
      <c r="F198" s="823" t="s">
        <v>4301</v>
      </c>
      <c r="G198" s="823" t="s">
        <v>4302</v>
      </c>
      <c r="H198" s="832">
        <v>6</v>
      </c>
      <c r="I198" s="832">
        <v>1572</v>
      </c>
      <c r="J198" s="823"/>
      <c r="K198" s="823">
        <v>262</v>
      </c>
      <c r="L198" s="832"/>
      <c r="M198" s="832"/>
      <c r="N198" s="823"/>
      <c r="O198" s="823"/>
      <c r="P198" s="832"/>
      <c r="Q198" s="832"/>
      <c r="R198" s="828"/>
      <c r="S198" s="833"/>
    </row>
    <row r="199" spans="1:19" ht="14.45" customHeight="1" x14ac:dyDescent="0.2">
      <c r="A199" s="822" t="s">
        <v>586</v>
      </c>
      <c r="B199" s="823" t="s">
        <v>4295</v>
      </c>
      <c r="C199" s="823" t="s">
        <v>607</v>
      </c>
      <c r="D199" s="823" t="s">
        <v>1752</v>
      </c>
      <c r="E199" s="823" t="s">
        <v>4239</v>
      </c>
      <c r="F199" s="823" t="s">
        <v>4251</v>
      </c>
      <c r="G199" s="823" t="s">
        <v>4252</v>
      </c>
      <c r="H199" s="832"/>
      <c r="I199" s="832"/>
      <c r="J199" s="823"/>
      <c r="K199" s="823"/>
      <c r="L199" s="832"/>
      <c r="M199" s="832"/>
      <c r="N199" s="823"/>
      <c r="O199" s="823"/>
      <c r="P199" s="832">
        <v>0.8</v>
      </c>
      <c r="Q199" s="832">
        <v>13512.18</v>
      </c>
      <c r="R199" s="828"/>
      <c r="S199" s="833">
        <v>16890.224999999999</v>
      </c>
    </row>
    <row r="200" spans="1:19" ht="14.45" customHeight="1" x14ac:dyDescent="0.2">
      <c r="A200" s="822" t="s">
        <v>586</v>
      </c>
      <c r="B200" s="823" t="s">
        <v>4295</v>
      </c>
      <c r="C200" s="823" t="s">
        <v>607</v>
      </c>
      <c r="D200" s="823" t="s">
        <v>1752</v>
      </c>
      <c r="E200" s="823" t="s">
        <v>4235</v>
      </c>
      <c r="F200" s="823" t="s">
        <v>4299</v>
      </c>
      <c r="G200" s="823" t="s">
        <v>4300</v>
      </c>
      <c r="H200" s="832"/>
      <c r="I200" s="832"/>
      <c r="J200" s="823"/>
      <c r="K200" s="823"/>
      <c r="L200" s="832"/>
      <c r="M200" s="832"/>
      <c r="N200" s="823"/>
      <c r="O200" s="823"/>
      <c r="P200" s="832">
        <v>1</v>
      </c>
      <c r="Q200" s="832">
        <v>127</v>
      </c>
      <c r="R200" s="828"/>
      <c r="S200" s="833">
        <v>127</v>
      </c>
    </row>
    <row r="201" spans="1:19" ht="14.45" customHeight="1" thickBot="1" x14ac:dyDescent="0.25">
      <c r="A201" s="814" t="s">
        <v>586</v>
      </c>
      <c r="B201" s="815" t="s">
        <v>4295</v>
      </c>
      <c r="C201" s="815" t="s">
        <v>607</v>
      </c>
      <c r="D201" s="815" t="s">
        <v>1752</v>
      </c>
      <c r="E201" s="815" t="s">
        <v>4235</v>
      </c>
      <c r="F201" s="815" t="s">
        <v>4301</v>
      </c>
      <c r="G201" s="815" t="s">
        <v>4302</v>
      </c>
      <c r="H201" s="834"/>
      <c r="I201" s="834"/>
      <c r="J201" s="815"/>
      <c r="K201" s="815"/>
      <c r="L201" s="834"/>
      <c r="M201" s="834"/>
      <c r="N201" s="815"/>
      <c r="O201" s="815"/>
      <c r="P201" s="834">
        <v>1</v>
      </c>
      <c r="Q201" s="834">
        <v>264</v>
      </c>
      <c r="R201" s="820"/>
      <c r="S201" s="835">
        <v>264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9CAEEC0F-B3F6-41F9-825E-EF3BD378767E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2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2" customWidth="1"/>
    <col min="20" max="16384" width="8.85546875" style="247"/>
  </cols>
  <sheetData>
    <row r="1" spans="1:19" ht="18.600000000000001" customHeight="1" thickBot="1" x14ac:dyDescent="0.35">
      <c r="A1" s="528" t="s">
        <v>156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</row>
    <row r="2" spans="1:19" ht="14.45" customHeight="1" thickBot="1" x14ac:dyDescent="0.25">
      <c r="A2" s="705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5" customHeight="1" thickBot="1" x14ac:dyDescent="0.25">
      <c r="A3" s="342" t="s">
        <v>158</v>
      </c>
      <c r="B3" s="343">
        <f>SUBTOTAL(9,B6:B1048576)</f>
        <v>25816381.199999996</v>
      </c>
      <c r="C3" s="344">
        <f t="shared" ref="C3:R3" si="0">SUBTOTAL(9,C6:C1048576)</f>
        <v>29.481749319827681</v>
      </c>
      <c r="D3" s="344">
        <f t="shared" si="0"/>
        <v>26174648.909999985</v>
      </c>
      <c r="E3" s="344">
        <f t="shared" si="0"/>
        <v>22</v>
      </c>
      <c r="F3" s="344">
        <f t="shared" si="0"/>
        <v>25814265.839999989</v>
      </c>
      <c r="G3" s="347">
        <f>IF(D3&lt;&gt;0,F3/D3,"")</f>
        <v>0.98623159870303689</v>
      </c>
      <c r="H3" s="343">
        <f t="shared" si="0"/>
        <v>14289821.389999997</v>
      </c>
      <c r="I3" s="344">
        <f t="shared" si="0"/>
        <v>1.3811034732320837</v>
      </c>
      <c r="J3" s="344">
        <f t="shared" si="0"/>
        <v>10346669.650000006</v>
      </c>
      <c r="K3" s="344">
        <f t="shared" si="0"/>
        <v>1</v>
      </c>
      <c r="L3" s="344">
        <f t="shared" si="0"/>
        <v>11503278.379999984</v>
      </c>
      <c r="M3" s="345">
        <f>IF(J3&lt;&gt;0,L3/J3,"")</f>
        <v>1.1117856053324344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5" customHeight="1" x14ac:dyDescent="0.2">
      <c r="A4" s="627" t="s">
        <v>128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  <c r="N4" s="628" t="s">
        <v>124</v>
      </c>
      <c r="O4" s="629"/>
      <c r="P4" s="629"/>
      <c r="Q4" s="629"/>
      <c r="R4" s="629"/>
      <c r="S4" s="631"/>
    </row>
    <row r="5" spans="1:19" ht="14.45" customHeight="1" thickBot="1" x14ac:dyDescent="0.25">
      <c r="A5" s="842"/>
      <c r="B5" s="843">
        <v>2018</v>
      </c>
      <c r="C5" s="844"/>
      <c r="D5" s="844">
        <v>2019</v>
      </c>
      <c r="E5" s="844"/>
      <c r="F5" s="844">
        <v>2020</v>
      </c>
      <c r="G5" s="882" t="s">
        <v>2</v>
      </c>
      <c r="H5" s="843">
        <v>2018</v>
      </c>
      <c r="I5" s="844"/>
      <c r="J5" s="844">
        <v>2019</v>
      </c>
      <c r="K5" s="844"/>
      <c r="L5" s="844">
        <v>2020</v>
      </c>
      <c r="M5" s="882" t="s">
        <v>2</v>
      </c>
      <c r="N5" s="843">
        <v>2018</v>
      </c>
      <c r="O5" s="844"/>
      <c r="P5" s="844">
        <v>2019</v>
      </c>
      <c r="Q5" s="844"/>
      <c r="R5" s="844">
        <v>2020</v>
      </c>
      <c r="S5" s="882" t="s">
        <v>2</v>
      </c>
    </row>
    <row r="6" spans="1:19" ht="14.45" customHeight="1" x14ac:dyDescent="0.2">
      <c r="A6" s="836" t="s">
        <v>4305</v>
      </c>
      <c r="B6" s="864">
        <v>504</v>
      </c>
      <c r="C6" s="808">
        <v>1.3695652173913044</v>
      </c>
      <c r="D6" s="864">
        <v>368</v>
      </c>
      <c r="E6" s="808">
        <v>1</v>
      </c>
      <c r="F6" s="864">
        <v>2186.33</v>
      </c>
      <c r="G6" s="813">
        <v>5.9411141304347828</v>
      </c>
      <c r="H6" s="864"/>
      <c r="I6" s="808"/>
      <c r="J6" s="864"/>
      <c r="K6" s="808"/>
      <c r="L6" s="864"/>
      <c r="M6" s="813"/>
      <c r="N6" s="864"/>
      <c r="O6" s="808"/>
      <c r="P6" s="864"/>
      <c r="Q6" s="808"/>
      <c r="R6" s="864"/>
      <c r="S6" s="231"/>
    </row>
    <row r="7" spans="1:19" ht="14.45" customHeight="1" x14ac:dyDescent="0.2">
      <c r="A7" s="837" t="s">
        <v>4306</v>
      </c>
      <c r="B7" s="866">
        <v>789.33</v>
      </c>
      <c r="C7" s="823">
        <v>0.25484207365698847</v>
      </c>
      <c r="D7" s="866">
        <v>3097.33</v>
      </c>
      <c r="E7" s="823">
        <v>1</v>
      </c>
      <c r="F7" s="866">
        <v>1559.33</v>
      </c>
      <c r="G7" s="828">
        <v>0.50344328825149398</v>
      </c>
      <c r="H7" s="866"/>
      <c r="I7" s="823"/>
      <c r="J7" s="866"/>
      <c r="K7" s="823"/>
      <c r="L7" s="866"/>
      <c r="M7" s="828"/>
      <c r="N7" s="866"/>
      <c r="O7" s="823"/>
      <c r="P7" s="866"/>
      <c r="Q7" s="823"/>
      <c r="R7" s="866"/>
      <c r="S7" s="829"/>
    </row>
    <row r="8" spans="1:19" ht="14.45" customHeight="1" x14ac:dyDescent="0.2">
      <c r="A8" s="837" t="s">
        <v>4307</v>
      </c>
      <c r="B8" s="866">
        <v>2952.66</v>
      </c>
      <c r="C8" s="823">
        <v>1.3967171239356668</v>
      </c>
      <c r="D8" s="866">
        <v>2114</v>
      </c>
      <c r="E8" s="823">
        <v>1</v>
      </c>
      <c r="F8" s="866">
        <v>5102.6499999999996</v>
      </c>
      <c r="G8" s="828">
        <v>2.4137417218543042</v>
      </c>
      <c r="H8" s="866"/>
      <c r="I8" s="823"/>
      <c r="J8" s="866"/>
      <c r="K8" s="823"/>
      <c r="L8" s="866"/>
      <c r="M8" s="828"/>
      <c r="N8" s="866"/>
      <c r="O8" s="823"/>
      <c r="P8" s="866"/>
      <c r="Q8" s="823"/>
      <c r="R8" s="866"/>
      <c r="S8" s="829"/>
    </row>
    <row r="9" spans="1:19" ht="14.45" customHeight="1" x14ac:dyDescent="0.2">
      <c r="A9" s="837" t="s">
        <v>4308</v>
      </c>
      <c r="B9" s="866">
        <v>504</v>
      </c>
      <c r="C9" s="823">
        <v>1.5272727272727273</v>
      </c>
      <c r="D9" s="866">
        <v>330</v>
      </c>
      <c r="E9" s="823">
        <v>1</v>
      </c>
      <c r="F9" s="866">
        <v>1016</v>
      </c>
      <c r="G9" s="828">
        <v>3.0787878787878786</v>
      </c>
      <c r="H9" s="866"/>
      <c r="I9" s="823"/>
      <c r="J9" s="866"/>
      <c r="K9" s="823"/>
      <c r="L9" s="866"/>
      <c r="M9" s="828"/>
      <c r="N9" s="866"/>
      <c r="O9" s="823"/>
      <c r="P9" s="866"/>
      <c r="Q9" s="823"/>
      <c r="R9" s="866"/>
      <c r="S9" s="829"/>
    </row>
    <row r="10" spans="1:19" ht="14.45" customHeight="1" x14ac:dyDescent="0.2">
      <c r="A10" s="837" t="s">
        <v>4309</v>
      </c>
      <c r="B10" s="866"/>
      <c r="C10" s="823"/>
      <c r="D10" s="866">
        <v>0</v>
      </c>
      <c r="E10" s="823"/>
      <c r="F10" s="866">
        <v>885</v>
      </c>
      <c r="G10" s="828"/>
      <c r="H10" s="866"/>
      <c r="I10" s="823"/>
      <c r="J10" s="866"/>
      <c r="K10" s="823"/>
      <c r="L10" s="866"/>
      <c r="M10" s="828"/>
      <c r="N10" s="866"/>
      <c r="O10" s="823"/>
      <c r="P10" s="866"/>
      <c r="Q10" s="823"/>
      <c r="R10" s="866"/>
      <c r="S10" s="829"/>
    </row>
    <row r="11" spans="1:19" ht="14.45" customHeight="1" x14ac:dyDescent="0.2">
      <c r="A11" s="837" t="s">
        <v>1725</v>
      </c>
      <c r="B11" s="866">
        <v>25683783.32</v>
      </c>
      <c r="C11" s="823">
        <v>0.98393815821876862</v>
      </c>
      <c r="D11" s="866">
        <v>26103046.319999993</v>
      </c>
      <c r="E11" s="823">
        <v>1</v>
      </c>
      <c r="F11" s="866">
        <v>25708658.979999997</v>
      </c>
      <c r="G11" s="828">
        <v>0.984891137411122</v>
      </c>
      <c r="H11" s="866">
        <v>14289821.389999997</v>
      </c>
      <c r="I11" s="823">
        <v>1.3811034732320837</v>
      </c>
      <c r="J11" s="866">
        <v>10346669.650000006</v>
      </c>
      <c r="K11" s="823">
        <v>1</v>
      </c>
      <c r="L11" s="866">
        <v>11503278.379999984</v>
      </c>
      <c r="M11" s="828">
        <v>1.1117856053324344</v>
      </c>
      <c r="N11" s="866"/>
      <c r="O11" s="823"/>
      <c r="P11" s="866"/>
      <c r="Q11" s="823"/>
      <c r="R11" s="866"/>
      <c r="S11" s="829"/>
    </row>
    <row r="12" spans="1:19" ht="14.45" customHeight="1" x14ac:dyDescent="0.2">
      <c r="A12" s="837" t="s">
        <v>4310</v>
      </c>
      <c r="B12" s="866">
        <v>6421.32</v>
      </c>
      <c r="C12" s="823">
        <v>0.9345103997485199</v>
      </c>
      <c r="D12" s="866">
        <v>6871.32</v>
      </c>
      <c r="E12" s="823">
        <v>1</v>
      </c>
      <c r="F12" s="866">
        <v>15354.65</v>
      </c>
      <c r="G12" s="828">
        <v>2.234599756669752</v>
      </c>
      <c r="H12" s="866"/>
      <c r="I12" s="823"/>
      <c r="J12" s="866"/>
      <c r="K12" s="823"/>
      <c r="L12" s="866"/>
      <c r="M12" s="828"/>
      <c r="N12" s="866"/>
      <c r="O12" s="823"/>
      <c r="P12" s="866"/>
      <c r="Q12" s="823"/>
      <c r="R12" s="866"/>
      <c r="S12" s="829"/>
    </row>
    <row r="13" spans="1:19" ht="14.45" customHeight="1" x14ac:dyDescent="0.2">
      <c r="A13" s="837" t="s">
        <v>4311</v>
      </c>
      <c r="B13" s="866"/>
      <c r="C13" s="823"/>
      <c r="D13" s="866">
        <v>252</v>
      </c>
      <c r="E13" s="823">
        <v>1</v>
      </c>
      <c r="F13" s="866">
        <v>758</v>
      </c>
      <c r="G13" s="828">
        <v>3.0079365079365079</v>
      </c>
      <c r="H13" s="866"/>
      <c r="I13" s="823"/>
      <c r="J13" s="866"/>
      <c r="K13" s="823"/>
      <c r="L13" s="866"/>
      <c r="M13" s="828"/>
      <c r="N13" s="866"/>
      <c r="O13" s="823"/>
      <c r="P13" s="866"/>
      <c r="Q13" s="823"/>
      <c r="R13" s="866"/>
      <c r="S13" s="829"/>
    </row>
    <row r="14" spans="1:19" ht="14.45" customHeight="1" x14ac:dyDescent="0.2">
      <c r="A14" s="837" t="s">
        <v>4312</v>
      </c>
      <c r="B14" s="866">
        <v>1764</v>
      </c>
      <c r="C14" s="823">
        <v>0.69448818897637798</v>
      </c>
      <c r="D14" s="866">
        <v>2540</v>
      </c>
      <c r="E14" s="823">
        <v>1</v>
      </c>
      <c r="F14" s="866">
        <v>379</v>
      </c>
      <c r="G14" s="828">
        <v>0.14921259842519685</v>
      </c>
      <c r="H14" s="866"/>
      <c r="I14" s="823"/>
      <c r="J14" s="866"/>
      <c r="K14" s="823"/>
      <c r="L14" s="866"/>
      <c r="M14" s="828"/>
      <c r="N14" s="866"/>
      <c r="O14" s="823"/>
      <c r="P14" s="866"/>
      <c r="Q14" s="823"/>
      <c r="R14" s="866"/>
      <c r="S14" s="829"/>
    </row>
    <row r="15" spans="1:19" ht="14.45" customHeight="1" x14ac:dyDescent="0.2">
      <c r="A15" s="837" t="s">
        <v>4313</v>
      </c>
      <c r="B15" s="866">
        <v>12842</v>
      </c>
      <c r="C15" s="823">
        <v>1.4429213483146068</v>
      </c>
      <c r="D15" s="866">
        <v>8900</v>
      </c>
      <c r="E15" s="823">
        <v>1</v>
      </c>
      <c r="F15" s="866">
        <v>11943</v>
      </c>
      <c r="G15" s="828">
        <v>1.3419101123595505</v>
      </c>
      <c r="H15" s="866"/>
      <c r="I15" s="823"/>
      <c r="J15" s="866"/>
      <c r="K15" s="823"/>
      <c r="L15" s="866"/>
      <c r="M15" s="828"/>
      <c r="N15" s="866"/>
      <c r="O15" s="823"/>
      <c r="P15" s="866"/>
      <c r="Q15" s="823"/>
      <c r="R15" s="866"/>
      <c r="S15" s="829"/>
    </row>
    <row r="16" spans="1:19" ht="14.45" customHeight="1" x14ac:dyDescent="0.2">
      <c r="A16" s="837" t="s">
        <v>4314</v>
      </c>
      <c r="B16" s="866">
        <v>379</v>
      </c>
      <c r="C16" s="823">
        <v>0.91545893719806759</v>
      </c>
      <c r="D16" s="866">
        <v>414</v>
      </c>
      <c r="E16" s="823">
        <v>1</v>
      </c>
      <c r="F16" s="866"/>
      <c r="G16" s="828"/>
      <c r="H16" s="866"/>
      <c r="I16" s="823"/>
      <c r="J16" s="866"/>
      <c r="K16" s="823"/>
      <c r="L16" s="866"/>
      <c r="M16" s="828"/>
      <c r="N16" s="866"/>
      <c r="O16" s="823"/>
      <c r="P16" s="866"/>
      <c r="Q16" s="823"/>
      <c r="R16" s="866"/>
      <c r="S16" s="829"/>
    </row>
    <row r="17" spans="1:19" ht="14.45" customHeight="1" x14ac:dyDescent="0.2">
      <c r="A17" s="837" t="s">
        <v>4315</v>
      </c>
      <c r="B17" s="866">
        <v>127</v>
      </c>
      <c r="C17" s="823"/>
      <c r="D17" s="866"/>
      <c r="E17" s="823"/>
      <c r="F17" s="866"/>
      <c r="G17" s="828"/>
      <c r="H17" s="866"/>
      <c r="I17" s="823"/>
      <c r="J17" s="866"/>
      <c r="K17" s="823"/>
      <c r="L17" s="866"/>
      <c r="M17" s="828"/>
      <c r="N17" s="866"/>
      <c r="O17" s="823"/>
      <c r="P17" s="866"/>
      <c r="Q17" s="823"/>
      <c r="R17" s="866"/>
      <c r="S17" s="829"/>
    </row>
    <row r="18" spans="1:19" ht="14.45" customHeight="1" x14ac:dyDescent="0.2">
      <c r="A18" s="837" t="s">
        <v>4316</v>
      </c>
      <c r="B18" s="866"/>
      <c r="C18" s="823"/>
      <c r="D18" s="866"/>
      <c r="E18" s="823"/>
      <c r="F18" s="866">
        <v>255</v>
      </c>
      <c r="G18" s="828"/>
      <c r="H18" s="866"/>
      <c r="I18" s="823"/>
      <c r="J18" s="866"/>
      <c r="K18" s="823"/>
      <c r="L18" s="866"/>
      <c r="M18" s="828"/>
      <c r="N18" s="866"/>
      <c r="O18" s="823"/>
      <c r="P18" s="866"/>
      <c r="Q18" s="823"/>
      <c r="R18" s="866"/>
      <c r="S18" s="829"/>
    </row>
    <row r="19" spans="1:19" ht="14.45" customHeight="1" x14ac:dyDescent="0.2">
      <c r="A19" s="837" t="s">
        <v>4317</v>
      </c>
      <c r="B19" s="866"/>
      <c r="C19" s="823"/>
      <c r="D19" s="866">
        <v>38</v>
      </c>
      <c r="E19" s="823">
        <v>1</v>
      </c>
      <c r="F19" s="866"/>
      <c r="G19" s="828"/>
      <c r="H19" s="866"/>
      <c r="I19" s="823"/>
      <c r="J19" s="866"/>
      <c r="K19" s="823"/>
      <c r="L19" s="866"/>
      <c r="M19" s="828"/>
      <c r="N19" s="866"/>
      <c r="O19" s="823"/>
      <c r="P19" s="866"/>
      <c r="Q19" s="823"/>
      <c r="R19" s="866"/>
      <c r="S19" s="829"/>
    </row>
    <row r="20" spans="1:19" ht="14.45" customHeight="1" x14ac:dyDescent="0.2">
      <c r="A20" s="837" t="s">
        <v>4318</v>
      </c>
      <c r="B20" s="866">
        <v>2774</v>
      </c>
      <c r="C20" s="823">
        <v>3.9291784702549575</v>
      </c>
      <c r="D20" s="866">
        <v>706</v>
      </c>
      <c r="E20" s="823">
        <v>1</v>
      </c>
      <c r="F20" s="866">
        <v>3414</v>
      </c>
      <c r="G20" s="828">
        <v>4.8356940509915018</v>
      </c>
      <c r="H20" s="866"/>
      <c r="I20" s="823"/>
      <c r="J20" s="866"/>
      <c r="K20" s="823"/>
      <c r="L20" s="866"/>
      <c r="M20" s="828"/>
      <c r="N20" s="866"/>
      <c r="O20" s="823"/>
      <c r="P20" s="866"/>
      <c r="Q20" s="823"/>
      <c r="R20" s="866"/>
      <c r="S20" s="829"/>
    </row>
    <row r="21" spans="1:19" ht="14.45" customHeight="1" x14ac:dyDescent="0.2">
      <c r="A21" s="837" t="s">
        <v>4319</v>
      </c>
      <c r="B21" s="866">
        <v>80302.260000000024</v>
      </c>
      <c r="C21" s="823">
        <v>3.0044279457063143</v>
      </c>
      <c r="D21" s="866">
        <v>26727.970000000008</v>
      </c>
      <c r="E21" s="823">
        <v>1</v>
      </c>
      <c r="F21" s="866">
        <v>36427.930000000015</v>
      </c>
      <c r="G21" s="828">
        <v>1.3629142056055885</v>
      </c>
      <c r="H21" s="866"/>
      <c r="I21" s="823"/>
      <c r="J21" s="866"/>
      <c r="K21" s="823"/>
      <c r="L21" s="866"/>
      <c r="M21" s="828"/>
      <c r="N21" s="866"/>
      <c r="O21" s="823"/>
      <c r="P21" s="866"/>
      <c r="Q21" s="823"/>
      <c r="R21" s="866"/>
      <c r="S21" s="829"/>
    </row>
    <row r="22" spans="1:19" ht="14.45" customHeight="1" x14ac:dyDescent="0.2">
      <c r="A22" s="837" t="s">
        <v>4320</v>
      </c>
      <c r="B22" s="866">
        <v>252</v>
      </c>
      <c r="C22" s="823"/>
      <c r="D22" s="866"/>
      <c r="E22" s="823"/>
      <c r="F22" s="866">
        <v>791.32999999999993</v>
      </c>
      <c r="G22" s="828"/>
      <c r="H22" s="866"/>
      <c r="I22" s="823"/>
      <c r="J22" s="866"/>
      <c r="K22" s="823"/>
      <c r="L22" s="866"/>
      <c r="M22" s="828"/>
      <c r="N22" s="866"/>
      <c r="O22" s="823"/>
      <c r="P22" s="866"/>
      <c r="Q22" s="823"/>
      <c r="R22" s="866"/>
      <c r="S22" s="829"/>
    </row>
    <row r="23" spans="1:19" ht="14.45" customHeight="1" x14ac:dyDescent="0.2">
      <c r="A23" s="837" t="s">
        <v>4321</v>
      </c>
      <c r="B23" s="866">
        <v>5961.33</v>
      </c>
      <c r="C23" s="823">
        <v>3.3515849009928824</v>
      </c>
      <c r="D23" s="866">
        <v>1778.6599999999999</v>
      </c>
      <c r="E23" s="823">
        <v>1</v>
      </c>
      <c r="F23" s="866">
        <v>4445.66</v>
      </c>
      <c r="G23" s="828">
        <v>2.4994434012121487</v>
      </c>
      <c r="H23" s="866"/>
      <c r="I23" s="823"/>
      <c r="J23" s="866"/>
      <c r="K23" s="823"/>
      <c r="L23" s="866"/>
      <c r="M23" s="828"/>
      <c r="N23" s="866"/>
      <c r="O23" s="823"/>
      <c r="P23" s="866"/>
      <c r="Q23" s="823"/>
      <c r="R23" s="866"/>
      <c r="S23" s="829"/>
    </row>
    <row r="24" spans="1:19" ht="14.45" customHeight="1" x14ac:dyDescent="0.2">
      <c r="A24" s="837" t="s">
        <v>4322</v>
      </c>
      <c r="B24" s="866"/>
      <c r="C24" s="823"/>
      <c r="D24" s="866">
        <v>376</v>
      </c>
      <c r="E24" s="823">
        <v>1</v>
      </c>
      <c r="F24" s="866"/>
      <c r="G24" s="828"/>
      <c r="H24" s="866"/>
      <c r="I24" s="823"/>
      <c r="J24" s="866"/>
      <c r="K24" s="823"/>
      <c r="L24" s="866"/>
      <c r="M24" s="828"/>
      <c r="N24" s="866"/>
      <c r="O24" s="823"/>
      <c r="P24" s="866"/>
      <c r="Q24" s="823"/>
      <c r="R24" s="866"/>
      <c r="S24" s="829"/>
    </row>
    <row r="25" spans="1:19" ht="14.45" customHeight="1" x14ac:dyDescent="0.2">
      <c r="A25" s="837" t="s">
        <v>4323</v>
      </c>
      <c r="B25" s="866">
        <v>1159</v>
      </c>
      <c r="C25" s="823">
        <v>2.8314562822172822</v>
      </c>
      <c r="D25" s="866">
        <v>409.33</v>
      </c>
      <c r="E25" s="823">
        <v>1</v>
      </c>
      <c r="F25" s="866">
        <v>412.33</v>
      </c>
      <c r="G25" s="828">
        <v>1.0073290499108298</v>
      </c>
      <c r="H25" s="866"/>
      <c r="I25" s="823"/>
      <c r="J25" s="866"/>
      <c r="K25" s="823"/>
      <c r="L25" s="866"/>
      <c r="M25" s="828"/>
      <c r="N25" s="866"/>
      <c r="O25" s="823"/>
      <c r="P25" s="866"/>
      <c r="Q25" s="823"/>
      <c r="R25" s="866"/>
      <c r="S25" s="829"/>
    </row>
    <row r="26" spans="1:19" ht="14.45" customHeight="1" x14ac:dyDescent="0.2">
      <c r="A26" s="837" t="s">
        <v>4324</v>
      </c>
      <c r="B26" s="866">
        <v>2065.33</v>
      </c>
      <c r="C26" s="823">
        <v>0.49441389595746565</v>
      </c>
      <c r="D26" s="866">
        <v>4177.33</v>
      </c>
      <c r="E26" s="823">
        <v>1</v>
      </c>
      <c r="F26" s="866">
        <v>3024</v>
      </c>
      <c r="G26" s="828">
        <v>0.72390737624271961</v>
      </c>
      <c r="H26" s="866"/>
      <c r="I26" s="823"/>
      <c r="J26" s="866"/>
      <c r="K26" s="823"/>
      <c r="L26" s="866"/>
      <c r="M26" s="828"/>
      <c r="N26" s="866"/>
      <c r="O26" s="823"/>
      <c r="P26" s="866"/>
      <c r="Q26" s="823"/>
      <c r="R26" s="866"/>
      <c r="S26" s="829"/>
    </row>
    <row r="27" spans="1:19" ht="14.45" customHeight="1" x14ac:dyDescent="0.2">
      <c r="A27" s="837" t="s">
        <v>4325</v>
      </c>
      <c r="B27" s="866">
        <v>2440</v>
      </c>
      <c r="C27" s="823">
        <v>1.7655571635311142</v>
      </c>
      <c r="D27" s="866">
        <v>1382</v>
      </c>
      <c r="E27" s="823">
        <v>1</v>
      </c>
      <c r="F27" s="866">
        <v>2284</v>
      </c>
      <c r="G27" s="828">
        <v>1.6526772793053546</v>
      </c>
      <c r="H27" s="866"/>
      <c r="I27" s="823"/>
      <c r="J27" s="866"/>
      <c r="K27" s="823"/>
      <c r="L27" s="866"/>
      <c r="M27" s="828"/>
      <c r="N27" s="866"/>
      <c r="O27" s="823"/>
      <c r="P27" s="866"/>
      <c r="Q27" s="823"/>
      <c r="R27" s="866"/>
      <c r="S27" s="829"/>
    </row>
    <row r="28" spans="1:19" ht="14.45" customHeight="1" x14ac:dyDescent="0.2">
      <c r="A28" s="837" t="s">
        <v>4326</v>
      </c>
      <c r="B28" s="866">
        <v>5951.99</v>
      </c>
      <c r="C28" s="823">
        <v>0.85451781109841329</v>
      </c>
      <c r="D28" s="866">
        <v>6965.32</v>
      </c>
      <c r="E28" s="823">
        <v>1</v>
      </c>
      <c r="F28" s="866">
        <v>8833.65</v>
      </c>
      <c r="G28" s="828">
        <v>1.2682331895734869</v>
      </c>
      <c r="H28" s="866"/>
      <c r="I28" s="823"/>
      <c r="J28" s="866"/>
      <c r="K28" s="823"/>
      <c r="L28" s="866"/>
      <c r="M28" s="828"/>
      <c r="N28" s="866"/>
      <c r="O28" s="823"/>
      <c r="P28" s="866"/>
      <c r="Q28" s="823"/>
      <c r="R28" s="866"/>
      <c r="S28" s="829"/>
    </row>
    <row r="29" spans="1:19" ht="14.45" customHeight="1" x14ac:dyDescent="0.2">
      <c r="A29" s="837" t="s">
        <v>4327</v>
      </c>
      <c r="B29" s="866">
        <v>2466</v>
      </c>
      <c r="C29" s="823">
        <v>1.0266444629475437</v>
      </c>
      <c r="D29" s="866">
        <v>2402</v>
      </c>
      <c r="E29" s="823">
        <v>1</v>
      </c>
      <c r="F29" s="866">
        <v>2866</v>
      </c>
      <c r="G29" s="828">
        <v>1.1931723563696919</v>
      </c>
      <c r="H29" s="866"/>
      <c r="I29" s="823"/>
      <c r="J29" s="866"/>
      <c r="K29" s="823"/>
      <c r="L29" s="866"/>
      <c r="M29" s="828"/>
      <c r="N29" s="866"/>
      <c r="O29" s="823"/>
      <c r="P29" s="866"/>
      <c r="Q29" s="823"/>
      <c r="R29" s="866"/>
      <c r="S29" s="829"/>
    </row>
    <row r="30" spans="1:19" ht="14.45" customHeight="1" x14ac:dyDescent="0.2">
      <c r="A30" s="837" t="s">
        <v>4328</v>
      </c>
      <c r="B30" s="866">
        <v>252</v>
      </c>
      <c r="C30" s="823">
        <v>0.86301369863013699</v>
      </c>
      <c r="D30" s="866">
        <v>292</v>
      </c>
      <c r="E30" s="823">
        <v>1</v>
      </c>
      <c r="F30" s="866">
        <v>1013</v>
      </c>
      <c r="G30" s="828">
        <v>3.4691780821917808</v>
      </c>
      <c r="H30" s="866"/>
      <c r="I30" s="823"/>
      <c r="J30" s="866"/>
      <c r="K30" s="823"/>
      <c r="L30" s="866"/>
      <c r="M30" s="828"/>
      <c r="N30" s="866"/>
      <c r="O30" s="823"/>
      <c r="P30" s="866"/>
      <c r="Q30" s="823"/>
      <c r="R30" s="866"/>
      <c r="S30" s="829"/>
    </row>
    <row r="31" spans="1:19" ht="14.45" customHeight="1" thickBot="1" x14ac:dyDescent="0.25">
      <c r="A31" s="870" t="s">
        <v>4329</v>
      </c>
      <c r="B31" s="868">
        <v>2690.66</v>
      </c>
      <c r="C31" s="815">
        <v>1.8412405137785441</v>
      </c>
      <c r="D31" s="868">
        <v>1461.33</v>
      </c>
      <c r="E31" s="815">
        <v>1</v>
      </c>
      <c r="F31" s="868">
        <v>2656</v>
      </c>
      <c r="G31" s="820">
        <v>1.817522393983563</v>
      </c>
      <c r="H31" s="868"/>
      <c r="I31" s="815"/>
      <c r="J31" s="868"/>
      <c r="K31" s="815"/>
      <c r="L31" s="868"/>
      <c r="M31" s="820"/>
      <c r="N31" s="868"/>
      <c r="O31" s="815"/>
      <c r="P31" s="868"/>
      <c r="Q31" s="815"/>
      <c r="R31" s="868"/>
      <c r="S31" s="82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EB0E0EE6-3D7C-442F-9904-688D5F7ABAD6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4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16" t="s">
        <v>4910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705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5" customHeight="1" thickBot="1" x14ac:dyDescent="0.25">
      <c r="E3" s="112" t="s">
        <v>158</v>
      </c>
      <c r="F3" s="207">
        <f t="shared" ref="F3:O3" si="0">SUBTOTAL(9,F6:F1048576)</f>
        <v>16314.409999999998</v>
      </c>
      <c r="G3" s="208">
        <f t="shared" si="0"/>
        <v>40106202.589999981</v>
      </c>
      <c r="H3" s="208"/>
      <c r="I3" s="208"/>
      <c r="J3" s="208">
        <f t="shared" si="0"/>
        <v>18383.129999999997</v>
      </c>
      <c r="K3" s="208">
        <f t="shared" si="0"/>
        <v>36521318.559999987</v>
      </c>
      <c r="L3" s="208"/>
      <c r="M3" s="208"/>
      <c r="N3" s="208">
        <f t="shared" si="0"/>
        <v>16492.900000000001</v>
      </c>
      <c r="O3" s="208">
        <f t="shared" si="0"/>
        <v>37317544.219999976</v>
      </c>
      <c r="P3" s="79">
        <f>IF(K3=0,0,O3/K3)</f>
        <v>1.0218016679406547</v>
      </c>
      <c r="Q3" s="209">
        <f>IF(N3=0,0,O3/N3)</f>
        <v>2262.6429687926302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120</v>
      </c>
      <c r="E4" s="637" t="s">
        <v>80</v>
      </c>
      <c r="F4" s="643">
        <v>2018</v>
      </c>
      <c r="G4" s="644"/>
      <c r="H4" s="210"/>
      <c r="I4" s="210"/>
      <c r="J4" s="643">
        <v>2019</v>
      </c>
      <c r="K4" s="644"/>
      <c r="L4" s="210"/>
      <c r="M4" s="210"/>
      <c r="N4" s="643">
        <v>2020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3"/>
      <c r="B5" s="871"/>
      <c r="C5" s="873"/>
      <c r="D5" s="883"/>
      <c r="E5" s="875"/>
      <c r="F5" s="884" t="s">
        <v>90</v>
      </c>
      <c r="G5" s="885" t="s">
        <v>14</v>
      </c>
      <c r="H5" s="886"/>
      <c r="I5" s="886"/>
      <c r="J5" s="884" t="s">
        <v>90</v>
      </c>
      <c r="K5" s="885" t="s">
        <v>14</v>
      </c>
      <c r="L5" s="886"/>
      <c r="M5" s="886"/>
      <c r="N5" s="884" t="s">
        <v>90</v>
      </c>
      <c r="O5" s="885" t="s">
        <v>14</v>
      </c>
      <c r="P5" s="887"/>
      <c r="Q5" s="880"/>
    </row>
    <row r="6" spans="1:17" ht="14.45" customHeight="1" x14ac:dyDescent="0.2">
      <c r="A6" s="807" t="s">
        <v>4330</v>
      </c>
      <c r="B6" s="808" t="s">
        <v>4238</v>
      </c>
      <c r="C6" s="808" t="s">
        <v>4235</v>
      </c>
      <c r="D6" s="808" t="s">
        <v>4255</v>
      </c>
      <c r="E6" s="808" t="s">
        <v>4256</v>
      </c>
      <c r="F6" s="225"/>
      <c r="G6" s="225"/>
      <c r="H6" s="225"/>
      <c r="I6" s="225"/>
      <c r="J6" s="225">
        <v>3</v>
      </c>
      <c r="K6" s="225">
        <v>114</v>
      </c>
      <c r="L6" s="225">
        <v>1</v>
      </c>
      <c r="M6" s="225">
        <v>38</v>
      </c>
      <c r="N6" s="225"/>
      <c r="O6" s="225"/>
      <c r="P6" s="813"/>
      <c r="Q6" s="831"/>
    </row>
    <row r="7" spans="1:17" ht="14.45" customHeight="1" x14ac:dyDescent="0.2">
      <c r="A7" s="822" t="s">
        <v>4330</v>
      </c>
      <c r="B7" s="823" t="s">
        <v>4238</v>
      </c>
      <c r="C7" s="823" t="s">
        <v>4235</v>
      </c>
      <c r="D7" s="823" t="s">
        <v>4265</v>
      </c>
      <c r="E7" s="823" t="s">
        <v>4266</v>
      </c>
      <c r="F7" s="832"/>
      <c r="G7" s="832"/>
      <c r="H7" s="832"/>
      <c r="I7" s="832"/>
      <c r="J7" s="832"/>
      <c r="K7" s="832"/>
      <c r="L7" s="832"/>
      <c r="M7" s="832"/>
      <c r="N7" s="832">
        <v>1</v>
      </c>
      <c r="O7" s="832">
        <v>127</v>
      </c>
      <c r="P7" s="828"/>
      <c r="Q7" s="833">
        <v>127</v>
      </c>
    </row>
    <row r="8" spans="1:17" ht="14.45" customHeight="1" x14ac:dyDescent="0.2">
      <c r="A8" s="822" t="s">
        <v>4330</v>
      </c>
      <c r="B8" s="823" t="s">
        <v>4238</v>
      </c>
      <c r="C8" s="823" t="s">
        <v>4235</v>
      </c>
      <c r="D8" s="823" t="s">
        <v>4273</v>
      </c>
      <c r="E8" s="823" t="s">
        <v>4274</v>
      </c>
      <c r="F8" s="832"/>
      <c r="G8" s="832"/>
      <c r="H8" s="832"/>
      <c r="I8" s="832"/>
      <c r="J8" s="832"/>
      <c r="K8" s="832"/>
      <c r="L8" s="832"/>
      <c r="M8" s="832"/>
      <c r="N8" s="832">
        <v>1</v>
      </c>
      <c r="O8" s="832">
        <v>33.33</v>
      </c>
      <c r="P8" s="828"/>
      <c r="Q8" s="833">
        <v>33.33</v>
      </c>
    </row>
    <row r="9" spans="1:17" ht="14.45" customHeight="1" x14ac:dyDescent="0.2">
      <c r="A9" s="822" t="s">
        <v>4330</v>
      </c>
      <c r="B9" s="823" t="s">
        <v>4238</v>
      </c>
      <c r="C9" s="823" t="s">
        <v>4235</v>
      </c>
      <c r="D9" s="823" t="s">
        <v>4275</v>
      </c>
      <c r="E9" s="823" t="s">
        <v>4276</v>
      </c>
      <c r="F9" s="832">
        <v>2</v>
      </c>
      <c r="G9" s="832">
        <v>504</v>
      </c>
      <c r="H9" s="832">
        <v>1.984251968503937</v>
      </c>
      <c r="I9" s="832">
        <v>252</v>
      </c>
      <c r="J9" s="832">
        <v>1</v>
      </c>
      <c r="K9" s="832">
        <v>254</v>
      </c>
      <c r="L9" s="832">
        <v>1</v>
      </c>
      <c r="M9" s="832">
        <v>254</v>
      </c>
      <c r="N9" s="832">
        <v>2</v>
      </c>
      <c r="O9" s="832">
        <v>510</v>
      </c>
      <c r="P9" s="828">
        <v>2.0078740157480315</v>
      </c>
      <c r="Q9" s="833">
        <v>255</v>
      </c>
    </row>
    <row r="10" spans="1:17" ht="14.45" customHeight="1" x14ac:dyDescent="0.2">
      <c r="A10" s="822" t="s">
        <v>4330</v>
      </c>
      <c r="B10" s="823" t="s">
        <v>4238</v>
      </c>
      <c r="C10" s="823" t="s">
        <v>4235</v>
      </c>
      <c r="D10" s="823" t="s">
        <v>4291</v>
      </c>
      <c r="E10" s="823" t="s">
        <v>4292</v>
      </c>
      <c r="F10" s="832"/>
      <c r="G10" s="832"/>
      <c r="H10" s="832"/>
      <c r="I10" s="832"/>
      <c r="J10" s="832"/>
      <c r="K10" s="832"/>
      <c r="L10" s="832"/>
      <c r="M10" s="832"/>
      <c r="N10" s="832">
        <v>4</v>
      </c>
      <c r="O10" s="832">
        <v>1516</v>
      </c>
      <c r="P10" s="828"/>
      <c r="Q10" s="833">
        <v>379</v>
      </c>
    </row>
    <row r="11" spans="1:17" ht="14.45" customHeight="1" x14ac:dyDescent="0.2">
      <c r="A11" s="822" t="s">
        <v>4331</v>
      </c>
      <c r="B11" s="823" t="s">
        <v>4238</v>
      </c>
      <c r="C11" s="823" t="s">
        <v>4235</v>
      </c>
      <c r="D11" s="823" t="s">
        <v>4255</v>
      </c>
      <c r="E11" s="823" t="s">
        <v>4256</v>
      </c>
      <c r="F11" s="832"/>
      <c r="G11" s="832"/>
      <c r="H11" s="832"/>
      <c r="I11" s="832"/>
      <c r="J11" s="832">
        <v>4</v>
      </c>
      <c r="K11" s="832">
        <v>152</v>
      </c>
      <c r="L11" s="832">
        <v>1</v>
      </c>
      <c r="M11" s="832">
        <v>38</v>
      </c>
      <c r="N11" s="832"/>
      <c r="O11" s="832"/>
      <c r="P11" s="828"/>
      <c r="Q11" s="833"/>
    </row>
    <row r="12" spans="1:17" ht="14.45" customHeight="1" x14ac:dyDescent="0.2">
      <c r="A12" s="822" t="s">
        <v>4331</v>
      </c>
      <c r="B12" s="823" t="s">
        <v>4238</v>
      </c>
      <c r="C12" s="823" t="s">
        <v>4235</v>
      </c>
      <c r="D12" s="823" t="s">
        <v>4265</v>
      </c>
      <c r="E12" s="823" t="s">
        <v>4266</v>
      </c>
      <c r="F12" s="832"/>
      <c r="G12" s="832"/>
      <c r="H12" s="832"/>
      <c r="I12" s="832"/>
      <c r="J12" s="832">
        <v>4</v>
      </c>
      <c r="K12" s="832">
        <v>504</v>
      </c>
      <c r="L12" s="832">
        <v>1</v>
      </c>
      <c r="M12" s="832">
        <v>126</v>
      </c>
      <c r="N12" s="832">
        <v>1</v>
      </c>
      <c r="O12" s="832">
        <v>127</v>
      </c>
      <c r="P12" s="828">
        <v>0.25198412698412698</v>
      </c>
      <c r="Q12" s="833">
        <v>127</v>
      </c>
    </row>
    <row r="13" spans="1:17" ht="14.45" customHeight="1" x14ac:dyDescent="0.2">
      <c r="A13" s="822" t="s">
        <v>4331</v>
      </c>
      <c r="B13" s="823" t="s">
        <v>4238</v>
      </c>
      <c r="C13" s="823" t="s">
        <v>4235</v>
      </c>
      <c r="D13" s="823" t="s">
        <v>4273</v>
      </c>
      <c r="E13" s="823" t="s">
        <v>4274</v>
      </c>
      <c r="F13" s="832">
        <v>1</v>
      </c>
      <c r="G13" s="832">
        <v>33.33</v>
      </c>
      <c r="H13" s="832">
        <v>1</v>
      </c>
      <c r="I13" s="832">
        <v>33.33</v>
      </c>
      <c r="J13" s="832">
        <v>1</v>
      </c>
      <c r="K13" s="832">
        <v>33.33</v>
      </c>
      <c r="L13" s="832">
        <v>1</v>
      </c>
      <c r="M13" s="832">
        <v>33.33</v>
      </c>
      <c r="N13" s="832">
        <v>1</v>
      </c>
      <c r="O13" s="832">
        <v>33.33</v>
      </c>
      <c r="P13" s="828">
        <v>1</v>
      </c>
      <c r="Q13" s="833">
        <v>33.33</v>
      </c>
    </row>
    <row r="14" spans="1:17" ht="14.45" customHeight="1" x14ac:dyDescent="0.2">
      <c r="A14" s="822" t="s">
        <v>4331</v>
      </c>
      <c r="B14" s="823" t="s">
        <v>4238</v>
      </c>
      <c r="C14" s="823" t="s">
        <v>4235</v>
      </c>
      <c r="D14" s="823" t="s">
        <v>4275</v>
      </c>
      <c r="E14" s="823" t="s">
        <v>4276</v>
      </c>
      <c r="F14" s="832">
        <v>3</v>
      </c>
      <c r="G14" s="832">
        <v>756</v>
      </c>
      <c r="H14" s="832">
        <v>0.37204724409448819</v>
      </c>
      <c r="I14" s="832">
        <v>252</v>
      </c>
      <c r="J14" s="832">
        <v>8</v>
      </c>
      <c r="K14" s="832">
        <v>2032</v>
      </c>
      <c r="L14" s="832">
        <v>1</v>
      </c>
      <c r="M14" s="832">
        <v>254</v>
      </c>
      <c r="N14" s="832">
        <v>4</v>
      </c>
      <c r="O14" s="832">
        <v>1020</v>
      </c>
      <c r="P14" s="828">
        <v>0.50196850393700787</v>
      </c>
      <c r="Q14" s="833">
        <v>255</v>
      </c>
    </row>
    <row r="15" spans="1:17" ht="14.45" customHeight="1" x14ac:dyDescent="0.2">
      <c r="A15" s="822" t="s">
        <v>4331</v>
      </c>
      <c r="B15" s="823" t="s">
        <v>4238</v>
      </c>
      <c r="C15" s="823" t="s">
        <v>4235</v>
      </c>
      <c r="D15" s="823" t="s">
        <v>4291</v>
      </c>
      <c r="E15" s="823" t="s">
        <v>4292</v>
      </c>
      <c r="F15" s="832"/>
      <c r="G15" s="832"/>
      <c r="H15" s="832"/>
      <c r="I15" s="832"/>
      <c r="J15" s="832">
        <v>1</v>
      </c>
      <c r="K15" s="832">
        <v>376</v>
      </c>
      <c r="L15" s="832">
        <v>1</v>
      </c>
      <c r="M15" s="832">
        <v>376</v>
      </c>
      <c r="N15" s="832">
        <v>1</v>
      </c>
      <c r="O15" s="832">
        <v>379</v>
      </c>
      <c r="P15" s="828">
        <v>1.0079787234042554</v>
      </c>
      <c r="Q15" s="833">
        <v>379</v>
      </c>
    </row>
    <row r="16" spans="1:17" ht="14.45" customHeight="1" x14ac:dyDescent="0.2">
      <c r="A16" s="822" t="s">
        <v>4332</v>
      </c>
      <c r="B16" s="823" t="s">
        <v>4238</v>
      </c>
      <c r="C16" s="823" t="s">
        <v>4235</v>
      </c>
      <c r="D16" s="823" t="s">
        <v>4255</v>
      </c>
      <c r="E16" s="823" t="s">
        <v>4256</v>
      </c>
      <c r="F16" s="832">
        <v>3</v>
      </c>
      <c r="G16" s="832">
        <v>111</v>
      </c>
      <c r="H16" s="832">
        <v>0.32456140350877194</v>
      </c>
      <c r="I16" s="832">
        <v>37</v>
      </c>
      <c r="J16" s="832">
        <v>9</v>
      </c>
      <c r="K16" s="832">
        <v>342</v>
      </c>
      <c r="L16" s="832">
        <v>1</v>
      </c>
      <c r="M16" s="832">
        <v>38</v>
      </c>
      <c r="N16" s="832"/>
      <c r="O16" s="832"/>
      <c r="P16" s="828"/>
      <c r="Q16" s="833"/>
    </row>
    <row r="17" spans="1:17" ht="14.45" customHeight="1" x14ac:dyDescent="0.2">
      <c r="A17" s="822" t="s">
        <v>4332</v>
      </c>
      <c r="B17" s="823" t="s">
        <v>4238</v>
      </c>
      <c r="C17" s="823" t="s">
        <v>4235</v>
      </c>
      <c r="D17" s="823" t="s">
        <v>4265</v>
      </c>
      <c r="E17" s="823" t="s">
        <v>4266</v>
      </c>
      <c r="F17" s="832">
        <v>7</v>
      </c>
      <c r="G17" s="832">
        <v>889</v>
      </c>
      <c r="H17" s="832">
        <v>1.1759259259259258</v>
      </c>
      <c r="I17" s="832">
        <v>127</v>
      </c>
      <c r="J17" s="832">
        <v>6</v>
      </c>
      <c r="K17" s="832">
        <v>756</v>
      </c>
      <c r="L17" s="832">
        <v>1</v>
      </c>
      <c r="M17" s="832">
        <v>126</v>
      </c>
      <c r="N17" s="832">
        <v>3</v>
      </c>
      <c r="O17" s="832">
        <v>381</v>
      </c>
      <c r="P17" s="828">
        <v>0.50396825396825395</v>
      </c>
      <c r="Q17" s="833">
        <v>127</v>
      </c>
    </row>
    <row r="18" spans="1:17" ht="14.45" customHeight="1" x14ac:dyDescent="0.2">
      <c r="A18" s="822" t="s">
        <v>4332</v>
      </c>
      <c r="B18" s="823" t="s">
        <v>4238</v>
      </c>
      <c r="C18" s="823" t="s">
        <v>4235</v>
      </c>
      <c r="D18" s="823" t="s">
        <v>4273</v>
      </c>
      <c r="E18" s="823" t="s">
        <v>4274</v>
      </c>
      <c r="F18" s="832">
        <v>2</v>
      </c>
      <c r="G18" s="832">
        <v>66.66</v>
      </c>
      <c r="H18" s="832"/>
      <c r="I18" s="832">
        <v>33.33</v>
      </c>
      <c r="J18" s="832"/>
      <c r="K18" s="832"/>
      <c r="L18" s="832"/>
      <c r="M18" s="832"/>
      <c r="N18" s="832">
        <v>5</v>
      </c>
      <c r="O18" s="832">
        <v>166.64999999999998</v>
      </c>
      <c r="P18" s="828"/>
      <c r="Q18" s="833">
        <v>33.33</v>
      </c>
    </row>
    <row r="19" spans="1:17" ht="14.45" customHeight="1" x14ac:dyDescent="0.2">
      <c r="A19" s="822" t="s">
        <v>4332</v>
      </c>
      <c r="B19" s="823" t="s">
        <v>4238</v>
      </c>
      <c r="C19" s="823" t="s">
        <v>4235</v>
      </c>
      <c r="D19" s="823" t="s">
        <v>4275</v>
      </c>
      <c r="E19" s="823" t="s">
        <v>4276</v>
      </c>
      <c r="F19" s="832">
        <v>6</v>
      </c>
      <c r="G19" s="832">
        <v>1512</v>
      </c>
      <c r="H19" s="832">
        <v>1.4881889763779528</v>
      </c>
      <c r="I19" s="832">
        <v>252</v>
      </c>
      <c r="J19" s="832">
        <v>4</v>
      </c>
      <c r="K19" s="832">
        <v>1016</v>
      </c>
      <c r="L19" s="832">
        <v>1</v>
      </c>
      <c r="M19" s="832">
        <v>254</v>
      </c>
      <c r="N19" s="832">
        <v>3</v>
      </c>
      <c r="O19" s="832">
        <v>765</v>
      </c>
      <c r="P19" s="828">
        <v>0.75295275590551181</v>
      </c>
      <c r="Q19" s="833">
        <v>255</v>
      </c>
    </row>
    <row r="20" spans="1:17" ht="14.45" customHeight="1" x14ac:dyDescent="0.2">
      <c r="A20" s="822" t="s">
        <v>4332</v>
      </c>
      <c r="B20" s="823" t="s">
        <v>4238</v>
      </c>
      <c r="C20" s="823" t="s">
        <v>4235</v>
      </c>
      <c r="D20" s="823" t="s">
        <v>4291</v>
      </c>
      <c r="E20" s="823" t="s">
        <v>4292</v>
      </c>
      <c r="F20" s="832">
        <v>1</v>
      </c>
      <c r="G20" s="832">
        <v>374</v>
      </c>
      <c r="H20" s="832"/>
      <c r="I20" s="832">
        <v>374</v>
      </c>
      <c r="J20" s="832"/>
      <c r="K20" s="832"/>
      <c r="L20" s="832"/>
      <c r="M20" s="832"/>
      <c r="N20" s="832">
        <v>10</v>
      </c>
      <c r="O20" s="832">
        <v>3790</v>
      </c>
      <c r="P20" s="828"/>
      <c r="Q20" s="833">
        <v>379</v>
      </c>
    </row>
    <row r="21" spans="1:17" ht="14.45" customHeight="1" x14ac:dyDescent="0.2">
      <c r="A21" s="822" t="s">
        <v>4333</v>
      </c>
      <c r="B21" s="823" t="s">
        <v>4238</v>
      </c>
      <c r="C21" s="823" t="s">
        <v>4235</v>
      </c>
      <c r="D21" s="823" t="s">
        <v>4255</v>
      </c>
      <c r="E21" s="823" t="s">
        <v>4256</v>
      </c>
      <c r="F21" s="832"/>
      <c r="G21" s="832"/>
      <c r="H21" s="832"/>
      <c r="I21" s="832"/>
      <c r="J21" s="832">
        <v>2</v>
      </c>
      <c r="K21" s="832">
        <v>76</v>
      </c>
      <c r="L21" s="832">
        <v>1</v>
      </c>
      <c r="M21" s="832">
        <v>38</v>
      </c>
      <c r="N21" s="832"/>
      <c r="O21" s="832"/>
      <c r="P21" s="828"/>
      <c r="Q21" s="833"/>
    </row>
    <row r="22" spans="1:17" ht="14.45" customHeight="1" x14ac:dyDescent="0.2">
      <c r="A22" s="822" t="s">
        <v>4333</v>
      </c>
      <c r="B22" s="823" t="s">
        <v>4238</v>
      </c>
      <c r="C22" s="823" t="s">
        <v>4235</v>
      </c>
      <c r="D22" s="823" t="s">
        <v>4265</v>
      </c>
      <c r="E22" s="823" t="s">
        <v>4266</v>
      </c>
      <c r="F22" s="832"/>
      <c r="G22" s="832"/>
      <c r="H22" s="832"/>
      <c r="I22" s="832"/>
      <c r="J22" s="832"/>
      <c r="K22" s="832"/>
      <c r="L22" s="832"/>
      <c r="M22" s="832"/>
      <c r="N22" s="832">
        <v>1</v>
      </c>
      <c r="O22" s="832">
        <v>127</v>
      </c>
      <c r="P22" s="828"/>
      <c r="Q22" s="833">
        <v>127</v>
      </c>
    </row>
    <row r="23" spans="1:17" ht="14.45" customHeight="1" x14ac:dyDescent="0.2">
      <c r="A23" s="822" t="s">
        <v>4333</v>
      </c>
      <c r="B23" s="823" t="s">
        <v>4238</v>
      </c>
      <c r="C23" s="823" t="s">
        <v>4235</v>
      </c>
      <c r="D23" s="823" t="s">
        <v>4275</v>
      </c>
      <c r="E23" s="823" t="s">
        <v>4276</v>
      </c>
      <c r="F23" s="832">
        <v>2</v>
      </c>
      <c r="G23" s="832">
        <v>504</v>
      </c>
      <c r="H23" s="832">
        <v>1.984251968503937</v>
      </c>
      <c r="I23" s="832">
        <v>252</v>
      </c>
      <c r="J23" s="832">
        <v>1</v>
      </c>
      <c r="K23" s="832">
        <v>254</v>
      </c>
      <c r="L23" s="832">
        <v>1</v>
      </c>
      <c r="M23" s="832">
        <v>254</v>
      </c>
      <c r="N23" s="832">
        <v>2</v>
      </c>
      <c r="O23" s="832">
        <v>510</v>
      </c>
      <c r="P23" s="828">
        <v>2.0078740157480315</v>
      </c>
      <c r="Q23" s="833">
        <v>255</v>
      </c>
    </row>
    <row r="24" spans="1:17" ht="14.45" customHeight="1" x14ac:dyDescent="0.2">
      <c r="A24" s="822" t="s">
        <v>4333</v>
      </c>
      <c r="B24" s="823" t="s">
        <v>4238</v>
      </c>
      <c r="C24" s="823" t="s">
        <v>4235</v>
      </c>
      <c r="D24" s="823" t="s">
        <v>4291</v>
      </c>
      <c r="E24" s="823" t="s">
        <v>4292</v>
      </c>
      <c r="F24" s="832"/>
      <c r="G24" s="832"/>
      <c r="H24" s="832"/>
      <c r="I24" s="832"/>
      <c r="J24" s="832"/>
      <c r="K24" s="832"/>
      <c r="L24" s="832"/>
      <c r="M24" s="832"/>
      <c r="N24" s="832">
        <v>1</v>
      </c>
      <c r="O24" s="832">
        <v>379</v>
      </c>
      <c r="P24" s="828"/>
      <c r="Q24" s="833">
        <v>379</v>
      </c>
    </row>
    <row r="25" spans="1:17" ht="14.45" customHeight="1" x14ac:dyDescent="0.2">
      <c r="A25" s="822" t="s">
        <v>4334</v>
      </c>
      <c r="B25" s="823" t="s">
        <v>4238</v>
      </c>
      <c r="C25" s="823" t="s">
        <v>4235</v>
      </c>
      <c r="D25" s="823" t="s">
        <v>4265</v>
      </c>
      <c r="E25" s="823" t="s">
        <v>4266</v>
      </c>
      <c r="F25" s="832"/>
      <c r="G25" s="832"/>
      <c r="H25" s="832"/>
      <c r="I25" s="832"/>
      <c r="J25" s="832"/>
      <c r="K25" s="832"/>
      <c r="L25" s="832"/>
      <c r="M25" s="832"/>
      <c r="N25" s="832">
        <v>1</v>
      </c>
      <c r="O25" s="832">
        <v>127</v>
      </c>
      <c r="P25" s="828"/>
      <c r="Q25" s="833">
        <v>127</v>
      </c>
    </row>
    <row r="26" spans="1:17" ht="14.45" customHeight="1" x14ac:dyDescent="0.2">
      <c r="A26" s="822" t="s">
        <v>4334</v>
      </c>
      <c r="B26" s="823" t="s">
        <v>4238</v>
      </c>
      <c r="C26" s="823" t="s">
        <v>4235</v>
      </c>
      <c r="D26" s="823" t="s">
        <v>4291</v>
      </c>
      <c r="E26" s="823" t="s">
        <v>4292</v>
      </c>
      <c r="F26" s="832"/>
      <c r="G26" s="832"/>
      <c r="H26" s="832"/>
      <c r="I26" s="832"/>
      <c r="J26" s="832"/>
      <c r="K26" s="832"/>
      <c r="L26" s="832"/>
      <c r="M26" s="832"/>
      <c r="N26" s="832">
        <v>2</v>
      </c>
      <c r="O26" s="832">
        <v>758</v>
      </c>
      <c r="P26" s="828"/>
      <c r="Q26" s="833">
        <v>379</v>
      </c>
    </row>
    <row r="27" spans="1:17" ht="14.45" customHeight="1" x14ac:dyDescent="0.2">
      <c r="A27" s="822" t="s">
        <v>4334</v>
      </c>
      <c r="B27" s="823" t="s">
        <v>4234</v>
      </c>
      <c r="C27" s="823" t="s">
        <v>4235</v>
      </c>
      <c r="D27" s="823" t="s">
        <v>4236</v>
      </c>
      <c r="E27" s="823" t="s">
        <v>4237</v>
      </c>
      <c r="F27" s="832"/>
      <c r="G27" s="832"/>
      <c r="H27" s="832"/>
      <c r="I27" s="832"/>
      <c r="J27" s="832">
        <v>1</v>
      </c>
      <c r="K27" s="832">
        <v>0</v>
      </c>
      <c r="L27" s="832"/>
      <c r="M27" s="832">
        <v>0</v>
      </c>
      <c r="N27" s="832">
        <v>2</v>
      </c>
      <c r="O27" s="832">
        <v>0</v>
      </c>
      <c r="P27" s="828"/>
      <c r="Q27" s="833">
        <v>0</v>
      </c>
    </row>
    <row r="28" spans="1:17" ht="14.45" customHeight="1" x14ac:dyDescent="0.2">
      <c r="A28" s="822" t="s">
        <v>586</v>
      </c>
      <c r="B28" s="823" t="s">
        <v>4238</v>
      </c>
      <c r="C28" s="823" t="s">
        <v>4235</v>
      </c>
      <c r="D28" s="823" t="s">
        <v>4255</v>
      </c>
      <c r="E28" s="823" t="s">
        <v>4256</v>
      </c>
      <c r="F28" s="832">
        <v>18</v>
      </c>
      <c r="G28" s="832">
        <v>666</v>
      </c>
      <c r="H28" s="832">
        <v>2.1907894736842106</v>
      </c>
      <c r="I28" s="832">
        <v>37</v>
      </c>
      <c r="J28" s="832">
        <v>8</v>
      </c>
      <c r="K28" s="832">
        <v>304</v>
      </c>
      <c r="L28" s="832">
        <v>1</v>
      </c>
      <c r="M28" s="832">
        <v>38</v>
      </c>
      <c r="N28" s="832">
        <v>2</v>
      </c>
      <c r="O28" s="832">
        <v>76</v>
      </c>
      <c r="P28" s="828">
        <v>0.25</v>
      </c>
      <c r="Q28" s="833">
        <v>38</v>
      </c>
    </row>
    <row r="29" spans="1:17" ht="14.45" customHeight="1" x14ac:dyDescent="0.2">
      <c r="A29" s="822" t="s">
        <v>586</v>
      </c>
      <c r="B29" s="823" t="s">
        <v>4238</v>
      </c>
      <c r="C29" s="823" t="s">
        <v>4235</v>
      </c>
      <c r="D29" s="823" t="s">
        <v>4257</v>
      </c>
      <c r="E29" s="823" t="s">
        <v>4258</v>
      </c>
      <c r="F29" s="832">
        <v>65</v>
      </c>
      <c r="G29" s="832">
        <v>325</v>
      </c>
      <c r="H29" s="832">
        <v>0.79268292682926833</v>
      </c>
      <c r="I29" s="832">
        <v>5</v>
      </c>
      <c r="J29" s="832">
        <v>82</v>
      </c>
      <c r="K29" s="832">
        <v>410</v>
      </c>
      <c r="L29" s="832">
        <v>1</v>
      </c>
      <c r="M29" s="832">
        <v>5</v>
      </c>
      <c r="N29" s="832"/>
      <c r="O29" s="832"/>
      <c r="P29" s="828"/>
      <c r="Q29" s="833"/>
    </row>
    <row r="30" spans="1:17" ht="14.45" customHeight="1" x14ac:dyDescent="0.2">
      <c r="A30" s="822" t="s">
        <v>586</v>
      </c>
      <c r="B30" s="823" t="s">
        <v>4238</v>
      </c>
      <c r="C30" s="823" t="s">
        <v>4235</v>
      </c>
      <c r="D30" s="823" t="s">
        <v>4259</v>
      </c>
      <c r="E30" s="823" t="s">
        <v>4260</v>
      </c>
      <c r="F30" s="832">
        <v>1</v>
      </c>
      <c r="G30" s="832">
        <v>5</v>
      </c>
      <c r="H30" s="832">
        <v>1</v>
      </c>
      <c r="I30" s="832">
        <v>5</v>
      </c>
      <c r="J30" s="832">
        <v>1</v>
      </c>
      <c r="K30" s="832">
        <v>5</v>
      </c>
      <c r="L30" s="832">
        <v>1</v>
      </c>
      <c r="M30" s="832">
        <v>5</v>
      </c>
      <c r="N30" s="832"/>
      <c r="O30" s="832"/>
      <c r="P30" s="828"/>
      <c r="Q30" s="833"/>
    </row>
    <row r="31" spans="1:17" ht="14.45" customHeight="1" x14ac:dyDescent="0.2">
      <c r="A31" s="822" t="s">
        <v>586</v>
      </c>
      <c r="B31" s="823" t="s">
        <v>4238</v>
      </c>
      <c r="C31" s="823" t="s">
        <v>4235</v>
      </c>
      <c r="D31" s="823" t="s">
        <v>4265</v>
      </c>
      <c r="E31" s="823" t="s">
        <v>4266</v>
      </c>
      <c r="F31" s="832">
        <v>1</v>
      </c>
      <c r="G31" s="832">
        <v>127</v>
      </c>
      <c r="H31" s="832">
        <v>1.0079365079365079</v>
      </c>
      <c r="I31" s="832">
        <v>127</v>
      </c>
      <c r="J31" s="832">
        <v>1</v>
      </c>
      <c r="K31" s="832">
        <v>126</v>
      </c>
      <c r="L31" s="832">
        <v>1</v>
      </c>
      <c r="M31" s="832">
        <v>126</v>
      </c>
      <c r="N31" s="832"/>
      <c r="O31" s="832"/>
      <c r="P31" s="828"/>
      <c r="Q31" s="833"/>
    </row>
    <row r="32" spans="1:17" ht="14.45" customHeight="1" x14ac:dyDescent="0.2">
      <c r="A32" s="822" t="s">
        <v>586</v>
      </c>
      <c r="B32" s="823" t="s">
        <v>4238</v>
      </c>
      <c r="C32" s="823" t="s">
        <v>4235</v>
      </c>
      <c r="D32" s="823" t="s">
        <v>4273</v>
      </c>
      <c r="E32" s="823" t="s">
        <v>4274</v>
      </c>
      <c r="F32" s="832">
        <v>19</v>
      </c>
      <c r="G32" s="832">
        <v>633.31999999999994</v>
      </c>
      <c r="H32" s="832">
        <v>2.7143836790673759</v>
      </c>
      <c r="I32" s="832">
        <v>33.332631578947364</v>
      </c>
      <c r="J32" s="832">
        <v>7</v>
      </c>
      <c r="K32" s="832">
        <v>233.31999999999994</v>
      </c>
      <c r="L32" s="832">
        <v>1</v>
      </c>
      <c r="M32" s="832">
        <v>33.33142857142856</v>
      </c>
      <c r="N32" s="832">
        <v>9</v>
      </c>
      <c r="O32" s="832">
        <v>299.97999999999996</v>
      </c>
      <c r="P32" s="828">
        <v>1.2857020401165782</v>
      </c>
      <c r="Q32" s="833">
        <v>33.331111111111106</v>
      </c>
    </row>
    <row r="33" spans="1:17" ht="14.45" customHeight="1" x14ac:dyDescent="0.2">
      <c r="A33" s="822" t="s">
        <v>586</v>
      </c>
      <c r="B33" s="823" t="s">
        <v>4238</v>
      </c>
      <c r="C33" s="823" t="s">
        <v>4235</v>
      </c>
      <c r="D33" s="823" t="s">
        <v>4275</v>
      </c>
      <c r="E33" s="823" t="s">
        <v>4276</v>
      </c>
      <c r="F33" s="832">
        <v>8</v>
      </c>
      <c r="G33" s="832">
        <v>2016</v>
      </c>
      <c r="H33" s="832">
        <v>0.88188976377952755</v>
      </c>
      <c r="I33" s="832">
        <v>252</v>
      </c>
      <c r="J33" s="832">
        <v>9</v>
      </c>
      <c r="K33" s="832">
        <v>2286</v>
      </c>
      <c r="L33" s="832">
        <v>1</v>
      </c>
      <c r="M33" s="832">
        <v>254</v>
      </c>
      <c r="N33" s="832">
        <v>1</v>
      </c>
      <c r="O33" s="832">
        <v>255</v>
      </c>
      <c r="P33" s="828">
        <v>0.1115485564304462</v>
      </c>
      <c r="Q33" s="833">
        <v>255</v>
      </c>
    </row>
    <row r="34" spans="1:17" ht="14.45" customHeight="1" x14ac:dyDescent="0.2">
      <c r="A34" s="822" t="s">
        <v>586</v>
      </c>
      <c r="B34" s="823" t="s">
        <v>4238</v>
      </c>
      <c r="C34" s="823" t="s">
        <v>4235</v>
      </c>
      <c r="D34" s="823" t="s">
        <v>4291</v>
      </c>
      <c r="E34" s="823" t="s">
        <v>4292</v>
      </c>
      <c r="F34" s="832">
        <v>7</v>
      </c>
      <c r="G34" s="832">
        <v>2618</v>
      </c>
      <c r="H34" s="832">
        <v>3.4813829787234041</v>
      </c>
      <c r="I34" s="832">
        <v>374</v>
      </c>
      <c r="J34" s="832">
        <v>2</v>
      </c>
      <c r="K34" s="832">
        <v>752</v>
      </c>
      <c r="L34" s="832">
        <v>1</v>
      </c>
      <c r="M34" s="832">
        <v>376</v>
      </c>
      <c r="N34" s="832">
        <v>10</v>
      </c>
      <c r="O34" s="832">
        <v>3790</v>
      </c>
      <c r="P34" s="828">
        <v>5.0398936170212769</v>
      </c>
      <c r="Q34" s="833">
        <v>379</v>
      </c>
    </row>
    <row r="35" spans="1:17" ht="14.45" customHeight="1" x14ac:dyDescent="0.2">
      <c r="A35" s="822" t="s">
        <v>586</v>
      </c>
      <c r="B35" s="823" t="s">
        <v>4335</v>
      </c>
      <c r="C35" s="823" t="s">
        <v>4235</v>
      </c>
      <c r="D35" s="823" t="s">
        <v>4336</v>
      </c>
      <c r="E35" s="823" t="s">
        <v>4337</v>
      </c>
      <c r="F35" s="832">
        <v>8</v>
      </c>
      <c r="G35" s="832">
        <v>56088</v>
      </c>
      <c r="H35" s="832">
        <v>0.8847245883021011</v>
      </c>
      <c r="I35" s="832">
        <v>7011</v>
      </c>
      <c r="J35" s="832">
        <v>9</v>
      </c>
      <c r="K35" s="832">
        <v>63396</v>
      </c>
      <c r="L35" s="832">
        <v>1</v>
      </c>
      <c r="M35" s="832">
        <v>7044</v>
      </c>
      <c r="N35" s="832"/>
      <c r="O35" s="832"/>
      <c r="P35" s="828"/>
      <c r="Q35" s="833"/>
    </row>
    <row r="36" spans="1:17" ht="14.45" customHeight="1" x14ac:dyDescent="0.2">
      <c r="A36" s="822" t="s">
        <v>586</v>
      </c>
      <c r="B36" s="823" t="s">
        <v>4335</v>
      </c>
      <c r="C36" s="823" t="s">
        <v>4235</v>
      </c>
      <c r="D36" s="823" t="s">
        <v>4338</v>
      </c>
      <c r="E36" s="823" t="s">
        <v>4339</v>
      </c>
      <c r="F36" s="832">
        <v>1</v>
      </c>
      <c r="G36" s="832">
        <v>4672</v>
      </c>
      <c r="H36" s="832">
        <v>0.9965870307167235</v>
      </c>
      <c r="I36" s="832">
        <v>4672</v>
      </c>
      <c r="J36" s="832">
        <v>1</v>
      </c>
      <c r="K36" s="832">
        <v>4688</v>
      </c>
      <c r="L36" s="832">
        <v>1</v>
      </c>
      <c r="M36" s="832">
        <v>4688</v>
      </c>
      <c r="N36" s="832"/>
      <c r="O36" s="832"/>
      <c r="P36" s="828"/>
      <c r="Q36" s="833"/>
    </row>
    <row r="37" spans="1:17" ht="14.45" customHeight="1" x14ac:dyDescent="0.2">
      <c r="A37" s="822" t="s">
        <v>586</v>
      </c>
      <c r="B37" s="823" t="s">
        <v>4340</v>
      </c>
      <c r="C37" s="823" t="s">
        <v>4239</v>
      </c>
      <c r="D37" s="823" t="s">
        <v>4341</v>
      </c>
      <c r="E37" s="823" t="s">
        <v>4342</v>
      </c>
      <c r="F37" s="832"/>
      <c r="G37" s="832"/>
      <c r="H37" s="832"/>
      <c r="I37" s="832"/>
      <c r="J37" s="832"/>
      <c r="K37" s="832"/>
      <c r="L37" s="832"/>
      <c r="M37" s="832"/>
      <c r="N37" s="832">
        <v>3</v>
      </c>
      <c r="O37" s="832">
        <v>161.91</v>
      </c>
      <c r="P37" s="828"/>
      <c r="Q37" s="833">
        <v>53.97</v>
      </c>
    </row>
    <row r="38" spans="1:17" ht="14.45" customHeight="1" x14ac:dyDescent="0.2">
      <c r="A38" s="822" t="s">
        <v>586</v>
      </c>
      <c r="B38" s="823" t="s">
        <v>4340</v>
      </c>
      <c r="C38" s="823" t="s">
        <v>4239</v>
      </c>
      <c r="D38" s="823" t="s">
        <v>4343</v>
      </c>
      <c r="E38" s="823" t="s">
        <v>4342</v>
      </c>
      <c r="F38" s="832">
        <v>6</v>
      </c>
      <c r="G38" s="832">
        <v>480.47999999999996</v>
      </c>
      <c r="H38" s="832"/>
      <c r="I38" s="832">
        <v>80.08</v>
      </c>
      <c r="J38" s="832"/>
      <c r="K38" s="832"/>
      <c r="L38" s="832"/>
      <c r="M38" s="832"/>
      <c r="N38" s="832"/>
      <c r="O38" s="832"/>
      <c r="P38" s="828"/>
      <c r="Q38" s="833"/>
    </row>
    <row r="39" spans="1:17" ht="14.45" customHeight="1" x14ac:dyDescent="0.2">
      <c r="A39" s="822" t="s">
        <v>586</v>
      </c>
      <c r="B39" s="823" t="s">
        <v>4340</v>
      </c>
      <c r="C39" s="823" t="s">
        <v>4239</v>
      </c>
      <c r="D39" s="823" t="s">
        <v>4344</v>
      </c>
      <c r="E39" s="823" t="s">
        <v>4342</v>
      </c>
      <c r="F39" s="832">
        <v>36</v>
      </c>
      <c r="G39" s="832">
        <v>2740.68</v>
      </c>
      <c r="H39" s="832"/>
      <c r="I39" s="832">
        <v>76.13</v>
      </c>
      <c r="J39" s="832"/>
      <c r="K39" s="832"/>
      <c r="L39" s="832"/>
      <c r="M39" s="832"/>
      <c r="N39" s="832"/>
      <c r="O39" s="832"/>
      <c r="P39" s="828"/>
      <c r="Q39" s="833"/>
    </row>
    <row r="40" spans="1:17" ht="14.45" customHeight="1" x14ac:dyDescent="0.2">
      <c r="A40" s="822" t="s">
        <v>586</v>
      </c>
      <c r="B40" s="823" t="s">
        <v>4340</v>
      </c>
      <c r="C40" s="823" t="s">
        <v>4239</v>
      </c>
      <c r="D40" s="823" t="s">
        <v>4345</v>
      </c>
      <c r="E40" s="823" t="s">
        <v>4346</v>
      </c>
      <c r="F40" s="832"/>
      <c r="G40" s="832"/>
      <c r="H40" s="832"/>
      <c r="I40" s="832"/>
      <c r="J40" s="832">
        <v>6.8</v>
      </c>
      <c r="K40" s="832">
        <v>2554.33</v>
      </c>
      <c r="L40" s="832">
        <v>1</v>
      </c>
      <c r="M40" s="832">
        <v>375.63676470588234</v>
      </c>
      <c r="N40" s="832"/>
      <c r="O40" s="832"/>
      <c r="P40" s="828"/>
      <c r="Q40" s="833"/>
    </row>
    <row r="41" spans="1:17" ht="14.45" customHeight="1" x14ac:dyDescent="0.2">
      <c r="A41" s="822" t="s">
        <v>586</v>
      </c>
      <c r="B41" s="823" t="s">
        <v>4340</v>
      </c>
      <c r="C41" s="823" t="s">
        <v>4239</v>
      </c>
      <c r="D41" s="823" t="s">
        <v>4347</v>
      </c>
      <c r="E41" s="823" t="s">
        <v>1011</v>
      </c>
      <c r="F41" s="832">
        <v>37</v>
      </c>
      <c r="G41" s="832">
        <v>2160.8000000000002</v>
      </c>
      <c r="H41" s="832">
        <v>4.0631992203050145E-2</v>
      </c>
      <c r="I41" s="832">
        <v>58.400000000000006</v>
      </c>
      <c r="J41" s="832">
        <v>1322</v>
      </c>
      <c r="K41" s="832">
        <v>53179.770000000004</v>
      </c>
      <c r="L41" s="832">
        <v>1</v>
      </c>
      <c r="M41" s="832">
        <v>40.226754916792743</v>
      </c>
      <c r="N41" s="832"/>
      <c r="O41" s="832"/>
      <c r="P41" s="828"/>
      <c r="Q41" s="833"/>
    </row>
    <row r="42" spans="1:17" ht="14.45" customHeight="1" x14ac:dyDescent="0.2">
      <c r="A42" s="822" t="s">
        <v>586</v>
      </c>
      <c r="B42" s="823" t="s">
        <v>4340</v>
      </c>
      <c r="C42" s="823" t="s">
        <v>4239</v>
      </c>
      <c r="D42" s="823" t="s">
        <v>4348</v>
      </c>
      <c r="E42" s="823"/>
      <c r="F42" s="832">
        <v>0.7</v>
      </c>
      <c r="G42" s="832">
        <v>108.91</v>
      </c>
      <c r="H42" s="832">
        <v>1.1781696235395933</v>
      </c>
      <c r="I42" s="832">
        <v>155.58571428571429</v>
      </c>
      <c r="J42" s="832">
        <v>0.6</v>
      </c>
      <c r="K42" s="832">
        <v>92.44</v>
      </c>
      <c r="L42" s="832">
        <v>1</v>
      </c>
      <c r="M42" s="832">
        <v>154.06666666666666</v>
      </c>
      <c r="N42" s="832">
        <v>2.1</v>
      </c>
      <c r="O42" s="832">
        <v>326.73</v>
      </c>
      <c r="P42" s="828">
        <v>3.5345088706187799</v>
      </c>
      <c r="Q42" s="833">
        <v>155.58571428571429</v>
      </c>
    </row>
    <row r="43" spans="1:17" ht="14.45" customHeight="1" x14ac:dyDescent="0.2">
      <c r="A43" s="822" t="s">
        <v>586</v>
      </c>
      <c r="B43" s="823" t="s">
        <v>4340</v>
      </c>
      <c r="C43" s="823" t="s">
        <v>4239</v>
      </c>
      <c r="D43" s="823" t="s">
        <v>4349</v>
      </c>
      <c r="E43" s="823" t="s">
        <v>1289</v>
      </c>
      <c r="F43" s="832"/>
      <c r="G43" s="832"/>
      <c r="H43" s="832"/>
      <c r="I43" s="832"/>
      <c r="J43" s="832"/>
      <c r="K43" s="832"/>
      <c r="L43" s="832"/>
      <c r="M43" s="832"/>
      <c r="N43" s="832">
        <v>4</v>
      </c>
      <c r="O43" s="832">
        <v>36633.08</v>
      </c>
      <c r="P43" s="828"/>
      <c r="Q43" s="833">
        <v>9158.27</v>
      </c>
    </row>
    <row r="44" spans="1:17" ht="14.45" customHeight="1" x14ac:dyDescent="0.2">
      <c r="A44" s="822" t="s">
        <v>586</v>
      </c>
      <c r="B44" s="823" t="s">
        <v>4340</v>
      </c>
      <c r="C44" s="823" t="s">
        <v>4239</v>
      </c>
      <c r="D44" s="823" t="s">
        <v>4350</v>
      </c>
      <c r="E44" s="823" t="s">
        <v>1289</v>
      </c>
      <c r="F44" s="832"/>
      <c r="G44" s="832"/>
      <c r="H44" s="832"/>
      <c r="I44" s="832"/>
      <c r="J44" s="832"/>
      <c r="K44" s="832"/>
      <c r="L44" s="832"/>
      <c r="M44" s="832"/>
      <c r="N44" s="832">
        <v>4</v>
      </c>
      <c r="O44" s="832">
        <v>69829.399999999994</v>
      </c>
      <c r="P44" s="828"/>
      <c r="Q44" s="833">
        <v>17457.349999999999</v>
      </c>
    </row>
    <row r="45" spans="1:17" ht="14.45" customHeight="1" x14ac:dyDescent="0.2">
      <c r="A45" s="822" t="s">
        <v>586</v>
      </c>
      <c r="B45" s="823" t="s">
        <v>4340</v>
      </c>
      <c r="C45" s="823" t="s">
        <v>4239</v>
      </c>
      <c r="D45" s="823" t="s">
        <v>4351</v>
      </c>
      <c r="E45" s="823" t="s">
        <v>1665</v>
      </c>
      <c r="F45" s="832">
        <v>34.6</v>
      </c>
      <c r="G45" s="832">
        <v>19353.53</v>
      </c>
      <c r="H45" s="832">
        <v>123.17674389002036</v>
      </c>
      <c r="I45" s="832">
        <v>559.35057803468203</v>
      </c>
      <c r="J45" s="832">
        <v>0.60000000000000009</v>
      </c>
      <c r="K45" s="832">
        <v>157.12</v>
      </c>
      <c r="L45" s="832">
        <v>1</v>
      </c>
      <c r="M45" s="832">
        <v>261.86666666666662</v>
      </c>
      <c r="N45" s="832"/>
      <c r="O45" s="832"/>
      <c r="P45" s="828"/>
      <c r="Q45" s="833"/>
    </row>
    <row r="46" spans="1:17" ht="14.45" customHeight="1" x14ac:dyDescent="0.2">
      <c r="A46" s="822" t="s">
        <v>586</v>
      </c>
      <c r="B46" s="823" t="s">
        <v>4340</v>
      </c>
      <c r="C46" s="823" t="s">
        <v>4239</v>
      </c>
      <c r="D46" s="823" t="s">
        <v>4352</v>
      </c>
      <c r="E46" s="823" t="s">
        <v>4353</v>
      </c>
      <c r="F46" s="832"/>
      <c r="G46" s="832"/>
      <c r="H46" s="832"/>
      <c r="I46" s="832"/>
      <c r="J46" s="832">
        <v>2</v>
      </c>
      <c r="K46" s="832">
        <v>85.76</v>
      </c>
      <c r="L46" s="832">
        <v>1</v>
      </c>
      <c r="M46" s="832">
        <v>42.88</v>
      </c>
      <c r="N46" s="832"/>
      <c r="O46" s="832"/>
      <c r="P46" s="828"/>
      <c r="Q46" s="833"/>
    </row>
    <row r="47" spans="1:17" ht="14.45" customHeight="1" x14ac:dyDescent="0.2">
      <c r="A47" s="822" t="s">
        <v>586</v>
      </c>
      <c r="B47" s="823" t="s">
        <v>4340</v>
      </c>
      <c r="C47" s="823" t="s">
        <v>4239</v>
      </c>
      <c r="D47" s="823" t="s">
        <v>4354</v>
      </c>
      <c r="E47" s="823" t="s">
        <v>4355</v>
      </c>
      <c r="F47" s="832">
        <v>19</v>
      </c>
      <c r="G47" s="832">
        <v>1467.1799999999998</v>
      </c>
      <c r="H47" s="832">
        <v>6.5373613153321743</v>
      </c>
      <c r="I47" s="832">
        <v>77.219999999999985</v>
      </c>
      <c r="J47" s="832">
        <v>3</v>
      </c>
      <c r="K47" s="832">
        <v>224.43</v>
      </c>
      <c r="L47" s="832">
        <v>1</v>
      </c>
      <c r="M47" s="832">
        <v>74.81</v>
      </c>
      <c r="N47" s="832"/>
      <c r="O47" s="832"/>
      <c r="P47" s="828"/>
      <c r="Q47" s="833"/>
    </row>
    <row r="48" spans="1:17" ht="14.45" customHeight="1" x14ac:dyDescent="0.2">
      <c r="A48" s="822" t="s">
        <v>586</v>
      </c>
      <c r="B48" s="823" t="s">
        <v>4340</v>
      </c>
      <c r="C48" s="823" t="s">
        <v>4239</v>
      </c>
      <c r="D48" s="823" t="s">
        <v>4356</v>
      </c>
      <c r="E48" s="823" t="s">
        <v>4357</v>
      </c>
      <c r="F48" s="832">
        <v>14.2</v>
      </c>
      <c r="G48" s="832">
        <v>3858.39</v>
      </c>
      <c r="H48" s="832">
        <v>1.0622296860159399</v>
      </c>
      <c r="I48" s="832">
        <v>271.7176056338028</v>
      </c>
      <c r="J48" s="832">
        <v>20</v>
      </c>
      <c r="K48" s="832">
        <v>3632.3500000000004</v>
      </c>
      <c r="L48" s="832">
        <v>1</v>
      </c>
      <c r="M48" s="832">
        <v>181.61750000000001</v>
      </c>
      <c r="N48" s="832">
        <v>21.599999999999998</v>
      </c>
      <c r="O48" s="832">
        <v>4400.2699999999995</v>
      </c>
      <c r="P48" s="828">
        <v>1.2114113452723441</v>
      </c>
      <c r="Q48" s="833">
        <v>203.71620370370371</v>
      </c>
    </row>
    <row r="49" spans="1:17" ht="14.45" customHeight="1" x14ac:dyDescent="0.2">
      <c r="A49" s="822" t="s">
        <v>586</v>
      </c>
      <c r="B49" s="823" t="s">
        <v>4340</v>
      </c>
      <c r="C49" s="823" t="s">
        <v>4239</v>
      </c>
      <c r="D49" s="823" t="s">
        <v>4358</v>
      </c>
      <c r="E49" s="823" t="s">
        <v>4359</v>
      </c>
      <c r="F49" s="832">
        <v>15.5</v>
      </c>
      <c r="G49" s="832">
        <v>1221.5999999999999</v>
      </c>
      <c r="H49" s="832">
        <v>12.999893583058421</v>
      </c>
      <c r="I49" s="832">
        <v>78.812903225806451</v>
      </c>
      <c r="J49" s="832">
        <v>1.6</v>
      </c>
      <c r="K49" s="832">
        <v>93.97</v>
      </c>
      <c r="L49" s="832">
        <v>1</v>
      </c>
      <c r="M49" s="832">
        <v>58.731249999999996</v>
      </c>
      <c r="N49" s="832">
        <v>1</v>
      </c>
      <c r="O49" s="832">
        <v>58.66</v>
      </c>
      <c r="P49" s="828">
        <v>0.62424177929126312</v>
      </c>
      <c r="Q49" s="833">
        <v>58.66</v>
      </c>
    </row>
    <row r="50" spans="1:17" ht="14.45" customHeight="1" x14ac:dyDescent="0.2">
      <c r="A50" s="822" t="s">
        <v>586</v>
      </c>
      <c r="B50" s="823" t="s">
        <v>4340</v>
      </c>
      <c r="C50" s="823" t="s">
        <v>4239</v>
      </c>
      <c r="D50" s="823" t="s">
        <v>4360</v>
      </c>
      <c r="E50" s="823" t="s">
        <v>4361</v>
      </c>
      <c r="F50" s="832">
        <v>50</v>
      </c>
      <c r="G50" s="832">
        <v>2206.5</v>
      </c>
      <c r="H50" s="832"/>
      <c r="I50" s="832">
        <v>44.13</v>
      </c>
      <c r="J50" s="832"/>
      <c r="K50" s="832"/>
      <c r="L50" s="832"/>
      <c r="M50" s="832"/>
      <c r="N50" s="832"/>
      <c r="O50" s="832"/>
      <c r="P50" s="828"/>
      <c r="Q50" s="833"/>
    </row>
    <row r="51" spans="1:17" ht="14.45" customHeight="1" x14ac:dyDescent="0.2">
      <c r="A51" s="822" t="s">
        <v>586</v>
      </c>
      <c r="B51" s="823" t="s">
        <v>4340</v>
      </c>
      <c r="C51" s="823" t="s">
        <v>4239</v>
      </c>
      <c r="D51" s="823" t="s">
        <v>4362</v>
      </c>
      <c r="E51" s="823" t="s">
        <v>4363</v>
      </c>
      <c r="F51" s="832"/>
      <c r="G51" s="832"/>
      <c r="H51" s="832"/>
      <c r="I51" s="832"/>
      <c r="J51" s="832"/>
      <c r="K51" s="832"/>
      <c r="L51" s="832"/>
      <c r="M51" s="832"/>
      <c r="N51" s="832">
        <v>0.4</v>
      </c>
      <c r="O51" s="832">
        <v>285.14999999999998</v>
      </c>
      <c r="P51" s="828"/>
      <c r="Q51" s="833">
        <v>712.87499999999989</v>
      </c>
    </row>
    <row r="52" spans="1:17" ht="14.45" customHeight="1" x14ac:dyDescent="0.2">
      <c r="A52" s="822" t="s">
        <v>586</v>
      </c>
      <c r="B52" s="823" t="s">
        <v>4340</v>
      </c>
      <c r="C52" s="823" t="s">
        <v>4239</v>
      </c>
      <c r="D52" s="823" t="s">
        <v>4364</v>
      </c>
      <c r="E52" s="823" t="s">
        <v>4363</v>
      </c>
      <c r="F52" s="832"/>
      <c r="G52" s="832"/>
      <c r="H52" s="832"/>
      <c r="I52" s="832"/>
      <c r="J52" s="832"/>
      <c r="K52" s="832"/>
      <c r="L52" s="832"/>
      <c r="M52" s="832"/>
      <c r="N52" s="832">
        <v>0.15</v>
      </c>
      <c r="O52" s="832">
        <v>57.27</v>
      </c>
      <c r="P52" s="828"/>
      <c r="Q52" s="833">
        <v>381.8</v>
      </c>
    </row>
    <row r="53" spans="1:17" ht="14.45" customHeight="1" x14ac:dyDescent="0.2">
      <c r="A53" s="822" t="s">
        <v>586</v>
      </c>
      <c r="B53" s="823" t="s">
        <v>4340</v>
      </c>
      <c r="C53" s="823" t="s">
        <v>4239</v>
      </c>
      <c r="D53" s="823" t="s">
        <v>4365</v>
      </c>
      <c r="E53" s="823" t="s">
        <v>4366</v>
      </c>
      <c r="F53" s="832">
        <v>20</v>
      </c>
      <c r="G53" s="832">
        <v>7836</v>
      </c>
      <c r="H53" s="832">
        <v>66.666666666666657</v>
      </c>
      <c r="I53" s="832">
        <v>391.8</v>
      </c>
      <c r="J53" s="832">
        <v>0.3</v>
      </c>
      <c r="K53" s="832">
        <v>117.54</v>
      </c>
      <c r="L53" s="832">
        <v>1</v>
      </c>
      <c r="M53" s="832">
        <v>391.8</v>
      </c>
      <c r="N53" s="832"/>
      <c r="O53" s="832"/>
      <c r="P53" s="828"/>
      <c r="Q53" s="833"/>
    </row>
    <row r="54" spans="1:17" ht="14.45" customHeight="1" x14ac:dyDescent="0.2">
      <c r="A54" s="822" t="s">
        <v>586</v>
      </c>
      <c r="B54" s="823" t="s">
        <v>4340</v>
      </c>
      <c r="C54" s="823" t="s">
        <v>4239</v>
      </c>
      <c r="D54" s="823" t="s">
        <v>4367</v>
      </c>
      <c r="E54" s="823" t="s">
        <v>4368</v>
      </c>
      <c r="F54" s="832"/>
      <c r="G54" s="832"/>
      <c r="H54" s="832"/>
      <c r="I54" s="832"/>
      <c r="J54" s="832">
        <v>5</v>
      </c>
      <c r="K54" s="832">
        <v>934.5</v>
      </c>
      <c r="L54" s="832">
        <v>1</v>
      </c>
      <c r="M54" s="832">
        <v>186.9</v>
      </c>
      <c r="N54" s="832"/>
      <c r="O54" s="832"/>
      <c r="P54" s="828"/>
      <c r="Q54" s="833"/>
    </row>
    <row r="55" spans="1:17" ht="14.45" customHeight="1" x14ac:dyDescent="0.2">
      <c r="A55" s="822" t="s">
        <v>586</v>
      </c>
      <c r="B55" s="823" t="s">
        <v>4340</v>
      </c>
      <c r="C55" s="823" t="s">
        <v>4239</v>
      </c>
      <c r="D55" s="823" t="s">
        <v>4369</v>
      </c>
      <c r="E55" s="823" t="s">
        <v>4368</v>
      </c>
      <c r="F55" s="832">
        <v>0.5</v>
      </c>
      <c r="G55" s="832">
        <v>386.07</v>
      </c>
      <c r="H55" s="832">
        <v>1.1249125874125874</v>
      </c>
      <c r="I55" s="832">
        <v>772.14</v>
      </c>
      <c r="J55" s="832">
        <v>1.2</v>
      </c>
      <c r="K55" s="832">
        <v>343.2</v>
      </c>
      <c r="L55" s="832">
        <v>1</v>
      </c>
      <c r="M55" s="832">
        <v>286</v>
      </c>
      <c r="N55" s="832"/>
      <c r="O55" s="832"/>
      <c r="P55" s="828"/>
      <c r="Q55" s="833"/>
    </row>
    <row r="56" spans="1:17" ht="14.45" customHeight="1" x14ac:dyDescent="0.2">
      <c r="A56" s="822" t="s">
        <v>586</v>
      </c>
      <c r="B56" s="823" t="s">
        <v>4340</v>
      </c>
      <c r="C56" s="823" t="s">
        <v>4239</v>
      </c>
      <c r="D56" s="823" t="s">
        <v>4370</v>
      </c>
      <c r="E56" s="823" t="s">
        <v>1678</v>
      </c>
      <c r="F56" s="832"/>
      <c r="G56" s="832"/>
      <c r="H56" s="832"/>
      <c r="I56" s="832"/>
      <c r="J56" s="832"/>
      <c r="K56" s="832"/>
      <c r="L56" s="832"/>
      <c r="M56" s="832"/>
      <c r="N56" s="832">
        <v>0.4</v>
      </c>
      <c r="O56" s="832">
        <v>127.6</v>
      </c>
      <c r="P56" s="828"/>
      <c r="Q56" s="833">
        <v>318.99999999999994</v>
      </c>
    </row>
    <row r="57" spans="1:17" ht="14.45" customHeight="1" x14ac:dyDescent="0.2">
      <c r="A57" s="822" t="s">
        <v>586</v>
      </c>
      <c r="B57" s="823" t="s">
        <v>4340</v>
      </c>
      <c r="C57" s="823" t="s">
        <v>4239</v>
      </c>
      <c r="D57" s="823" t="s">
        <v>4371</v>
      </c>
      <c r="E57" s="823" t="s">
        <v>1495</v>
      </c>
      <c r="F57" s="832">
        <v>1</v>
      </c>
      <c r="G57" s="832">
        <v>219.2</v>
      </c>
      <c r="H57" s="832"/>
      <c r="I57" s="832">
        <v>219.2</v>
      </c>
      <c r="J57" s="832"/>
      <c r="K57" s="832"/>
      <c r="L57" s="832"/>
      <c r="M57" s="832"/>
      <c r="N57" s="832">
        <v>66</v>
      </c>
      <c r="O57" s="832">
        <v>3490.08</v>
      </c>
      <c r="P57" s="828"/>
      <c r="Q57" s="833">
        <v>52.879999999999995</v>
      </c>
    </row>
    <row r="58" spans="1:17" ht="14.45" customHeight="1" x14ac:dyDescent="0.2">
      <c r="A58" s="822" t="s">
        <v>586</v>
      </c>
      <c r="B58" s="823" t="s">
        <v>4340</v>
      </c>
      <c r="C58" s="823" t="s">
        <v>4239</v>
      </c>
      <c r="D58" s="823" t="s">
        <v>4372</v>
      </c>
      <c r="E58" s="823" t="s">
        <v>1678</v>
      </c>
      <c r="F58" s="832">
        <v>0.8</v>
      </c>
      <c r="G58" s="832">
        <v>686.04</v>
      </c>
      <c r="H58" s="832"/>
      <c r="I58" s="832">
        <v>857.55</v>
      </c>
      <c r="J58" s="832"/>
      <c r="K58" s="832"/>
      <c r="L58" s="832"/>
      <c r="M58" s="832"/>
      <c r="N58" s="832"/>
      <c r="O58" s="832"/>
      <c r="P58" s="828"/>
      <c r="Q58" s="833"/>
    </row>
    <row r="59" spans="1:17" ht="14.45" customHeight="1" x14ac:dyDescent="0.2">
      <c r="A59" s="822" t="s">
        <v>586</v>
      </c>
      <c r="B59" s="823" t="s">
        <v>4340</v>
      </c>
      <c r="C59" s="823" t="s">
        <v>4239</v>
      </c>
      <c r="D59" s="823" t="s">
        <v>4373</v>
      </c>
      <c r="E59" s="823" t="s">
        <v>4374</v>
      </c>
      <c r="F59" s="832"/>
      <c r="G59" s="832"/>
      <c r="H59" s="832"/>
      <c r="I59" s="832"/>
      <c r="J59" s="832"/>
      <c r="K59" s="832"/>
      <c r="L59" s="832"/>
      <c r="M59" s="832"/>
      <c r="N59" s="832">
        <v>144.39999999999998</v>
      </c>
      <c r="O59" s="832">
        <v>68430.050000000032</v>
      </c>
      <c r="P59" s="828"/>
      <c r="Q59" s="833">
        <v>473.89231301939088</v>
      </c>
    </row>
    <row r="60" spans="1:17" ht="14.45" customHeight="1" x14ac:dyDescent="0.2">
      <c r="A60" s="822" t="s">
        <v>586</v>
      </c>
      <c r="B60" s="823" t="s">
        <v>4340</v>
      </c>
      <c r="C60" s="823" t="s">
        <v>4239</v>
      </c>
      <c r="D60" s="823" t="s">
        <v>4375</v>
      </c>
      <c r="E60" s="823" t="s">
        <v>1569</v>
      </c>
      <c r="F60" s="832">
        <v>90</v>
      </c>
      <c r="G60" s="832">
        <v>5917.5</v>
      </c>
      <c r="H60" s="832">
        <v>12.152920397601248</v>
      </c>
      <c r="I60" s="832">
        <v>65.75</v>
      </c>
      <c r="J60" s="832">
        <v>18</v>
      </c>
      <c r="K60" s="832">
        <v>486.92</v>
      </c>
      <c r="L60" s="832">
        <v>1</v>
      </c>
      <c r="M60" s="832">
        <v>27.051111111111112</v>
      </c>
      <c r="N60" s="832">
        <v>20</v>
      </c>
      <c r="O60" s="832">
        <v>589.4</v>
      </c>
      <c r="P60" s="828">
        <v>1.21046578493387</v>
      </c>
      <c r="Q60" s="833">
        <v>29.47</v>
      </c>
    </row>
    <row r="61" spans="1:17" ht="14.45" customHeight="1" x14ac:dyDescent="0.2">
      <c r="A61" s="822" t="s">
        <v>586</v>
      </c>
      <c r="B61" s="823" t="s">
        <v>4340</v>
      </c>
      <c r="C61" s="823" t="s">
        <v>4239</v>
      </c>
      <c r="D61" s="823" t="s">
        <v>4376</v>
      </c>
      <c r="E61" s="823" t="s">
        <v>1657</v>
      </c>
      <c r="F61" s="832"/>
      <c r="G61" s="832"/>
      <c r="H61" s="832"/>
      <c r="I61" s="832"/>
      <c r="J61" s="832">
        <v>18</v>
      </c>
      <c r="K61" s="832">
        <v>787.86</v>
      </c>
      <c r="L61" s="832">
        <v>1</v>
      </c>
      <c r="M61" s="832">
        <v>43.77</v>
      </c>
      <c r="N61" s="832"/>
      <c r="O61" s="832"/>
      <c r="P61" s="828"/>
      <c r="Q61" s="833"/>
    </row>
    <row r="62" spans="1:17" ht="14.45" customHeight="1" x14ac:dyDescent="0.2">
      <c r="A62" s="822" t="s">
        <v>586</v>
      </c>
      <c r="B62" s="823" t="s">
        <v>4340</v>
      </c>
      <c r="C62" s="823" t="s">
        <v>4239</v>
      </c>
      <c r="D62" s="823" t="s">
        <v>4377</v>
      </c>
      <c r="E62" s="823" t="s">
        <v>1661</v>
      </c>
      <c r="F62" s="832">
        <v>1.6</v>
      </c>
      <c r="G62" s="832">
        <v>3400.96</v>
      </c>
      <c r="H62" s="832"/>
      <c r="I62" s="832">
        <v>2125.6</v>
      </c>
      <c r="J62" s="832"/>
      <c r="K62" s="832"/>
      <c r="L62" s="832"/>
      <c r="M62" s="832"/>
      <c r="N62" s="832"/>
      <c r="O62" s="832"/>
      <c r="P62" s="828"/>
      <c r="Q62" s="833"/>
    </row>
    <row r="63" spans="1:17" ht="14.45" customHeight="1" x14ac:dyDescent="0.2">
      <c r="A63" s="822" t="s">
        <v>586</v>
      </c>
      <c r="B63" s="823" t="s">
        <v>4340</v>
      </c>
      <c r="C63" s="823" t="s">
        <v>4239</v>
      </c>
      <c r="D63" s="823" t="s">
        <v>4378</v>
      </c>
      <c r="E63" s="823" t="s">
        <v>1489</v>
      </c>
      <c r="F63" s="832">
        <v>37.5</v>
      </c>
      <c r="G63" s="832">
        <v>18274.62</v>
      </c>
      <c r="H63" s="832"/>
      <c r="I63" s="832">
        <v>487.32319999999999</v>
      </c>
      <c r="J63" s="832"/>
      <c r="K63" s="832"/>
      <c r="L63" s="832"/>
      <c r="M63" s="832"/>
      <c r="N63" s="832">
        <v>0.3</v>
      </c>
      <c r="O63" s="832">
        <v>45.23</v>
      </c>
      <c r="P63" s="828"/>
      <c r="Q63" s="833">
        <v>150.76666666666665</v>
      </c>
    </row>
    <row r="64" spans="1:17" ht="14.45" customHeight="1" x14ac:dyDescent="0.2">
      <c r="A64" s="822" t="s">
        <v>586</v>
      </c>
      <c r="B64" s="823" t="s">
        <v>4340</v>
      </c>
      <c r="C64" s="823" t="s">
        <v>4239</v>
      </c>
      <c r="D64" s="823" t="s">
        <v>4379</v>
      </c>
      <c r="E64" s="823" t="s">
        <v>1489</v>
      </c>
      <c r="F64" s="832">
        <v>13.350000000000001</v>
      </c>
      <c r="G64" s="832">
        <v>12863.759999999998</v>
      </c>
      <c r="H64" s="832">
        <v>2.9654280517576441</v>
      </c>
      <c r="I64" s="832">
        <v>963.57752808988744</v>
      </c>
      <c r="J64" s="832">
        <v>16.5</v>
      </c>
      <c r="K64" s="832">
        <v>4337.9099999999989</v>
      </c>
      <c r="L64" s="832">
        <v>1</v>
      </c>
      <c r="M64" s="832">
        <v>262.90363636363628</v>
      </c>
      <c r="N64" s="832">
        <v>16.95</v>
      </c>
      <c r="O64" s="832">
        <v>4474.7999999999993</v>
      </c>
      <c r="P64" s="828">
        <v>1.0315566713002344</v>
      </c>
      <c r="Q64" s="833">
        <v>263.99999999999994</v>
      </c>
    </row>
    <row r="65" spans="1:17" ht="14.45" customHeight="1" x14ac:dyDescent="0.2">
      <c r="A65" s="822" t="s">
        <v>586</v>
      </c>
      <c r="B65" s="823" t="s">
        <v>4340</v>
      </c>
      <c r="C65" s="823" t="s">
        <v>4239</v>
      </c>
      <c r="D65" s="823" t="s">
        <v>4380</v>
      </c>
      <c r="E65" s="823" t="s">
        <v>4381</v>
      </c>
      <c r="F65" s="832"/>
      <c r="G65" s="832"/>
      <c r="H65" s="832"/>
      <c r="I65" s="832"/>
      <c r="J65" s="832">
        <v>0.6</v>
      </c>
      <c r="K65" s="832">
        <v>87.66</v>
      </c>
      <c r="L65" s="832">
        <v>1</v>
      </c>
      <c r="M65" s="832">
        <v>146.1</v>
      </c>
      <c r="N65" s="832"/>
      <c r="O65" s="832"/>
      <c r="P65" s="828"/>
      <c r="Q65" s="833"/>
    </row>
    <row r="66" spans="1:17" ht="14.45" customHeight="1" x14ac:dyDescent="0.2">
      <c r="A66" s="822" t="s">
        <v>586</v>
      </c>
      <c r="B66" s="823" t="s">
        <v>4340</v>
      </c>
      <c r="C66" s="823" t="s">
        <v>4239</v>
      </c>
      <c r="D66" s="823" t="s">
        <v>4382</v>
      </c>
      <c r="E66" s="823" t="s">
        <v>4383</v>
      </c>
      <c r="F66" s="832">
        <v>0.1</v>
      </c>
      <c r="G66" s="832">
        <v>33.14</v>
      </c>
      <c r="H66" s="832"/>
      <c r="I66" s="832">
        <v>331.4</v>
      </c>
      <c r="J66" s="832"/>
      <c r="K66" s="832"/>
      <c r="L66" s="832"/>
      <c r="M66" s="832"/>
      <c r="N66" s="832"/>
      <c r="O66" s="832"/>
      <c r="P66" s="828"/>
      <c r="Q66" s="833"/>
    </row>
    <row r="67" spans="1:17" ht="14.45" customHeight="1" x14ac:dyDescent="0.2">
      <c r="A67" s="822" t="s">
        <v>586</v>
      </c>
      <c r="B67" s="823" t="s">
        <v>4340</v>
      </c>
      <c r="C67" s="823" t="s">
        <v>4239</v>
      </c>
      <c r="D67" s="823" t="s">
        <v>4384</v>
      </c>
      <c r="E67" s="823" t="s">
        <v>4385</v>
      </c>
      <c r="F67" s="832"/>
      <c r="G67" s="832"/>
      <c r="H67" s="832"/>
      <c r="I67" s="832"/>
      <c r="J67" s="832">
        <v>22</v>
      </c>
      <c r="K67" s="832">
        <v>3556.74</v>
      </c>
      <c r="L67" s="832">
        <v>1</v>
      </c>
      <c r="M67" s="832">
        <v>161.66999999999999</v>
      </c>
      <c r="N67" s="832"/>
      <c r="O67" s="832"/>
      <c r="P67" s="828"/>
      <c r="Q67" s="833"/>
    </row>
    <row r="68" spans="1:17" ht="14.45" customHeight="1" x14ac:dyDescent="0.2">
      <c r="A68" s="822" t="s">
        <v>586</v>
      </c>
      <c r="B68" s="823" t="s">
        <v>4340</v>
      </c>
      <c r="C68" s="823" t="s">
        <v>4239</v>
      </c>
      <c r="D68" s="823" t="s">
        <v>4386</v>
      </c>
      <c r="E68" s="823"/>
      <c r="F68" s="832">
        <v>7</v>
      </c>
      <c r="G68" s="832">
        <v>4141.8999999999996</v>
      </c>
      <c r="H68" s="832"/>
      <c r="I68" s="832">
        <v>591.69999999999993</v>
      </c>
      <c r="J68" s="832"/>
      <c r="K68" s="832"/>
      <c r="L68" s="832"/>
      <c r="M68" s="832"/>
      <c r="N68" s="832"/>
      <c r="O68" s="832"/>
      <c r="P68" s="828"/>
      <c r="Q68" s="833"/>
    </row>
    <row r="69" spans="1:17" ht="14.45" customHeight="1" x14ac:dyDescent="0.2">
      <c r="A69" s="822" t="s">
        <v>586</v>
      </c>
      <c r="B69" s="823" t="s">
        <v>4340</v>
      </c>
      <c r="C69" s="823" t="s">
        <v>4239</v>
      </c>
      <c r="D69" s="823" t="s">
        <v>4387</v>
      </c>
      <c r="E69" s="823" t="s">
        <v>4388</v>
      </c>
      <c r="F69" s="832">
        <v>12</v>
      </c>
      <c r="G69" s="832">
        <v>346662.04000000004</v>
      </c>
      <c r="H69" s="832">
        <v>0.90128424319192013</v>
      </c>
      <c r="I69" s="832">
        <v>28888.503333333338</v>
      </c>
      <c r="J69" s="832">
        <v>13</v>
      </c>
      <c r="K69" s="832">
        <v>384631.19999999995</v>
      </c>
      <c r="L69" s="832">
        <v>1</v>
      </c>
      <c r="M69" s="832">
        <v>29587.015384615381</v>
      </c>
      <c r="N69" s="832">
        <v>13</v>
      </c>
      <c r="O69" s="832">
        <v>381193.82</v>
      </c>
      <c r="P69" s="828">
        <v>0.9910631794820598</v>
      </c>
      <c r="Q69" s="833">
        <v>29322.601538461538</v>
      </c>
    </row>
    <row r="70" spans="1:17" ht="14.45" customHeight="1" x14ac:dyDescent="0.2">
      <c r="A70" s="822" t="s">
        <v>586</v>
      </c>
      <c r="B70" s="823" t="s">
        <v>4340</v>
      </c>
      <c r="C70" s="823" t="s">
        <v>4239</v>
      </c>
      <c r="D70" s="823" t="s">
        <v>4389</v>
      </c>
      <c r="E70" s="823" t="s">
        <v>4390</v>
      </c>
      <c r="F70" s="832"/>
      <c r="G70" s="832"/>
      <c r="H70" s="832"/>
      <c r="I70" s="832"/>
      <c r="J70" s="832">
        <v>0.6</v>
      </c>
      <c r="K70" s="832">
        <v>4166.08</v>
      </c>
      <c r="L70" s="832">
        <v>1</v>
      </c>
      <c r="M70" s="832">
        <v>6943.4666666666672</v>
      </c>
      <c r="N70" s="832"/>
      <c r="O70" s="832"/>
      <c r="P70" s="828"/>
      <c r="Q70" s="833"/>
    </row>
    <row r="71" spans="1:17" ht="14.45" customHeight="1" x14ac:dyDescent="0.2">
      <c r="A71" s="822" t="s">
        <v>586</v>
      </c>
      <c r="B71" s="823" t="s">
        <v>4340</v>
      </c>
      <c r="C71" s="823" t="s">
        <v>4239</v>
      </c>
      <c r="D71" s="823" t="s">
        <v>4391</v>
      </c>
      <c r="E71" s="823" t="s">
        <v>823</v>
      </c>
      <c r="F71" s="832"/>
      <c r="G71" s="832"/>
      <c r="H71" s="832"/>
      <c r="I71" s="832"/>
      <c r="J71" s="832"/>
      <c r="K71" s="832"/>
      <c r="L71" s="832"/>
      <c r="M71" s="832"/>
      <c r="N71" s="832">
        <v>1</v>
      </c>
      <c r="O71" s="832">
        <v>4638.18</v>
      </c>
      <c r="P71" s="828"/>
      <c r="Q71" s="833">
        <v>4638.18</v>
      </c>
    </row>
    <row r="72" spans="1:17" ht="14.45" customHeight="1" x14ac:dyDescent="0.2">
      <c r="A72" s="822" t="s">
        <v>586</v>
      </c>
      <c r="B72" s="823" t="s">
        <v>4340</v>
      </c>
      <c r="C72" s="823" t="s">
        <v>4239</v>
      </c>
      <c r="D72" s="823" t="s">
        <v>4392</v>
      </c>
      <c r="E72" s="823" t="s">
        <v>848</v>
      </c>
      <c r="F72" s="832"/>
      <c r="G72" s="832"/>
      <c r="H72" s="832"/>
      <c r="I72" s="832"/>
      <c r="J72" s="832"/>
      <c r="K72" s="832"/>
      <c r="L72" s="832"/>
      <c r="M72" s="832"/>
      <c r="N72" s="832">
        <v>5.5</v>
      </c>
      <c r="O72" s="832">
        <v>4538.3</v>
      </c>
      <c r="P72" s="828"/>
      <c r="Q72" s="833">
        <v>825.14545454545453</v>
      </c>
    </row>
    <row r="73" spans="1:17" ht="14.45" customHeight="1" x14ac:dyDescent="0.2">
      <c r="A73" s="822" t="s">
        <v>586</v>
      </c>
      <c r="B73" s="823" t="s">
        <v>4340</v>
      </c>
      <c r="C73" s="823" t="s">
        <v>4239</v>
      </c>
      <c r="D73" s="823" t="s">
        <v>4393</v>
      </c>
      <c r="E73" s="823" t="s">
        <v>1000</v>
      </c>
      <c r="F73" s="832"/>
      <c r="G73" s="832"/>
      <c r="H73" s="832"/>
      <c r="I73" s="832"/>
      <c r="J73" s="832"/>
      <c r="K73" s="832"/>
      <c r="L73" s="832"/>
      <c r="M73" s="832"/>
      <c r="N73" s="832">
        <v>2</v>
      </c>
      <c r="O73" s="832">
        <v>376.94</v>
      </c>
      <c r="P73" s="828"/>
      <c r="Q73" s="833">
        <v>188.47</v>
      </c>
    </row>
    <row r="74" spans="1:17" ht="14.45" customHeight="1" x14ac:dyDescent="0.2">
      <c r="A74" s="822" t="s">
        <v>586</v>
      </c>
      <c r="B74" s="823" t="s">
        <v>4340</v>
      </c>
      <c r="C74" s="823" t="s">
        <v>4394</v>
      </c>
      <c r="D74" s="823" t="s">
        <v>4395</v>
      </c>
      <c r="E74" s="823" t="s">
        <v>4396</v>
      </c>
      <c r="F74" s="832">
        <v>4</v>
      </c>
      <c r="G74" s="832">
        <v>8638.2800000000007</v>
      </c>
      <c r="H74" s="832">
        <v>0.99162916704931581</v>
      </c>
      <c r="I74" s="832">
        <v>2159.5700000000002</v>
      </c>
      <c r="J74" s="832">
        <v>4</v>
      </c>
      <c r="K74" s="832">
        <v>8711.2000000000007</v>
      </c>
      <c r="L74" s="832">
        <v>1</v>
      </c>
      <c r="M74" s="832">
        <v>2177.8000000000002</v>
      </c>
      <c r="N74" s="832">
        <v>11</v>
      </c>
      <c r="O74" s="832">
        <v>24361.78</v>
      </c>
      <c r="P74" s="828">
        <v>2.7966043713839652</v>
      </c>
      <c r="Q74" s="833">
        <v>2214.7072727272725</v>
      </c>
    </row>
    <row r="75" spans="1:17" ht="14.45" customHeight="1" x14ac:dyDescent="0.2">
      <c r="A75" s="822" t="s">
        <v>586</v>
      </c>
      <c r="B75" s="823" t="s">
        <v>4340</v>
      </c>
      <c r="C75" s="823" t="s">
        <v>4394</v>
      </c>
      <c r="D75" s="823" t="s">
        <v>4397</v>
      </c>
      <c r="E75" s="823" t="s">
        <v>4398</v>
      </c>
      <c r="F75" s="832">
        <v>2</v>
      </c>
      <c r="G75" s="832">
        <v>5282.3</v>
      </c>
      <c r="H75" s="832">
        <v>0.66139533718979293</v>
      </c>
      <c r="I75" s="832">
        <v>2641.15</v>
      </c>
      <c r="J75" s="832">
        <v>3</v>
      </c>
      <c r="K75" s="832">
        <v>7986.5999999999995</v>
      </c>
      <c r="L75" s="832">
        <v>1</v>
      </c>
      <c r="M75" s="832">
        <v>2662.2</v>
      </c>
      <c r="N75" s="832">
        <v>21</v>
      </c>
      <c r="O75" s="832">
        <v>56826.94</v>
      </c>
      <c r="P75" s="828">
        <v>7.1152856033856722</v>
      </c>
      <c r="Q75" s="833">
        <v>2706.0447619047618</v>
      </c>
    </row>
    <row r="76" spans="1:17" ht="14.45" customHeight="1" x14ac:dyDescent="0.2">
      <c r="A76" s="822" t="s">
        <v>586</v>
      </c>
      <c r="B76" s="823" t="s">
        <v>4340</v>
      </c>
      <c r="C76" s="823" t="s">
        <v>4394</v>
      </c>
      <c r="D76" s="823" t="s">
        <v>4399</v>
      </c>
      <c r="E76" s="823" t="s">
        <v>4400</v>
      </c>
      <c r="F76" s="832"/>
      <c r="G76" s="832"/>
      <c r="H76" s="832"/>
      <c r="I76" s="832"/>
      <c r="J76" s="832"/>
      <c r="K76" s="832"/>
      <c r="L76" s="832"/>
      <c r="M76" s="832"/>
      <c r="N76" s="832">
        <v>2</v>
      </c>
      <c r="O76" s="832">
        <v>18191.02</v>
      </c>
      <c r="P76" s="828"/>
      <c r="Q76" s="833">
        <v>9095.51</v>
      </c>
    </row>
    <row r="77" spans="1:17" ht="14.45" customHeight="1" x14ac:dyDescent="0.2">
      <c r="A77" s="822" t="s">
        <v>586</v>
      </c>
      <c r="B77" s="823" t="s">
        <v>4340</v>
      </c>
      <c r="C77" s="823" t="s">
        <v>4394</v>
      </c>
      <c r="D77" s="823" t="s">
        <v>4401</v>
      </c>
      <c r="E77" s="823" t="s">
        <v>4402</v>
      </c>
      <c r="F77" s="832">
        <v>5</v>
      </c>
      <c r="G77" s="832">
        <v>6058.0499999999993</v>
      </c>
      <c r="H77" s="832">
        <v>4.9479723935149265</v>
      </c>
      <c r="I77" s="832">
        <v>1211.6099999999999</v>
      </c>
      <c r="J77" s="832">
        <v>1</v>
      </c>
      <c r="K77" s="832">
        <v>1224.3499999999999</v>
      </c>
      <c r="L77" s="832">
        <v>1</v>
      </c>
      <c r="M77" s="832">
        <v>1224.3499999999999</v>
      </c>
      <c r="N77" s="832">
        <v>21</v>
      </c>
      <c r="O77" s="832">
        <v>26088.239999999998</v>
      </c>
      <c r="P77" s="828">
        <v>21.307828643770165</v>
      </c>
      <c r="Q77" s="833">
        <v>1242.2971428571427</v>
      </c>
    </row>
    <row r="78" spans="1:17" ht="14.45" customHeight="1" x14ac:dyDescent="0.2">
      <c r="A78" s="822" t="s">
        <v>586</v>
      </c>
      <c r="B78" s="823" t="s">
        <v>4340</v>
      </c>
      <c r="C78" s="823" t="s">
        <v>4403</v>
      </c>
      <c r="D78" s="823" t="s">
        <v>4404</v>
      </c>
      <c r="E78" s="823" t="s">
        <v>4405</v>
      </c>
      <c r="F78" s="832">
        <v>258</v>
      </c>
      <c r="G78" s="832">
        <v>177246</v>
      </c>
      <c r="H78" s="832">
        <v>0.9885057471264368</v>
      </c>
      <c r="I78" s="832">
        <v>687</v>
      </c>
      <c r="J78" s="832">
        <v>261</v>
      </c>
      <c r="K78" s="832">
        <v>179307</v>
      </c>
      <c r="L78" s="832">
        <v>1</v>
      </c>
      <c r="M78" s="832">
        <v>687</v>
      </c>
      <c r="N78" s="832">
        <v>225</v>
      </c>
      <c r="O78" s="832">
        <v>154575</v>
      </c>
      <c r="P78" s="828">
        <v>0.86206896551724133</v>
      </c>
      <c r="Q78" s="833">
        <v>687</v>
      </c>
    </row>
    <row r="79" spans="1:17" ht="14.45" customHeight="1" x14ac:dyDescent="0.2">
      <c r="A79" s="822" t="s">
        <v>586</v>
      </c>
      <c r="B79" s="823" t="s">
        <v>4340</v>
      </c>
      <c r="C79" s="823" t="s">
        <v>4403</v>
      </c>
      <c r="D79" s="823" t="s">
        <v>4406</v>
      </c>
      <c r="E79" s="823" t="s">
        <v>4407</v>
      </c>
      <c r="F79" s="832"/>
      <c r="G79" s="832"/>
      <c r="H79" s="832"/>
      <c r="I79" s="832"/>
      <c r="J79" s="832"/>
      <c r="K79" s="832"/>
      <c r="L79" s="832"/>
      <c r="M79" s="832"/>
      <c r="N79" s="832">
        <v>2</v>
      </c>
      <c r="O79" s="832">
        <v>3229.2</v>
      </c>
      <c r="P79" s="828"/>
      <c r="Q79" s="833">
        <v>1614.6</v>
      </c>
    </row>
    <row r="80" spans="1:17" ht="14.45" customHeight="1" x14ac:dyDescent="0.2">
      <c r="A80" s="822" t="s">
        <v>586</v>
      </c>
      <c r="B80" s="823" t="s">
        <v>4340</v>
      </c>
      <c r="C80" s="823" t="s">
        <v>4403</v>
      </c>
      <c r="D80" s="823" t="s">
        <v>4408</v>
      </c>
      <c r="E80" s="823" t="s">
        <v>4407</v>
      </c>
      <c r="F80" s="832"/>
      <c r="G80" s="832"/>
      <c r="H80" s="832"/>
      <c r="I80" s="832"/>
      <c r="J80" s="832"/>
      <c r="K80" s="832"/>
      <c r="L80" s="832"/>
      <c r="M80" s="832"/>
      <c r="N80" s="832">
        <v>2</v>
      </c>
      <c r="O80" s="832">
        <v>3229.2</v>
      </c>
      <c r="P80" s="828"/>
      <c r="Q80" s="833">
        <v>1614.6</v>
      </c>
    </row>
    <row r="81" spans="1:17" ht="14.45" customHeight="1" x14ac:dyDescent="0.2">
      <c r="A81" s="822" t="s">
        <v>586</v>
      </c>
      <c r="B81" s="823" t="s">
        <v>4340</v>
      </c>
      <c r="C81" s="823" t="s">
        <v>4403</v>
      </c>
      <c r="D81" s="823" t="s">
        <v>4409</v>
      </c>
      <c r="E81" s="823" t="s">
        <v>4410</v>
      </c>
      <c r="F81" s="832">
        <v>375</v>
      </c>
      <c r="G81" s="832">
        <v>90000</v>
      </c>
      <c r="H81" s="832">
        <v>1.1829652996845426</v>
      </c>
      <c r="I81" s="832">
        <v>240</v>
      </c>
      <c r="J81" s="832">
        <v>317</v>
      </c>
      <c r="K81" s="832">
        <v>76080</v>
      </c>
      <c r="L81" s="832">
        <v>1</v>
      </c>
      <c r="M81" s="832">
        <v>240</v>
      </c>
      <c r="N81" s="832">
        <v>183</v>
      </c>
      <c r="O81" s="832">
        <v>43920</v>
      </c>
      <c r="P81" s="828">
        <v>0.57728706624605675</v>
      </c>
      <c r="Q81" s="833">
        <v>240</v>
      </c>
    </row>
    <row r="82" spans="1:17" ht="14.45" customHeight="1" x14ac:dyDescent="0.2">
      <c r="A82" s="822" t="s">
        <v>586</v>
      </c>
      <c r="B82" s="823" t="s">
        <v>4340</v>
      </c>
      <c r="C82" s="823" t="s">
        <v>4403</v>
      </c>
      <c r="D82" s="823" t="s">
        <v>4411</v>
      </c>
      <c r="E82" s="823" t="s">
        <v>4410</v>
      </c>
      <c r="F82" s="832">
        <v>8</v>
      </c>
      <c r="G82" s="832">
        <v>1976</v>
      </c>
      <c r="H82" s="832"/>
      <c r="I82" s="832">
        <v>247</v>
      </c>
      <c r="J82" s="832"/>
      <c r="K82" s="832"/>
      <c r="L82" s="832"/>
      <c r="M82" s="832"/>
      <c r="N82" s="832"/>
      <c r="O82" s="832"/>
      <c r="P82" s="828"/>
      <c r="Q82" s="833"/>
    </row>
    <row r="83" spans="1:17" ht="14.45" customHeight="1" x14ac:dyDescent="0.2">
      <c r="A83" s="822" t="s">
        <v>586</v>
      </c>
      <c r="B83" s="823" t="s">
        <v>4340</v>
      </c>
      <c r="C83" s="823" t="s">
        <v>4403</v>
      </c>
      <c r="D83" s="823" t="s">
        <v>4412</v>
      </c>
      <c r="E83" s="823" t="s">
        <v>4410</v>
      </c>
      <c r="F83" s="832">
        <v>20.38</v>
      </c>
      <c r="G83" s="832">
        <v>24773.55</v>
      </c>
      <c r="H83" s="832">
        <v>1.1984108939628482</v>
      </c>
      <c r="I83" s="832">
        <v>1215.581452404318</v>
      </c>
      <c r="J83" s="832">
        <v>17.000000000000004</v>
      </c>
      <c r="K83" s="832">
        <v>20672</v>
      </c>
      <c r="L83" s="832">
        <v>1</v>
      </c>
      <c r="M83" s="832">
        <v>1215.9999999999998</v>
      </c>
      <c r="N83" s="832">
        <v>0.85000000000000009</v>
      </c>
      <c r="O83" s="832">
        <v>1033.5999999999999</v>
      </c>
      <c r="P83" s="828">
        <v>4.9999999999999996E-2</v>
      </c>
      <c r="Q83" s="833">
        <v>1215.9999999999998</v>
      </c>
    </row>
    <row r="84" spans="1:17" ht="14.45" customHeight="1" x14ac:dyDescent="0.2">
      <c r="A84" s="822" t="s">
        <v>586</v>
      </c>
      <c r="B84" s="823" t="s">
        <v>4340</v>
      </c>
      <c r="C84" s="823" t="s">
        <v>4403</v>
      </c>
      <c r="D84" s="823" t="s">
        <v>4413</v>
      </c>
      <c r="E84" s="823" t="s">
        <v>4414</v>
      </c>
      <c r="F84" s="832">
        <v>2</v>
      </c>
      <c r="G84" s="832">
        <v>8609.19</v>
      </c>
      <c r="H84" s="832"/>
      <c r="I84" s="832">
        <v>4304.5950000000003</v>
      </c>
      <c r="J84" s="832"/>
      <c r="K84" s="832"/>
      <c r="L84" s="832"/>
      <c r="M84" s="832"/>
      <c r="N84" s="832">
        <v>1</v>
      </c>
      <c r="O84" s="832">
        <v>1719.25</v>
      </c>
      <c r="P84" s="828"/>
      <c r="Q84" s="833">
        <v>1719.25</v>
      </c>
    </row>
    <row r="85" spans="1:17" ht="14.45" customHeight="1" x14ac:dyDescent="0.2">
      <c r="A85" s="822" t="s">
        <v>586</v>
      </c>
      <c r="B85" s="823" t="s">
        <v>4340</v>
      </c>
      <c r="C85" s="823" t="s">
        <v>4403</v>
      </c>
      <c r="D85" s="823" t="s">
        <v>4415</v>
      </c>
      <c r="E85" s="823" t="s">
        <v>4416</v>
      </c>
      <c r="F85" s="832"/>
      <c r="G85" s="832"/>
      <c r="H85" s="832"/>
      <c r="I85" s="832"/>
      <c r="J85" s="832"/>
      <c r="K85" s="832"/>
      <c r="L85" s="832"/>
      <c r="M85" s="832"/>
      <c r="N85" s="832">
        <v>1</v>
      </c>
      <c r="O85" s="832">
        <v>789.29</v>
      </c>
      <c r="P85" s="828"/>
      <c r="Q85" s="833">
        <v>789.29</v>
      </c>
    </row>
    <row r="86" spans="1:17" ht="14.45" customHeight="1" x14ac:dyDescent="0.2">
      <c r="A86" s="822" t="s">
        <v>586</v>
      </c>
      <c r="B86" s="823" t="s">
        <v>4340</v>
      </c>
      <c r="C86" s="823" t="s">
        <v>4403</v>
      </c>
      <c r="D86" s="823" t="s">
        <v>4417</v>
      </c>
      <c r="E86" s="823" t="s">
        <v>4418</v>
      </c>
      <c r="F86" s="832"/>
      <c r="G86" s="832"/>
      <c r="H86" s="832"/>
      <c r="I86" s="832"/>
      <c r="J86" s="832">
        <v>1</v>
      </c>
      <c r="K86" s="832">
        <v>518.70000000000005</v>
      </c>
      <c r="L86" s="832">
        <v>1</v>
      </c>
      <c r="M86" s="832">
        <v>518.70000000000005</v>
      </c>
      <c r="N86" s="832"/>
      <c r="O86" s="832"/>
      <c r="P86" s="828"/>
      <c r="Q86" s="833"/>
    </row>
    <row r="87" spans="1:17" ht="14.45" customHeight="1" x14ac:dyDescent="0.2">
      <c r="A87" s="822" t="s">
        <v>586</v>
      </c>
      <c r="B87" s="823" t="s">
        <v>4340</v>
      </c>
      <c r="C87" s="823" t="s">
        <v>4403</v>
      </c>
      <c r="D87" s="823" t="s">
        <v>4419</v>
      </c>
      <c r="E87" s="823" t="s">
        <v>4420</v>
      </c>
      <c r="F87" s="832">
        <v>220</v>
      </c>
      <c r="G87" s="832">
        <v>49246.999999999993</v>
      </c>
      <c r="H87" s="832">
        <v>0.9606986899563319</v>
      </c>
      <c r="I87" s="832">
        <v>223.84999999999997</v>
      </c>
      <c r="J87" s="832">
        <v>229</v>
      </c>
      <c r="K87" s="832">
        <v>51261.649999999994</v>
      </c>
      <c r="L87" s="832">
        <v>1</v>
      </c>
      <c r="M87" s="832">
        <v>223.84999999999997</v>
      </c>
      <c r="N87" s="832">
        <v>197</v>
      </c>
      <c r="O87" s="832">
        <v>44098.449999999968</v>
      </c>
      <c r="P87" s="828">
        <v>0.86026200873362391</v>
      </c>
      <c r="Q87" s="833">
        <v>223.84999999999982</v>
      </c>
    </row>
    <row r="88" spans="1:17" ht="14.45" customHeight="1" x14ac:dyDescent="0.2">
      <c r="A88" s="822" t="s">
        <v>586</v>
      </c>
      <c r="B88" s="823" t="s">
        <v>4340</v>
      </c>
      <c r="C88" s="823" t="s">
        <v>4403</v>
      </c>
      <c r="D88" s="823" t="s">
        <v>4421</v>
      </c>
      <c r="E88" s="823" t="s">
        <v>4422</v>
      </c>
      <c r="F88" s="832">
        <v>2</v>
      </c>
      <c r="G88" s="832">
        <v>4313.34</v>
      </c>
      <c r="H88" s="832">
        <v>0.5</v>
      </c>
      <c r="I88" s="832">
        <v>2156.67</v>
      </c>
      <c r="J88" s="832">
        <v>4</v>
      </c>
      <c r="K88" s="832">
        <v>8626.68</v>
      </c>
      <c r="L88" s="832">
        <v>1</v>
      </c>
      <c r="M88" s="832">
        <v>2156.67</v>
      </c>
      <c r="N88" s="832">
        <v>2</v>
      </c>
      <c r="O88" s="832">
        <v>4313.34</v>
      </c>
      <c r="P88" s="828">
        <v>0.5</v>
      </c>
      <c r="Q88" s="833">
        <v>2156.67</v>
      </c>
    </row>
    <row r="89" spans="1:17" ht="14.45" customHeight="1" x14ac:dyDescent="0.2">
      <c r="A89" s="822" t="s">
        <v>586</v>
      </c>
      <c r="B89" s="823" t="s">
        <v>4340</v>
      </c>
      <c r="C89" s="823" t="s">
        <v>4403</v>
      </c>
      <c r="D89" s="823" t="s">
        <v>4423</v>
      </c>
      <c r="E89" s="823" t="s">
        <v>4422</v>
      </c>
      <c r="F89" s="832"/>
      <c r="G89" s="832"/>
      <c r="H89" s="832"/>
      <c r="I89" s="832"/>
      <c r="J89" s="832">
        <v>1</v>
      </c>
      <c r="K89" s="832">
        <v>5708.29</v>
      </c>
      <c r="L89" s="832">
        <v>1</v>
      </c>
      <c r="M89" s="832">
        <v>5708.29</v>
      </c>
      <c r="N89" s="832"/>
      <c r="O89" s="832"/>
      <c r="P89" s="828"/>
      <c r="Q89" s="833"/>
    </row>
    <row r="90" spans="1:17" ht="14.45" customHeight="1" x14ac:dyDescent="0.2">
      <c r="A90" s="822" t="s">
        <v>586</v>
      </c>
      <c r="B90" s="823" t="s">
        <v>4340</v>
      </c>
      <c r="C90" s="823" t="s">
        <v>4403</v>
      </c>
      <c r="D90" s="823" t="s">
        <v>4424</v>
      </c>
      <c r="E90" s="823" t="s">
        <v>4425</v>
      </c>
      <c r="F90" s="832">
        <v>2</v>
      </c>
      <c r="G90" s="832">
        <v>7876.36</v>
      </c>
      <c r="H90" s="832">
        <v>0.4</v>
      </c>
      <c r="I90" s="832">
        <v>3938.18</v>
      </c>
      <c r="J90" s="832">
        <v>5</v>
      </c>
      <c r="K90" s="832">
        <v>19690.899999999998</v>
      </c>
      <c r="L90" s="832">
        <v>1</v>
      </c>
      <c r="M90" s="832">
        <v>3938.1799999999994</v>
      </c>
      <c r="N90" s="832">
        <v>3</v>
      </c>
      <c r="O90" s="832">
        <v>11814.539999999999</v>
      </c>
      <c r="P90" s="828">
        <v>0.6</v>
      </c>
      <c r="Q90" s="833">
        <v>3938.18</v>
      </c>
    </row>
    <row r="91" spans="1:17" ht="14.45" customHeight="1" x14ac:dyDescent="0.2">
      <c r="A91" s="822" t="s">
        <v>586</v>
      </c>
      <c r="B91" s="823" t="s">
        <v>4340</v>
      </c>
      <c r="C91" s="823" t="s">
        <v>4403</v>
      </c>
      <c r="D91" s="823" t="s">
        <v>4426</v>
      </c>
      <c r="E91" s="823" t="s">
        <v>4427</v>
      </c>
      <c r="F91" s="832"/>
      <c r="G91" s="832"/>
      <c r="H91" s="832"/>
      <c r="I91" s="832"/>
      <c r="J91" s="832">
        <v>3</v>
      </c>
      <c r="K91" s="832">
        <v>11785.02</v>
      </c>
      <c r="L91" s="832">
        <v>1</v>
      </c>
      <c r="M91" s="832">
        <v>3928.34</v>
      </c>
      <c r="N91" s="832"/>
      <c r="O91" s="832"/>
      <c r="P91" s="828"/>
      <c r="Q91" s="833"/>
    </row>
    <row r="92" spans="1:17" ht="14.45" customHeight="1" x14ac:dyDescent="0.2">
      <c r="A92" s="822" t="s">
        <v>586</v>
      </c>
      <c r="B92" s="823" t="s">
        <v>4340</v>
      </c>
      <c r="C92" s="823" t="s">
        <v>4403</v>
      </c>
      <c r="D92" s="823" t="s">
        <v>4428</v>
      </c>
      <c r="E92" s="823" t="s">
        <v>4429</v>
      </c>
      <c r="F92" s="832"/>
      <c r="G92" s="832"/>
      <c r="H92" s="832"/>
      <c r="I92" s="832"/>
      <c r="J92" s="832">
        <v>1</v>
      </c>
      <c r="K92" s="832">
        <v>4385.37</v>
      </c>
      <c r="L92" s="832">
        <v>1</v>
      </c>
      <c r="M92" s="832">
        <v>4385.37</v>
      </c>
      <c r="N92" s="832"/>
      <c r="O92" s="832"/>
      <c r="P92" s="828"/>
      <c r="Q92" s="833"/>
    </row>
    <row r="93" spans="1:17" ht="14.45" customHeight="1" x14ac:dyDescent="0.2">
      <c r="A93" s="822" t="s">
        <v>586</v>
      </c>
      <c r="B93" s="823" t="s">
        <v>4340</v>
      </c>
      <c r="C93" s="823" t="s">
        <v>4403</v>
      </c>
      <c r="D93" s="823" t="s">
        <v>4430</v>
      </c>
      <c r="E93" s="823" t="s">
        <v>4431</v>
      </c>
      <c r="F93" s="832"/>
      <c r="G93" s="832"/>
      <c r="H93" s="832"/>
      <c r="I93" s="832"/>
      <c r="J93" s="832"/>
      <c r="K93" s="832"/>
      <c r="L93" s="832"/>
      <c r="M93" s="832"/>
      <c r="N93" s="832">
        <v>1</v>
      </c>
      <c r="O93" s="832">
        <v>5255.92</v>
      </c>
      <c r="P93" s="828"/>
      <c r="Q93" s="833">
        <v>5255.92</v>
      </c>
    </row>
    <row r="94" spans="1:17" ht="14.45" customHeight="1" x14ac:dyDescent="0.2">
      <c r="A94" s="822" t="s">
        <v>586</v>
      </c>
      <c r="B94" s="823" t="s">
        <v>4340</v>
      </c>
      <c r="C94" s="823" t="s">
        <v>4403</v>
      </c>
      <c r="D94" s="823" t="s">
        <v>4432</v>
      </c>
      <c r="E94" s="823" t="s">
        <v>4433</v>
      </c>
      <c r="F94" s="832">
        <v>1</v>
      </c>
      <c r="G94" s="832">
        <v>3928.34</v>
      </c>
      <c r="H94" s="832">
        <v>0.33333333333333331</v>
      </c>
      <c r="I94" s="832">
        <v>3928.34</v>
      </c>
      <c r="J94" s="832">
        <v>3</v>
      </c>
      <c r="K94" s="832">
        <v>11785.02</v>
      </c>
      <c r="L94" s="832">
        <v>1</v>
      </c>
      <c r="M94" s="832">
        <v>3928.34</v>
      </c>
      <c r="N94" s="832">
        <v>1</v>
      </c>
      <c r="O94" s="832">
        <v>3928.34</v>
      </c>
      <c r="P94" s="828">
        <v>0.33333333333333331</v>
      </c>
      <c r="Q94" s="833">
        <v>3928.34</v>
      </c>
    </row>
    <row r="95" spans="1:17" ht="14.45" customHeight="1" x14ac:dyDescent="0.2">
      <c r="A95" s="822" t="s">
        <v>586</v>
      </c>
      <c r="B95" s="823" t="s">
        <v>4340</v>
      </c>
      <c r="C95" s="823" t="s">
        <v>4403</v>
      </c>
      <c r="D95" s="823" t="s">
        <v>4434</v>
      </c>
      <c r="E95" s="823" t="s">
        <v>4435</v>
      </c>
      <c r="F95" s="832">
        <v>2</v>
      </c>
      <c r="G95" s="832">
        <v>6707.34</v>
      </c>
      <c r="H95" s="832">
        <v>0.5</v>
      </c>
      <c r="I95" s="832">
        <v>3353.67</v>
      </c>
      <c r="J95" s="832">
        <v>4</v>
      </c>
      <c r="K95" s="832">
        <v>13414.68</v>
      </c>
      <c r="L95" s="832">
        <v>1</v>
      </c>
      <c r="M95" s="832">
        <v>3353.67</v>
      </c>
      <c r="N95" s="832">
        <v>6</v>
      </c>
      <c r="O95" s="832">
        <v>13047.66</v>
      </c>
      <c r="P95" s="828">
        <v>0.97264042079274349</v>
      </c>
      <c r="Q95" s="833">
        <v>2174.61</v>
      </c>
    </row>
    <row r="96" spans="1:17" ht="14.45" customHeight="1" x14ac:dyDescent="0.2">
      <c r="A96" s="822" t="s">
        <v>586</v>
      </c>
      <c r="B96" s="823" t="s">
        <v>4340</v>
      </c>
      <c r="C96" s="823" t="s">
        <v>4403</v>
      </c>
      <c r="D96" s="823" t="s">
        <v>4436</v>
      </c>
      <c r="E96" s="823" t="s">
        <v>4437</v>
      </c>
      <c r="F96" s="832">
        <v>3</v>
      </c>
      <c r="G96" s="832">
        <v>14028</v>
      </c>
      <c r="H96" s="832">
        <v>0.6</v>
      </c>
      <c r="I96" s="832">
        <v>4676</v>
      </c>
      <c r="J96" s="832">
        <v>5</v>
      </c>
      <c r="K96" s="832">
        <v>23380</v>
      </c>
      <c r="L96" s="832">
        <v>1</v>
      </c>
      <c r="M96" s="832">
        <v>4676</v>
      </c>
      <c r="N96" s="832">
        <v>1</v>
      </c>
      <c r="O96" s="832">
        <v>4125.63</v>
      </c>
      <c r="P96" s="828">
        <v>0.17645979469632164</v>
      </c>
      <c r="Q96" s="833">
        <v>4125.63</v>
      </c>
    </row>
    <row r="97" spans="1:17" ht="14.45" customHeight="1" x14ac:dyDescent="0.2">
      <c r="A97" s="822" t="s">
        <v>586</v>
      </c>
      <c r="B97" s="823" t="s">
        <v>4340</v>
      </c>
      <c r="C97" s="823" t="s">
        <v>4403</v>
      </c>
      <c r="D97" s="823" t="s">
        <v>4438</v>
      </c>
      <c r="E97" s="823" t="s">
        <v>4437</v>
      </c>
      <c r="F97" s="832"/>
      <c r="G97" s="832"/>
      <c r="H97" s="832"/>
      <c r="I97" s="832"/>
      <c r="J97" s="832">
        <v>1</v>
      </c>
      <c r="K97" s="832">
        <v>5239</v>
      </c>
      <c r="L97" s="832">
        <v>1</v>
      </c>
      <c r="M97" s="832">
        <v>5239</v>
      </c>
      <c r="N97" s="832">
        <v>2</v>
      </c>
      <c r="O97" s="832">
        <v>10477.25</v>
      </c>
      <c r="P97" s="828">
        <v>1.999856842908952</v>
      </c>
      <c r="Q97" s="833">
        <v>5238.625</v>
      </c>
    </row>
    <row r="98" spans="1:17" ht="14.45" customHeight="1" x14ac:dyDescent="0.2">
      <c r="A98" s="822" t="s">
        <v>586</v>
      </c>
      <c r="B98" s="823" t="s">
        <v>4340</v>
      </c>
      <c r="C98" s="823" t="s">
        <v>4403</v>
      </c>
      <c r="D98" s="823" t="s">
        <v>4439</v>
      </c>
      <c r="E98" s="823" t="s">
        <v>4437</v>
      </c>
      <c r="F98" s="832">
        <v>1</v>
      </c>
      <c r="G98" s="832">
        <v>5823</v>
      </c>
      <c r="H98" s="832">
        <v>1</v>
      </c>
      <c r="I98" s="832">
        <v>5823</v>
      </c>
      <c r="J98" s="832">
        <v>1</v>
      </c>
      <c r="K98" s="832">
        <v>5823</v>
      </c>
      <c r="L98" s="832">
        <v>1</v>
      </c>
      <c r="M98" s="832">
        <v>5823</v>
      </c>
      <c r="N98" s="832">
        <v>2</v>
      </c>
      <c r="O98" s="832">
        <v>11390.509999999998</v>
      </c>
      <c r="P98" s="828">
        <v>1.9561239910698949</v>
      </c>
      <c r="Q98" s="833">
        <v>5695.2549999999992</v>
      </c>
    </row>
    <row r="99" spans="1:17" ht="14.45" customHeight="1" x14ac:dyDescent="0.2">
      <c r="A99" s="822" t="s">
        <v>586</v>
      </c>
      <c r="B99" s="823" t="s">
        <v>4340</v>
      </c>
      <c r="C99" s="823" t="s">
        <v>4403</v>
      </c>
      <c r="D99" s="823" t="s">
        <v>4440</v>
      </c>
      <c r="E99" s="823" t="s">
        <v>4437</v>
      </c>
      <c r="F99" s="832"/>
      <c r="G99" s="832"/>
      <c r="H99" s="832"/>
      <c r="I99" s="832"/>
      <c r="J99" s="832"/>
      <c r="K99" s="832"/>
      <c r="L99" s="832"/>
      <c r="M99" s="832"/>
      <c r="N99" s="832">
        <v>1</v>
      </c>
      <c r="O99" s="832">
        <v>6376</v>
      </c>
      <c r="P99" s="828"/>
      <c r="Q99" s="833">
        <v>6376</v>
      </c>
    </row>
    <row r="100" spans="1:17" ht="14.45" customHeight="1" x14ac:dyDescent="0.2">
      <c r="A100" s="822" t="s">
        <v>586</v>
      </c>
      <c r="B100" s="823" t="s">
        <v>4340</v>
      </c>
      <c r="C100" s="823" t="s">
        <v>4403</v>
      </c>
      <c r="D100" s="823" t="s">
        <v>4441</v>
      </c>
      <c r="E100" s="823" t="s">
        <v>4437</v>
      </c>
      <c r="F100" s="832">
        <v>22</v>
      </c>
      <c r="G100" s="832">
        <v>13024</v>
      </c>
      <c r="H100" s="832">
        <v>0.66666666666666663</v>
      </c>
      <c r="I100" s="832">
        <v>592</v>
      </c>
      <c r="J100" s="832">
        <v>33</v>
      </c>
      <c r="K100" s="832">
        <v>19536</v>
      </c>
      <c r="L100" s="832">
        <v>1</v>
      </c>
      <c r="M100" s="832">
        <v>592</v>
      </c>
      <c r="N100" s="832">
        <v>32</v>
      </c>
      <c r="O100" s="832">
        <v>15981.72</v>
      </c>
      <c r="P100" s="828">
        <v>0.81806511056511055</v>
      </c>
      <c r="Q100" s="833">
        <v>499.42874999999998</v>
      </c>
    </row>
    <row r="101" spans="1:17" ht="14.45" customHeight="1" x14ac:dyDescent="0.2">
      <c r="A101" s="822" t="s">
        <v>586</v>
      </c>
      <c r="B101" s="823" t="s">
        <v>4340</v>
      </c>
      <c r="C101" s="823" t="s">
        <v>4403</v>
      </c>
      <c r="D101" s="823" t="s">
        <v>4442</v>
      </c>
      <c r="E101" s="823" t="s">
        <v>4443</v>
      </c>
      <c r="F101" s="832">
        <v>1</v>
      </c>
      <c r="G101" s="832">
        <v>6593.35</v>
      </c>
      <c r="H101" s="832">
        <v>0.33333333333333337</v>
      </c>
      <c r="I101" s="832">
        <v>6593.35</v>
      </c>
      <c r="J101" s="832">
        <v>3</v>
      </c>
      <c r="K101" s="832">
        <v>19780.05</v>
      </c>
      <c r="L101" s="832">
        <v>1</v>
      </c>
      <c r="M101" s="832">
        <v>6593.3499999999995</v>
      </c>
      <c r="N101" s="832">
        <v>4</v>
      </c>
      <c r="O101" s="832">
        <v>26373.4</v>
      </c>
      <c r="P101" s="828">
        <v>1.3333333333333335</v>
      </c>
      <c r="Q101" s="833">
        <v>6593.35</v>
      </c>
    </row>
    <row r="102" spans="1:17" ht="14.45" customHeight="1" x14ac:dyDescent="0.2">
      <c r="A102" s="822" t="s">
        <v>586</v>
      </c>
      <c r="B102" s="823" t="s">
        <v>4340</v>
      </c>
      <c r="C102" s="823" t="s">
        <v>4403</v>
      </c>
      <c r="D102" s="823" t="s">
        <v>4444</v>
      </c>
      <c r="E102" s="823" t="s">
        <v>4443</v>
      </c>
      <c r="F102" s="832">
        <v>1</v>
      </c>
      <c r="G102" s="832">
        <v>1978.94</v>
      </c>
      <c r="H102" s="832">
        <v>0.16666666666666666</v>
      </c>
      <c r="I102" s="832">
        <v>1978.94</v>
      </c>
      <c r="J102" s="832">
        <v>6</v>
      </c>
      <c r="K102" s="832">
        <v>11873.640000000001</v>
      </c>
      <c r="L102" s="832">
        <v>1</v>
      </c>
      <c r="M102" s="832">
        <v>1978.9400000000003</v>
      </c>
      <c r="N102" s="832">
        <v>3</v>
      </c>
      <c r="O102" s="832">
        <v>5936.82</v>
      </c>
      <c r="P102" s="828">
        <v>0.49999999999999994</v>
      </c>
      <c r="Q102" s="833">
        <v>1978.9399999999998</v>
      </c>
    </row>
    <row r="103" spans="1:17" ht="14.45" customHeight="1" x14ac:dyDescent="0.2">
      <c r="A103" s="822" t="s">
        <v>586</v>
      </c>
      <c r="B103" s="823" t="s">
        <v>4340</v>
      </c>
      <c r="C103" s="823" t="s">
        <v>4403</v>
      </c>
      <c r="D103" s="823" t="s">
        <v>4445</v>
      </c>
      <c r="E103" s="823" t="s">
        <v>4446</v>
      </c>
      <c r="F103" s="832">
        <v>1</v>
      </c>
      <c r="G103" s="832">
        <v>10478</v>
      </c>
      <c r="H103" s="832">
        <v>1</v>
      </c>
      <c r="I103" s="832">
        <v>10478</v>
      </c>
      <c r="J103" s="832">
        <v>1</v>
      </c>
      <c r="K103" s="832">
        <v>10478</v>
      </c>
      <c r="L103" s="832">
        <v>1</v>
      </c>
      <c r="M103" s="832">
        <v>10478</v>
      </c>
      <c r="N103" s="832"/>
      <c r="O103" s="832"/>
      <c r="P103" s="828"/>
      <c r="Q103" s="833"/>
    </row>
    <row r="104" spans="1:17" ht="14.45" customHeight="1" x14ac:dyDescent="0.2">
      <c r="A104" s="822" t="s">
        <v>586</v>
      </c>
      <c r="B104" s="823" t="s">
        <v>4340</v>
      </c>
      <c r="C104" s="823" t="s">
        <v>4403</v>
      </c>
      <c r="D104" s="823" t="s">
        <v>4447</v>
      </c>
      <c r="E104" s="823" t="s">
        <v>4448</v>
      </c>
      <c r="F104" s="832"/>
      <c r="G104" s="832"/>
      <c r="H104" s="832"/>
      <c r="I104" s="832"/>
      <c r="J104" s="832"/>
      <c r="K104" s="832"/>
      <c r="L104" s="832"/>
      <c r="M104" s="832"/>
      <c r="N104" s="832">
        <v>2</v>
      </c>
      <c r="O104" s="832">
        <v>8520.8799999999992</v>
      </c>
      <c r="P104" s="828"/>
      <c r="Q104" s="833">
        <v>4260.4399999999996</v>
      </c>
    </row>
    <row r="105" spans="1:17" ht="14.45" customHeight="1" x14ac:dyDescent="0.2">
      <c r="A105" s="822" t="s">
        <v>586</v>
      </c>
      <c r="B105" s="823" t="s">
        <v>4340</v>
      </c>
      <c r="C105" s="823" t="s">
        <v>4403</v>
      </c>
      <c r="D105" s="823" t="s">
        <v>4449</v>
      </c>
      <c r="E105" s="823" t="s">
        <v>4448</v>
      </c>
      <c r="F105" s="832"/>
      <c r="G105" s="832"/>
      <c r="H105" s="832"/>
      <c r="I105" s="832"/>
      <c r="J105" s="832">
        <v>1</v>
      </c>
      <c r="K105" s="832">
        <v>8286.76</v>
      </c>
      <c r="L105" s="832">
        <v>1</v>
      </c>
      <c r="M105" s="832">
        <v>8286.76</v>
      </c>
      <c r="N105" s="832">
        <v>1</v>
      </c>
      <c r="O105" s="832">
        <v>5964.48</v>
      </c>
      <c r="P105" s="828">
        <v>0.71976019578218742</v>
      </c>
      <c r="Q105" s="833">
        <v>5964.48</v>
      </c>
    </row>
    <row r="106" spans="1:17" ht="14.45" customHeight="1" x14ac:dyDescent="0.2">
      <c r="A106" s="822" t="s">
        <v>586</v>
      </c>
      <c r="B106" s="823" t="s">
        <v>4340</v>
      </c>
      <c r="C106" s="823" t="s">
        <v>4403</v>
      </c>
      <c r="D106" s="823" t="s">
        <v>4450</v>
      </c>
      <c r="E106" s="823" t="s">
        <v>4448</v>
      </c>
      <c r="F106" s="832"/>
      <c r="G106" s="832"/>
      <c r="H106" s="832"/>
      <c r="I106" s="832"/>
      <c r="J106" s="832">
        <v>5</v>
      </c>
      <c r="K106" s="832">
        <v>14436.55</v>
      </c>
      <c r="L106" s="832">
        <v>1</v>
      </c>
      <c r="M106" s="832">
        <v>2887.31</v>
      </c>
      <c r="N106" s="832">
        <v>12</v>
      </c>
      <c r="O106" s="832">
        <v>24849.72</v>
      </c>
      <c r="P106" s="828">
        <v>1.7213059906972235</v>
      </c>
      <c r="Q106" s="833">
        <v>2070.81</v>
      </c>
    </row>
    <row r="107" spans="1:17" ht="14.45" customHeight="1" x14ac:dyDescent="0.2">
      <c r="A107" s="822" t="s">
        <v>586</v>
      </c>
      <c r="B107" s="823" t="s">
        <v>4340</v>
      </c>
      <c r="C107" s="823" t="s">
        <v>4403</v>
      </c>
      <c r="D107" s="823" t="s">
        <v>4451</v>
      </c>
      <c r="E107" s="823" t="s">
        <v>4452</v>
      </c>
      <c r="F107" s="832">
        <v>4</v>
      </c>
      <c r="G107" s="832">
        <v>27401.439999999999</v>
      </c>
      <c r="H107" s="832">
        <v>0.5714285714285714</v>
      </c>
      <c r="I107" s="832">
        <v>6850.36</v>
      </c>
      <c r="J107" s="832">
        <v>7</v>
      </c>
      <c r="K107" s="832">
        <v>47952.52</v>
      </c>
      <c r="L107" s="832">
        <v>1</v>
      </c>
      <c r="M107" s="832">
        <v>6850.36</v>
      </c>
      <c r="N107" s="832"/>
      <c r="O107" s="832"/>
      <c r="P107" s="828"/>
      <c r="Q107" s="833"/>
    </row>
    <row r="108" spans="1:17" ht="14.45" customHeight="1" x14ac:dyDescent="0.2">
      <c r="A108" s="822" t="s">
        <v>586</v>
      </c>
      <c r="B108" s="823" t="s">
        <v>4340</v>
      </c>
      <c r="C108" s="823" t="s">
        <v>4403</v>
      </c>
      <c r="D108" s="823" t="s">
        <v>4453</v>
      </c>
      <c r="E108" s="823" t="s">
        <v>4454</v>
      </c>
      <c r="F108" s="832">
        <v>6</v>
      </c>
      <c r="G108" s="832">
        <v>36979.5</v>
      </c>
      <c r="H108" s="832"/>
      <c r="I108" s="832">
        <v>6163.25</v>
      </c>
      <c r="J108" s="832"/>
      <c r="K108" s="832"/>
      <c r="L108" s="832"/>
      <c r="M108" s="832"/>
      <c r="N108" s="832"/>
      <c r="O108" s="832"/>
      <c r="P108" s="828"/>
      <c r="Q108" s="833"/>
    </row>
    <row r="109" spans="1:17" ht="14.45" customHeight="1" x14ac:dyDescent="0.2">
      <c r="A109" s="822" t="s">
        <v>586</v>
      </c>
      <c r="B109" s="823" t="s">
        <v>4340</v>
      </c>
      <c r="C109" s="823" t="s">
        <v>4403</v>
      </c>
      <c r="D109" s="823" t="s">
        <v>4455</v>
      </c>
      <c r="E109" s="823" t="s">
        <v>4454</v>
      </c>
      <c r="F109" s="832">
        <v>8</v>
      </c>
      <c r="G109" s="832">
        <v>8572.7999999999993</v>
      </c>
      <c r="H109" s="832"/>
      <c r="I109" s="832">
        <v>1071.5999999999999</v>
      </c>
      <c r="J109" s="832"/>
      <c r="K109" s="832"/>
      <c r="L109" s="832"/>
      <c r="M109" s="832"/>
      <c r="N109" s="832"/>
      <c r="O109" s="832"/>
      <c r="P109" s="828"/>
      <c r="Q109" s="833"/>
    </row>
    <row r="110" spans="1:17" ht="14.45" customHeight="1" x14ac:dyDescent="0.2">
      <c r="A110" s="822" t="s">
        <v>586</v>
      </c>
      <c r="B110" s="823" t="s">
        <v>4340</v>
      </c>
      <c r="C110" s="823" t="s">
        <v>4403</v>
      </c>
      <c r="D110" s="823" t="s">
        <v>4456</v>
      </c>
      <c r="E110" s="823" t="s">
        <v>4457</v>
      </c>
      <c r="F110" s="832">
        <v>1</v>
      </c>
      <c r="G110" s="832">
        <v>55245</v>
      </c>
      <c r="H110" s="832">
        <v>1</v>
      </c>
      <c r="I110" s="832">
        <v>55245</v>
      </c>
      <c r="J110" s="832">
        <v>1</v>
      </c>
      <c r="K110" s="832">
        <v>55245</v>
      </c>
      <c r="L110" s="832">
        <v>1</v>
      </c>
      <c r="M110" s="832">
        <v>55245</v>
      </c>
      <c r="N110" s="832"/>
      <c r="O110" s="832"/>
      <c r="P110" s="828"/>
      <c r="Q110" s="833"/>
    </row>
    <row r="111" spans="1:17" ht="14.45" customHeight="1" x14ac:dyDescent="0.2">
      <c r="A111" s="822" t="s">
        <v>586</v>
      </c>
      <c r="B111" s="823" t="s">
        <v>4340</v>
      </c>
      <c r="C111" s="823" t="s">
        <v>4403</v>
      </c>
      <c r="D111" s="823" t="s">
        <v>4458</v>
      </c>
      <c r="E111" s="823" t="s">
        <v>4459</v>
      </c>
      <c r="F111" s="832">
        <v>1</v>
      </c>
      <c r="G111" s="832">
        <v>62658</v>
      </c>
      <c r="H111" s="832">
        <v>0.5</v>
      </c>
      <c r="I111" s="832">
        <v>62658</v>
      </c>
      <c r="J111" s="832">
        <v>2</v>
      </c>
      <c r="K111" s="832">
        <v>125316</v>
      </c>
      <c r="L111" s="832">
        <v>1</v>
      </c>
      <c r="M111" s="832">
        <v>62658</v>
      </c>
      <c r="N111" s="832">
        <v>2</v>
      </c>
      <c r="O111" s="832">
        <v>125316</v>
      </c>
      <c r="P111" s="828">
        <v>1</v>
      </c>
      <c r="Q111" s="833">
        <v>62658</v>
      </c>
    </row>
    <row r="112" spans="1:17" ht="14.45" customHeight="1" x14ac:dyDescent="0.2">
      <c r="A112" s="822" t="s">
        <v>586</v>
      </c>
      <c r="B112" s="823" t="s">
        <v>4340</v>
      </c>
      <c r="C112" s="823" t="s">
        <v>4403</v>
      </c>
      <c r="D112" s="823" t="s">
        <v>4460</v>
      </c>
      <c r="E112" s="823" t="s">
        <v>4461</v>
      </c>
      <c r="F112" s="832"/>
      <c r="G112" s="832"/>
      <c r="H112" s="832"/>
      <c r="I112" s="832"/>
      <c r="J112" s="832">
        <v>1</v>
      </c>
      <c r="K112" s="832">
        <v>5835.76</v>
      </c>
      <c r="L112" s="832">
        <v>1</v>
      </c>
      <c r="M112" s="832">
        <v>5835.76</v>
      </c>
      <c r="N112" s="832"/>
      <c r="O112" s="832"/>
      <c r="P112" s="828"/>
      <c r="Q112" s="833"/>
    </row>
    <row r="113" spans="1:17" ht="14.45" customHeight="1" x14ac:dyDescent="0.2">
      <c r="A113" s="822" t="s">
        <v>586</v>
      </c>
      <c r="B113" s="823" t="s">
        <v>4340</v>
      </c>
      <c r="C113" s="823" t="s">
        <v>4403</v>
      </c>
      <c r="D113" s="823" t="s">
        <v>4462</v>
      </c>
      <c r="E113" s="823" t="s">
        <v>4463</v>
      </c>
      <c r="F113" s="832"/>
      <c r="G113" s="832"/>
      <c r="H113" s="832"/>
      <c r="I113" s="832"/>
      <c r="J113" s="832">
        <v>1</v>
      </c>
      <c r="K113" s="832">
        <v>5610</v>
      </c>
      <c r="L113" s="832">
        <v>1</v>
      </c>
      <c r="M113" s="832">
        <v>5610</v>
      </c>
      <c r="N113" s="832">
        <v>1</v>
      </c>
      <c r="O113" s="832">
        <v>5610</v>
      </c>
      <c r="P113" s="828">
        <v>1</v>
      </c>
      <c r="Q113" s="833">
        <v>5610</v>
      </c>
    </row>
    <row r="114" spans="1:17" ht="14.45" customHeight="1" x14ac:dyDescent="0.2">
      <c r="A114" s="822" t="s">
        <v>586</v>
      </c>
      <c r="B114" s="823" t="s">
        <v>4340</v>
      </c>
      <c r="C114" s="823" t="s">
        <v>4403</v>
      </c>
      <c r="D114" s="823" t="s">
        <v>4464</v>
      </c>
      <c r="E114" s="823" t="s">
        <v>4463</v>
      </c>
      <c r="F114" s="832"/>
      <c r="G114" s="832"/>
      <c r="H114" s="832"/>
      <c r="I114" s="832"/>
      <c r="J114" s="832">
        <v>1</v>
      </c>
      <c r="K114" s="832">
        <v>6154</v>
      </c>
      <c r="L114" s="832">
        <v>1</v>
      </c>
      <c r="M114" s="832">
        <v>6154</v>
      </c>
      <c r="N114" s="832">
        <v>1</v>
      </c>
      <c r="O114" s="832">
        <v>6154</v>
      </c>
      <c r="P114" s="828">
        <v>1</v>
      </c>
      <c r="Q114" s="833">
        <v>6154</v>
      </c>
    </row>
    <row r="115" spans="1:17" ht="14.45" customHeight="1" x14ac:dyDescent="0.2">
      <c r="A115" s="822" t="s">
        <v>586</v>
      </c>
      <c r="B115" s="823" t="s">
        <v>4340</v>
      </c>
      <c r="C115" s="823" t="s">
        <v>4403</v>
      </c>
      <c r="D115" s="823" t="s">
        <v>4465</v>
      </c>
      <c r="E115" s="823" t="s">
        <v>4466</v>
      </c>
      <c r="F115" s="832">
        <v>1</v>
      </c>
      <c r="G115" s="832">
        <v>15980.73</v>
      </c>
      <c r="H115" s="832"/>
      <c r="I115" s="832">
        <v>15980.73</v>
      </c>
      <c r="J115" s="832"/>
      <c r="K115" s="832"/>
      <c r="L115" s="832"/>
      <c r="M115" s="832"/>
      <c r="N115" s="832"/>
      <c r="O115" s="832"/>
      <c r="P115" s="828"/>
      <c r="Q115" s="833"/>
    </row>
    <row r="116" spans="1:17" ht="14.45" customHeight="1" x14ac:dyDescent="0.2">
      <c r="A116" s="822" t="s">
        <v>586</v>
      </c>
      <c r="B116" s="823" t="s">
        <v>4340</v>
      </c>
      <c r="C116" s="823" t="s">
        <v>4403</v>
      </c>
      <c r="D116" s="823" t="s">
        <v>4467</v>
      </c>
      <c r="E116" s="823" t="s">
        <v>4466</v>
      </c>
      <c r="F116" s="832">
        <v>4</v>
      </c>
      <c r="G116" s="832">
        <v>3283.2</v>
      </c>
      <c r="H116" s="832"/>
      <c r="I116" s="832">
        <v>820.8</v>
      </c>
      <c r="J116" s="832"/>
      <c r="K116" s="832"/>
      <c r="L116" s="832"/>
      <c r="M116" s="832"/>
      <c r="N116" s="832"/>
      <c r="O116" s="832"/>
      <c r="P116" s="828"/>
      <c r="Q116" s="833"/>
    </row>
    <row r="117" spans="1:17" ht="14.45" customHeight="1" x14ac:dyDescent="0.2">
      <c r="A117" s="822" t="s">
        <v>586</v>
      </c>
      <c r="B117" s="823" t="s">
        <v>4340</v>
      </c>
      <c r="C117" s="823" t="s">
        <v>4403</v>
      </c>
      <c r="D117" s="823" t="s">
        <v>4468</v>
      </c>
      <c r="E117" s="823" t="s">
        <v>4466</v>
      </c>
      <c r="F117" s="832">
        <v>2</v>
      </c>
      <c r="G117" s="832">
        <v>13630.26</v>
      </c>
      <c r="H117" s="832"/>
      <c r="I117" s="832">
        <v>6815.13</v>
      </c>
      <c r="J117" s="832"/>
      <c r="K117" s="832"/>
      <c r="L117" s="832"/>
      <c r="M117" s="832"/>
      <c r="N117" s="832"/>
      <c r="O117" s="832"/>
      <c r="P117" s="828"/>
      <c r="Q117" s="833"/>
    </row>
    <row r="118" spans="1:17" ht="14.45" customHeight="1" x14ac:dyDescent="0.2">
      <c r="A118" s="822" t="s">
        <v>586</v>
      </c>
      <c r="B118" s="823" t="s">
        <v>4340</v>
      </c>
      <c r="C118" s="823" t="s">
        <v>4403</v>
      </c>
      <c r="D118" s="823" t="s">
        <v>4469</v>
      </c>
      <c r="E118" s="823" t="s">
        <v>4470</v>
      </c>
      <c r="F118" s="832"/>
      <c r="G118" s="832"/>
      <c r="H118" s="832"/>
      <c r="I118" s="832"/>
      <c r="J118" s="832"/>
      <c r="K118" s="832"/>
      <c r="L118" s="832"/>
      <c r="M118" s="832"/>
      <c r="N118" s="832">
        <v>1</v>
      </c>
      <c r="O118" s="832">
        <v>12904.5</v>
      </c>
      <c r="P118" s="828"/>
      <c r="Q118" s="833">
        <v>12904.5</v>
      </c>
    </row>
    <row r="119" spans="1:17" ht="14.45" customHeight="1" x14ac:dyDescent="0.2">
      <c r="A119" s="822" t="s">
        <v>586</v>
      </c>
      <c r="B119" s="823" t="s">
        <v>4340</v>
      </c>
      <c r="C119" s="823" t="s">
        <v>4403</v>
      </c>
      <c r="D119" s="823" t="s">
        <v>4471</v>
      </c>
      <c r="E119" s="823" t="s">
        <v>4472</v>
      </c>
      <c r="F119" s="832">
        <v>3</v>
      </c>
      <c r="G119" s="832">
        <v>18573.16</v>
      </c>
      <c r="H119" s="832"/>
      <c r="I119" s="832">
        <v>6191.0533333333333</v>
      </c>
      <c r="J119" s="832"/>
      <c r="K119" s="832"/>
      <c r="L119" s="832"/>
      <c r="M119" s="832"/>
      <c r="N119" s="832"/>
      <c r="O119" s="832"/>
      <c r="P119" s="828"/>
      <c r="Q119" s="833"/>
    </row>
    <row r="120" spans="1:17" ht="14.45" customHeight="1" x14ac:dyDescent="0.2">
      <c r="A120" s="822" t="s">
        <v>586</v>
      </c>
      <c r="B120" s="823" t="s">
        <v>4340</v>
      </c>
      <c r="C120" s="823" t="s">
        <v>4403</v>
      </c>
      <c r="D120" s="823" t="s">
        <v>4473</v>
      </c>
      <c r="E120" s="823" t="s">
        <v>4474</v>
      </c>
      <c r="F120" s="832">
        <v>14</v>
      </c>
      <c r="G120" s="832">
        <v>227384.04</v>
      </c>
      <c r="H120" s="832">
        <v>1.6307079411512646</v>
      </c>
      <c r="I120" s="832">
        <v>16241.717142857144</v>
      </c>
      <c r="J120" s="832">
        <v>16</v>
      </c>
      <c r="K120" s="832">
        <v>139438.85</v>
      </c>
      <c r="L120" s="832">
        <v>1</v>
      </c>
      <c r="M120" s="832">
        <v>8714.9281250000004</v>
      </c>
      <c r="N120" s="832">
        <v>32</v>
      </c>
      <c r="O120" s="832">
        <v>286195.05</v>
      </c>
      <c r="P120" s="828">
        <v>2.052477125277496</v>
      </c>
      <c r="Q120" s="833">
        <v>8943.5953124999996</v>
      </c>
    </row>
    <row r="121" spans="1:17" ht="14.45" customHeight="1" x14ac:dyDescent="0.2">
      <c r="A121" s="822" t="s">
        <v>586</v>
      </c>
      <c r="B121" s="823" t="s">
        <v>4340</v>
      </c>
      <c r="C121" s="823" t="s">
        <v>4403</v>
      </c>
      <c r="D121" s="823" t="s">
        <v>4475</v>
      </c>
      <c r="E121" s="823" t="s">
        <v>4476</v>
      </c>
      <c r="F121" s="832"/>
      <c r="G121" s="832"/>
      <c r="H121" s="832"/>
      <c r="I121" s="832"/>
      <c r="J121" s="832">
        <v>1</v>
      </c>
      <c r="K121" s="832">
        <v>11282</v>
      </c>
      <c r="L121" s="832">
        <v>1</v>
      </c>
      <c r="M121" s="832">
        <v>11282</v>
      </c>
      <c r="N121" s="832"/>
      <c r="O121" s="832"/>
      <c r="P121" s="828"/>
      <c r="Q121" s="833"/>
    </row>
    <row r="122" spans="1:17" ht="14.45" customHeight="1" x14ac:dyDescent="0.2">
      <c r="A122" s="822" t="s">
        <v>586</v>
      </c>
      <c r="B122" s="823" t="s">
        <v>4340</v>
      </c>
      <c r="C122" s="823" t="s">
        <v>4403</v>
      </c>
      <c r="D122" s="823" t="s">
        <v>4477</v>
      </c>
      <c r="E122" s="823" t="s">
        <v>4478</v>
      </c>
      <c r="F122" s="832">
        <v>9</v>
      </c>
      <c r="G122" s="832">
        <v>4271.8500000000004</v>
      </c>
      <c r="H122" s="832">
        <v>2.2500000000000004</v>
      </c>
      <c r="I122" s="832">
        <v>474.65000000000003</v>
      </c>
      <c r="J122" s="832">
        <v>4</v>
      </c>
      <c r="K122" s="832">
        <v>1898.6</v>
      </c>
      <c r="L122" s="832">
        <v>1</v>
      </c>
      <c r="M122" s="832">
        <v>474.65</v>
      </c>
      <c r="N122" s="832"/>
      <c r="O122" s="832"/>
      <c r="P122" s="828"/>
      <c r="Q122" s="833"/>
    </row>
    <row r="123" spans="1:17" ht="14.45" customHeight="1" x14ac:dyDescent="0.2">
      <c r="A123" s="822" t="s">
        <v>586</v>
      </c>
      <c r="B123" s="823" t="s">
        <v>4340</v>
      </c>
      <c r="C123" s="823" t="s">
        <v>4403</v>
      </c>
      <c r="D123" s="823" t="s">
        <v>4479</v>
      </c>
      <c r="E123" s="823" t="s">
        <v>4437</v>
      </c>
      <c r="F123" s="832"/>
      <c r="G123" s="832"/>
      <c r="H123" s="832"/>
      <c r="I123" s="832"/>
      <c r="J123" s="832">
        <v>1</v>
      </c>
      <c r="K123" s="832">
        <v>6919</v>
      </c>
      <c r="L123" s="832">
        <v>1</v>
      </c>
      <c r="M123" s="832">
        <v>6919</v>
      </c>
      <c r="N123" s="832"/>
      <c r="O123" s="832"/>
      <c r="P123" s="828"/>
      <c r="Q123" s="833"/>
    </row>
    <row r="124" spans="1:17" ht="14.45" customHeight="1" x14ac:dyDescent="0.2">
      <c r="A124" s="822" t="s">
        <v>586</v>
      </c>
      <c r="B124" s="823" t="s">
        <v>4340</v>
      </c>
      <c r="C124" s="823" t="s">
        <v>4403</v>
      </c>
      <c r="D124" s="823" t="s">
        <v>4480</v>
      </c>
      <c r="E124" s="823" t="s">
        <v>4481</v>
      </c>
      <c r="F124" s="832">
        <v>2</v>
      </c>
      <c r="G124" s="832">
        <v>119367.64</v>
      </c>
      <c r="H124" s="832"/>
      <c r="I124" s="832">
        <v>59683.82</v>
      </c>
      <c r="J124" s="832"/>
      <c r="K124" s="832"/>
      <c r="L124" s="832"/>
      <c r="M124" s="832"/>
      <c r="N124" s="832">
        <v>2</v>
      </c>
      <c r="O124" s="832">
        <v>119367.64</v>
      </c>
      <c r="P124" s="828"/>
      <c r="Q124" s="833">
        <v>59683.82</v>
      </c>
    </row>
    <row r="125" spans="1:17" ht="14.45" customHeight="1" x14ac:dyDescent="0.2">
      <c r="A125" s="822" t="s">
        <v>586</v>
      </c>
      <c r="B125" s="823" t="s">
        <v>4340</v>
      </c>
      <c r="C125" s="823" t="s">
        <v>4403</v>
      </c>
      <c r="D125" s="823" t="s">
        <v>4482</v>
      </c>
      <c r="E125" s="823" t="s">
        <v>4483</v>
      </c>
      <c r="F125" s="832">
        <v>2</v>
      </c>
      <c r="G125" s="832">
        <v>723602.64</v>
      </c>
      <c r="H125" s="832">
        <v>0.7408435511217043</v>
      </c>
      <c r="I125" s="832">
        <v>361801.32</v>
      </c>
      <c r="J125" s="832">
        <v>3</v>
      </c>
      <c r="K125" s="832">
        <v>976728</v>
      </c>
      <c r="L125" s="832">
        <v>1</v>
      </c>
      <c r="M125" s="832">
        <v>325576</v>
      </c>
      <c r="N125" s="832">
        <v>3</v>
      </c>
      <c r="O125" s="832">
        <v>1085403.96</v>
      </c>
      <c r="P125" s="828">
        <v>1.1112653266825565</v>
      </c>
      <c r="Q125" s="833">
        <v>361801.32</v>
      </c>
    </row>
    <row r="126" spans="1:17" ht="14.45" customHeight="1" x14ac:dyDescent="0.2">
      <c r="A126" s="822" t="s">
        <v>586</v>
      </c>
      <c r="B126" s="823" t="s">
        <v>4340</v>
      </c>
      <c r="C126" s="823" t="s">
        <v>4403</v>
      </c>
      <c r="D126" s="823" t="s">
        <v>4484</v>
      </c>
      <c r="E126" s="823" t="s">
        <v>4485</v>
      </c>
      <c r="F126" s="832"/>
      <c r="G126" s="832"/>
      <c r="H126" s="832"/>
      <c r="I126" s="832"/>
      <c r="J126" s="832">
        <v>165</v>
      </c>
      <c r="K126" s="832">
        <v>58139.400000000016</v>
      </c>
      <c r="L126" s="832">
        <v>1</v>
      </c>
      <c r="M126" s="832">
        <v>352.36000000000007</v>
      </c>
      <c r="N126" s="832">
        <v>185</v>
      </c>
      <c r="O126" s="832">
        <v>65171.799999999967</v>
      </c>
      <c r="P126" s="828">
        <v>1.1209575606215398</v>
      </c>
      <c r="Q126" s="833">
        <v>352.2799999999998</v>
      </c>
    </row>
    <row r="127" spans="1:17" ht="14.45" customHeight="1" x14ac:dyDescent="0.2">
      <c r="A127" s="822" t="s">
        <v>586</v>
      </c>
      <c r="B127" s="823" t="s">
        <v>4340</v>
      </c>
      <c r="C127" s="823" t="s">
        <v>4403</v>
      </c>
      <c r="D127" s="823" t="s">
        <v>4486</v>
      </c>
      <c r="E127" s="823" t="s">
        <v>4487</v>
      </c>
      <c r="F127" s="832"/>
      <c r="G127" s="832"/>
      <c r="H127" s="832"/>
      <c r="I127" s="832"/>
      <c r="J127" s="832"/>
      <c r="K127" s="832"/>
      <c r="L127" s="832"/>
      <c r="M127" s="832"/>
      <c r="N127" s="832">
        <v>2</v>
      </c>
      <c r="O127" s="832">
        <v>5806.36</v>
      </c>
      <c r="P127" s="828"/>
      <c r="Q127" s="833">
        <v>2903.18</v>
      </c>
    </row>
    <row r="128" spans="1:17" ht="14.45" customHeight="1" x14ac:dyDescent="0.2">
      <c r="A128" s="822" t="s">
        <v>586</v>
      </c>
      <c r="B128" s="823" t="s">
        <v>4340</v>
      </c>
      <c r="C128" s="823" t="s">
        <v>4403</v>
      </c>
      <c r="D128" s="823" t="s">
        <v>4488</v>
      </c>
      <c r="E128" s="823" t="s">
        <v>4489</v>
      </c>
      <c r="F128" s="832"/>
      <c r="G128" s="832"/>
      <c r="H128" s="832"/>
      <c r="I128" s="832"/>
      <c r="J128" s="832">
        <v>1</v>
      </c>
      <c r="K128" s="832">
        <v>44351.88</v>
      </c>
      <c r="L128" s="832">
        <v>1</v>
      </c>
      <c r="M128" s="832">
        <v>44351.88</v>
      </c>
      <c r="N128" s="832"/>
      <c r="O128" s="832"/>
      <c r="P128" s="828"/>
      <c r="Q128" s="833"/>
    </row>
    <row r="129" spans="1:17" ht="14.45" customHeight="1" x14ac:dyDescent="0.2">
      <c r="A129" s="822" t="s">
        <v>586</v>
      </c>
      <c r="B129" s="823" t="s">
        <v>4340</v>
      </c>
      <c r="C129" s="823" t="s">
        <v>4403</v>
      </c>
      <c r="D129" s="823" t="s">
        <v>4490</v>
      </c>
      <c r="E129" s="823" t="s">
        <v>4443</v>
      </c>
      <c r="F129" s="832">
        <v>1</v>
      </c>
      <c r="G129" s="832">
        <v>4227.33</v>
      </c>
      <c r="H129" s="832">
        <v>0.5</v>
      </c>
      <c r="I129" s="832">
        <v>4227.33</v>
      </c>
      <c r="J129" s="832">
        <v>2</v>
      </c>
      <c r="K129" s="832">
        <v>8454.66</v>
      </c>
      <c r="L129" s="832">
        <v>1</v>
      </c>
      <c r="M129" s="832">
        <v>4227.33</v>
      </c>
      <c r="N129" s="832">
        <v>1</v>
      </c>
      <c r="O129" s="832">
        <v>4227.33</v>
      </c>
      <c r="P129" s="828">
        <v>0.5</v>
      </c>
      <c r="Q129" s="833">
        <v>4227.33</v>
      </c>
    </row>
    <row r="130" spans="1:17" ht="14.45" customHeight="1" x14ac:dyDescent="0.2">
      <c r="A130" s="822" t="s">
        <v>586</v>
      </c>
      <c r="B130" s="823" t="s">
        <v>4340</v>
      </c>
      <c r="C130" s="823" t="s">
        <v>4403</v>
      </c>
      <c r="D130" s="823" t="s">
        <v>4491</v>
      </c>
      <c r="E130" s="823" t="s">
        <v>4492</v>
      </c>
      <c r="F130" s="832"/>
      <c r="G130" s="832"/>
      <c r="H130" s="832"/>
      <c r="I130" s="832"/>
      <c r="J130" s="832"/>
      <c r="K130" s="832"/>
      <c r="L130" s="832"/>
      <c r="M130" s="832"/>
      <c r="N130" s="832">
        <v>4</v>
      </c>
      <c r="O130" s="832">
        <v>8050</v>
      </c>
      <c r="P130" s="828"/>
      <c r="Q130" s="833">
        <v>2012.5</v>
      </c>
    </row>
    <row r="131" spans="1:17" ht="14.45" customHeight="1" x14ac:dyDescent="0.2">
      <c r="A131" s="822" t="s">
        <v>586</v>
      </c>
      <c r="B131" s="823" t="s">
        <v>4340</v>
      </c>
      <c r="C131" s="823" t="s">
        <v>4403</v>
      </c>
      <c r="D131" s="823" t="s">
        <v>4493</v>
      </c>
      <c r="E131" s="823" t="s">
        <v>4494</v>
      </c>
      <c r="F131" s="832"/>
      <c r="G131" s="832"/>
      <c r="H131" s="832"/>
      <c r="I131" s="832"/>
      <c r="J131" s="832"/>
      <c r="K131" s="832"/>
      <c r="L131" s="832"/>
      <c r="M131" s="832"/>
      <c r="N131" s="832">
        <v>1</v>
      </c>
      <c r="O131" s="832">
        <v>14750.56</v>
      </c>
      <c r="P131" s="828"/>
      <c r="Q131" s="833">
        <v>14750.56</v>
      </c>
    </row>
    <row r="132" spans="1:17" ht="14.45" customHeight="1" x14ac:dyDescent="0.2">
      <c r="A132" s="822" t="s">
        <v>586</v>
      </c>
      <c r="B132" s="823" t="s">
        <v>4340</v>
      </c>
      <c r="C132" s="823" t="s">
        <v>4403</v>
      </c>
      <c r="D132" s="823" t="s">
        <v>4495</v>
      </c>
      <c r="E132" s="823" t="s">
        <v>4496</v>
      </c>
      <c r="F132" s="832">
        <v>24</v>
      </c>
      <c r="G132" s="832">
        <v>230212.08000000002</v>
      </c>
      <c r="H132" s="832">
        <v>2.5263209183210438</v>
      </c>
      <c r="I132" s="832">
        <v>9592.17</v>
      </c>
      <c r="J132" s="832">
        <v>9.5</v>
      </c>
      <c r="K132" s="832">
        <v>91125.430000000008</v>
      </c>
      <c r="L132" s="832">
        <v>1</v>
      </c>
      <c r="M132" s="832">
        <v>9592.1505263157906</v>
      </c>
      <c r="N132" s="832">
        <v>9</v>
      </c>
      <c r="O132" s="832">
        <v>86329.349999999991</v>
      </c>
      <c r="P132" s="828">
        <v>0.94736836907107036</v>
      </c>
      <c r="Q132" s="833">
        <v>9592.15</v>
      </c>
    </row>
    <row r="133" spans="1:17" ht="14.45" customHeight="1" x14ac:dyDescent="0.2">
      <c r="A133" s="822" t="s">
        <v>586</v>
      </c>
      <c r="B133" s="823" t="s">
        <v>4340</v>
      </c>
      <c r="C133" s="823" t="s">
        <v>4403</v>
      </c>
      <c r="D133" s="823" t="s">
        <v>4497</v>
      </c>
      <c r="E133" s="823" t="s">
        <v>4498</v>
      </c>
      <c r="F133" s="832">
        <v>4</v>
      </c>
      <c r="G133" s="832">
        <v>243939.28</v>
      </c>
      <c r="H133" s="832"/>
      <c r="I133" s="832">
        <v>60984.82</v>
      </c>
      <c r="J133" s="832"/>
      <c r="K133" s="832"/>
      <c r="L133" s="832"/>
      <c r="M133" s="832"/>
      <c r="N133" s="832"/>
      <c r="O133" s="832"/>
      <c r="P133" s="828"/>
      <c r="Q133" s="833"/>
    </row>
    <row r="134" spans="1:17" ht="14.45" customHeight="1" x14ac:dyDescent="0.2">
      <c r="A134" s="822" t="s">
        <v>586</v>
      </c>
      <c r="B134" s="823" t="s">
        <v>4340</v>
      </c>
      <c r="C134" s="823" t="s">
        <v>4403</v>
      </c>
      <c r="D134" s="823" t="s">
        <v>4499</v>
      </c>
      <c r="E134" s="823" t="s">
        <v>4500</v>
      </c>
      <c r="F134" s="832"/>
      <c r="G134" s="832"/>
      <c r="H134" s="832"/>
      <c r="I134" s="832"/>
      <c r="J134" s="832">
        <v>1</v>
      </c>
      <c r="K134" s="832">
        <v>20152.09</v>
      </c>
      <c r="L134" s="832">
        <v>1</v>
      </c>
      <c r="M134" s="832">
        <v>20152.09</v>
      </c>
      <c r="N134" s="832"/>
      <c r="O134" s="832"/>
      <c r="P134" s="828"/>
      <c r="Q134" s="833"/>
    </row>
    <row r="135" spans="1:17" ht="14.45" customHeight="1" x14ac:dyDescent="0.2">
      <c r="A135" s="822" t="s">
        <v>586</v>
      </c>
      <c r="B135" s="823" t="s">
        <v>4340</v>
      </c>
      <c r="C135" s="823" t="s">
        <v>4403</v>
      </c>
      <c r="D135" s="823" t="s">
        <v>4501</v>
      </c>
      <c r="E135" s="823" t="s">
        <v>4502</v>
      </c>
      <c r="F135" s="832">
        <v>6</v>
      </c>
      <c r="G135" s="832">
        <v>194622</v>
      </c>
      <c r="H135" s="832">
        <v>0.66666666666666663</v>
      </c>
      <c r="I135" s="832">
        <v>32437</v>
      </c>
      <c r="J135" s="832">
        <v>9</v>
      </c>
      <c r="K135" s="832">
        <v>291933</v>
      </c>
      <c r="L135" s="832">
        <v>1</v>
      </c>
      <c r="M135" s="832">
        <v>32437</v>
      </c>
      <c r="N135" s="832">
        <v>4</v>
      </c>
      <c r="O135" s="832">
        <v>91540</v>
      </c>
      <c r="P135" s="828">
        <v>0.31356509884117245</v>
      </c>
      <c r="Q135" s="833">
        <v>22885</v>
      </c>
    </row>
    <row r="136" spans="1:17" ht="14.45" customHeight="1" x14ac:dyDescent="0.2">
      <c r="A136" s="822" t="s">
        <v>586</v>
      </c>
      <c r="B136" s="823" t="s">
        <v>4340</v>
      </c>
      <c r="C136" s="823" t="s">
        <v>4403</v>
      </c>
      <c r="D136" s="823" t="s">
        <v>4503</v>
      </c>
      <c r="E136" s="823" t="s">
        <v>4504</v>
      </c>
      <c r="F136" s="832">
        <v>18</v>
      </c>
      <c r="G136" s="832">
        <v>159300</v>
      </c>
      <c r="H136" s="832"/>
      <c r="I136" s="832">
        <v>8850</v>
      </c>
      <c r="J136" s="832"/>
      <c r="K136" s="832"/>
      <c r="L136" s="832"/>
      <c r="M136" s="832"/>
      <c r="N136" s="832"/>
      <c r="O136" s="832"/>
      <c r="P136" s="828"/>
      <c r="Q136" s="833"/>
    </row>
    <row r="137" spans="1:17" ht="14.45" customHeight="1" x14ac:dyDescent="0.2">
      <c r="A137" s="822" t="s">
        <v>586</v>
      </c>
      <c r="B137" s="823" t="s">
        <v>4340</v>
      </c>
      <c r="C137" s="823" t="s">
        <v>4403</v>
      </c>
      <c r="D137" s="823" t="s">
        <v>4505</v>
      </c>
      <c r="E137" s="823" t="s">
        <v>4504</v>
      </c>
      <c r="F137" s="832">
        <v>15</v>
      </c>
      <c r="G137" s="832">
        <v>67965</v>
      </c>
      <c r="H137" s="832"/>
      <c r="I137" s="832">
        <v>4531</v>
      </c>
      <c r="J137" s="832"/>
      <c r="K137" s="832"/>
      <c r="L137" s="832"/>
      <c r="M137" s="832"/>
      <c r="N137" s="832"/>
      <c r="O137" s="832"/>
      <c r="P137" s="828"/>
      <c r="Q137" s="833"/>
    </row>
    <row r="138" spans="1:17" ht="14.45" customHeight="1" x14ac:dyDescent="0.2">
      <c r="A138" s="822" t="s">
        <v>586</v>
      </c>
      <c r="B138" s="823" t="s">
        <v>4340</v>
      </c>
      <c r="C138" s="823" t="s">
        <v>4403</v>
      </c>
      <c r="D138" s="823" t="s">
        <v>4506</v>
      </c>
      <c r="E138" s="823" t="s">
        <v>4507</v>
      </c>
      <c r="F138" s="832">
        <v>112</v>
      </c>
      <c r="G138" s="832">
        <v>2047920</v>
      </c>
      <c r="H138" s="832">
        <v>1.2408062089750753</v>
      </c>
      <c r="I138" s="832">
        <v>18285</v>
      </c>
      <c r="J138" s="832">
        <v>132</v>
      </c>
      <c r="K138" s="832">
        <v>1650475.2999999998</v>
      </c>
      <c r="L138" s="832">
        <v>1</v>
      </c>
      <c r="M138" s="832">
        <v>12503.600757575756</v>
      </c>
      <c r="N138" s="832">
        <v>79</v>
      </c>
      <c r="O138" s="832">
        <v>981180</v>
      </c>
      <c r="P138" s="828">
        <v>0.59448329823536294</v>
      </c>
      <c r="Q138" s="833">
        <v>12420</v>
      </c>
    </row>
    <row r="139" spans="1:17" ht="14.45" customHeight="1" x14ac:dyDescent="0.2">
      <c r="A139" s="822" t="s">
        <v>586</v>
      </c>
      <c r="B139" s="823" t="s">
        <v>4340</v>
      </c>
      <c r="C139" s="823" t="s">
        <v>4403</v>
      </c>
      <c r="D139" s="823" t="s">
        <v>4508</v>
      </c>
      <c r="E139" s="823" t="s">
        <v>4504</v>
      </c>
      <c r="F139" s="832">
        <v>6</v>
      </c>
      <c r="G139" s="832">
        <v>11976</v>
      </c>
      <c r="H139" s="832"/>
      <c r="I139" s="832">
        <v>1996</v>
      </c>
      <c r="J139" s="832"/>
      <c r="K139" s="832"/>
      <c r="L139" s="832"/>
      <c r="M139" s="832"/>
      <c r="N139" s="832"/>
      <c r="O139" s="832"/>
      <c r="P139" s="828"/>
      <c r="Q139" s="833"/>
    </row>
    <row r="140" spans="1:17" ht="14.45" customHeight="1" x14ac:dyDescent="0.2">
      <c r="A140" s="822" t="s">
        <v>586</v>
      </c>
      <c r="B140" s="823" t="s">
        <v>4340</v>
      </c>
      <c r="C140" s="823" t="s">
        <v>4403</v>
      </c>
      <c r="D140" s="823" t="s">
        <v>4509</v>
      </c>
      <c r="E140" s="823" t="s">
        <v>4510</v>
      </c>
      <c r="F140" s="832">
        <v>12</v>
      </c>
      <c r="G140" s="832">
        <v>30780</v>
      </c>
      <c r="H140" s="832">
        <v>1.5</v>
      </c>
      <c r="I140" s="832">
        <v>2565</v>
      </c>
      <c r="J140" s="832">
        <v>8</v>
      </c>
      <c r="K140" s="832">
        <v>20520</v>
      </c>
      <c r="L140" s="832">
        <v>1</v>
      </c>
      <c r="M140" s="832">
        <v>2565</v>
      </c>
      <c r="N140" s="832">
        <v>10</v>
      </c>
      <c r="O140" s="832">
        <v>23466.120000000003</v>
      </c>
      <c r="P140" s="828">
        <v>1.1435730994152049</v>
      </c>
      <c r="Q140" s="833">
        <v>2346.6120000000001</v>
      </c>
    </row>
    <row r="141" spans="1:17" ht="14.45" customHeight="1" x14ac:dyDescent="0.2">
      <c r="A141" s="822" t="s">
        <v>586</v>
      </c>
      <c r="B141" s="823" t="s">
        <v>4340</v>
      </c>
      <c r="C141" s="823" t="s">
        <v>4403</v>
      </c>
      <c r="D141" s="823" t="s">
        <v>4511</v>
      </c>
      <c r="E141" s="823" t="s">
        <v>4510</v>
      </c>
      <c r="F141" s="832">
        <v>11</v>
      </c>
      <c r="G141" s="832">
        <v>127765</v>
      </c>
      <c r="H141" s="832">
        <v>2.75</v>
      </c>
      <c r="I141" s="832">
        <v>11615</v>
      </c>
      <c r="J141" s="832">
        <v>4</v>
      </c>
      <c r="K141" s="832">
        <v>46460</v>
      </c>
      <c r="L141" s="832">
        <v>1</v>
      </c>
      <c r="M141" s="832">
        <v>11615</v>
      </c>
      <c r="N141" s="832">
        <v>8</v>
      </c>
      <c r="O141" s="832">
        <v>58464.76</v>
      </c>
      <c r="P141" s="828">
        <v>1.2583891519586741</v>
      </c>
      <c r="Q141" s="833">
        <v>7308.0950000000003</v>
      </c>
    </row>
    <row r="142" spans="1:17" ht="14.45" customHeight="1" x14ac:dyDescent="0.2">
      <c r="A142" s="822" t="s">
        <v>586</v>
      </c>
      <c r="B142" s="823" t="s">
        <v>4340</v>
      </c>
      <c r="C142" s="823" t="s">
        <v>4403</v>
      </c>
      <c r="D142" s="823" t="s">
        <v>4512</v>
      </c>
      <c r="E142" s="823" t="s">
        <v>4510</v>
      </c>
      <c r="F142" s="832">
        <v>5</v>
      </c>
      <c r="G142" s="832">
        <v>12477.5</v>
      </c>
      <c r="H142" s="832"/>
      <c r="I142" s="832">
        <v>2495.5</v>
      </c>
      <c r="J142" s="832"/>
      <c r="K142" s="832"/>
      <c r="L142" s="832"/>
      <c r="M142" s="832"/>
      <c r="N142" s="832">
        <v>4</v>
      </c>
      <c r="O142" s="832">
        <v>2208</v>
      </c>
      <c r="P142" s="828"/>
      <c r="Q142" s="833">
        <v>552</v>
      </c>
    </row>
    <row r="143" spans="1:17" ht="14.45" customHeight="1" x14ac:dyDescent="0.2">
      <c r="A143" s="822" t="s">
        <v>586</v>
      </c>
      <c r="B143" s="823" t="s">
        <v>4340</v>
      </c>
      <c r="C143" s="823" t="s">
        <v>4403</v>
      </c>
      <c r="D143" s="823" t="s">
        <v>4513</v>
      </c>
      <c r="E143" s="823" t="s">
        <v>4514</v>
      </c>
      <c r="F143" s="832">
        <v>17</v>
      </c>
      <c r="G143" s="832">
        <v>338174.04999999993</v>
      </c>
      <c r="H143" s="832">
        <v>1.3453441632168521</v>
      </c>
      <c r="I143" s="832">
        <v>19892.591176470585</v>
      </c>
      <c r="J143" s="832">
        <v>16</v>
      </c>
      <c r="K143" s="832">
        <v>251366.2</v>
      </c>
      <c r="L143" s="832">
        <v>1</v>
      </c>
      <c r="M143" s="832">
        <v>15710.387500000001</v>
      </c>
      <c r="N143" s="832">
        <v>18</v>
      </c>
      <c r="O143" s="832">
        <v>282564</v>
      </c>
      <c r="P143" s="828">
        <v>1.1241129475641514</v>
      </c>
      <c r="Q143" s="833">
        <v>15698</v>
      </c>
    </row>
    <row r="144" spans="1:17" ht="14.45" customHeight="1" x14ac:dyDescent="0.2">
      <c r="A144" s="822" t="s">
        <v>586</v>
      </c>
      <c r="B144" s="823" t="s">
        <v>4340</v>
      </c>
      <c r="C144" s="823" t="s">
        <v>4403</v>
      </c>
      <c r="D144" s="823" t="s">
        <v>4515</v>
      </c>
      <c r="E144" s="823" t="s">
        <v>4461</v>
      </c>
      <c r="F144" s="832"/>
      <c r="G144" s="832"/>
      <c r="H144" s="832"/>
      <c r="I144" s="832"/>
      <c r="J144" s="832"/>
      <c r="K144" s="832"/>
      <c r="L144" s="832"/>
      <c r="M144" s="832"/>
      <c r="N144" s="832">
        <v>1</v>
      </c>
      <c r="O144" s="832">
        <v>2996.92</v>
      </c>
      <c r="P144" s="828"/>
      <c r="Q144" s="833">
        <v>2996.92</v>
      </c>
    </row>
    <row r="145" spans="1:17" ht="14.45" customHeight="1" x14ac:dyDescent="0.2">
      <c r="A145" s="822" t="s">
        <v>586</v>
      </c>
      <c r="B145" s="823" t="s">
        <v>4340</v>
      </c>
      <c r="C145" s="823" t="s">
        <v>4403</v>
      </c>
      <c r="D145" s="823" t="s">
        <v>4516</v>
      </c>
      <c r="E145" s="823" t="s">
        <v>4517</v>
      </c>
      <c r="F145" s="832">
        <v>1</v>
      </c>
      <c r="G145" s="832">
        <v>20540.98</v>
      </c>
      <c r="H145" s="832"/>
      <c r="I145" s="832">
        <v>20540.98</v>
      </c>
      <c r="J145" s="832"/>
      <c r="K145" s="832"/>
      <c r="L145" s="832"/>
      <c r="M145" s="832"/>
      <c r="N145" s="832"/>
      <c r="O145" s="832"/>
      <c r="P145" s="828"/>
      <c r="Q145" s="833"/>
    </row>
    <row r="146" spans="1:17" ht="14.45" customHeight="1" x14ac:dyDescent="0.2">
      <c r="A146" s="822" t="s">
        <v>586</v>
      </c>
      <c r="B146" s="823" t="s">
        <v>4340</v>
      </c>
      <c r="C146" s="823" t="s">
        <v>4403</v>
      </c>
      <c r="D146" s="823" t="s">
        <v>4518</v>
      </c>
      <c r="E146" s="823" t="s">
        <v>4519</v>
      </c>
      <c r="F146" s="832">
        <v>6</v>
      </c>
      <c r="G146" s="832">
        <v>239940</v>
      </c>
      <c r="H146" s="832">
        <v>0.75595463137996222</v>
      </c>
      <c r="I146" s="832">
        <v>39990</v>
      </c>
      <c r="J146" s="832">
        <v>8</v>
      </c>
      <c r="K146" s="832">
        <v>317400</v>
      </c>
      <c r="L146" s="832">
        <v>1</v>
      </c>
      <c r="M146" s="832">
        <v>39675</v>
      </c>
      <c r="N146" s="832">
        <v>1</v>
      </c>
      <c r="O146" s="832">
        <v>39675</v>
      </c>
      <c r="P146" s="828">
        <v>0.125</v>
      </c>
      <c r="Q146" s="833">
        <v>39675</v>
      </c>
    </row>
    <row r="147" spans="1:17" ht="14.45" customHeight="1" x14ac:dyDescent="0.2">
      <c r="A147" s="822" t="s">
        <v>586</v>
      </c>
      <c r="B147" s="823" t="s">
        <v>4340</v>
      </c>
      <c r="C147" s="823" t="s">
        <v>4403</v>
      </c>
      <c r="D147" s="823" t="s">
        <v>4520</v>
      </c>
      <c r="E147" s="823" t="s">
        <v>4521</v>
      </c>
      <c r="F147" s="832">
        <v>1</v>
      </c>
      <c r="G147" s="832">
        <v>65000</v>
      </c>
      <c r="H147" s="832"/>
      <c r="I147" s="832">
        <v>65000</v>
      </c>
      <c r="J147" s="832"/>
      <c r="K147" s="832"/>
      <c r="L147" s="832"/>
      <c r="M147" s="832"/>
      <c r="N147" s="832"/>
      <c r="O147" s="832"/>
      <c r="P147" s="828"/>
      <c r="Q147" s="833"/>
    </row>
    <row r="148" spans="1:17" ht="14.45" customHeight="1" x14ac:dyDescent="0.2">
      <c r="A148" s="822" t="s">
        <v>586</v>
      </c>
      <c r="B148" s="823" t="s">
        <v>4340</v>
      </c>
      <c r="C148" s="823" t="s">
        <v>4403</v>
      </c>
      <c r="D148" s="823" t="s">
        <v>4522</v>
      </c>
      <c r="E148" s="823" t="s">
        <v>4523</v>
      </c>
      <c r="F148" s="832">
        <v>4</v>
      </c>
      <c r="G148" s="832">
        <v>47528.34</v>
      </c>
      <c r="H148" s="832"/>
      <c r="I148" s="832">
        <v>11882.084999999999</v>
      </c>
      <c r="J148" s="832"/>
      <c r="K148" s="832"/>
      <c r="L148" s="832"/>
      <c r="M148" s="832"/>
      <c r="N148" s="832"/>
      <c r="O148" s="832"/>
      <c r="P148" s="828"/>
      <c r="Q148" s="833"/>
    </row>
    <row r="149" spans="1:17" ht="14.45" customHeight="1" x14ac:dyDescent="0.2">
      <c r="A149" s="822" t="s">
        <v>586</v>
      </c>
      <c r="B149" s="823" t="s">
        <v>4340</v>
      </c>
      <c r="C149" s="823" t="s">
        <v>4403</v>
      </c>
      <c r="D149" s="823" t="s">
        <v>4524</v>
      </c>
      <c r="E149" s="823" t="s">
        <v>4523</v>
      </c>
      <c r="F149" s="832">
        <v>2</v>
      </c>
      <c r="G149" s="832">
        <v>123646.22</v>
      </c>
      <c r="H149" s="832"/>
      <c r="I149" s="832">
        <v>61823.11</v>
      </c>
      <c r="J149" s="832"/>
      <c r="K149" s="832"/>
      <c r="L149" s="832"/>
      <c r="M149" s="832"/>
      <c r="N149" s="832">
        <v>3</v>
      </c>
      <c r="O149" s="832">
        <v>151800</v>
      </c>
      <c r="P149" s="828"/>
      <c r="Q149" s="833">
        <v>50600</v>
      </c>
    </row>
    <row r="150" spans="1:17" ht="14.45" customHeight="1" x14ac:dyDescent="0.2">
      <c r="A150" s="822" t="s">
        <v>586</v>
      </c>
      <c r="B150" s="823" t="s">
        <v>4340</v>
      </c>
      <c r="C150" s="823" t="s">
        <v>4403</v>
      </c>
      <c r="D150" s="823" t="s">
        <v>4525</v>
      </c>
      <c r="E150" s="823" t="s">
        <v>4526</v>
      </c>
      <c r="F150" s="832">
        <v>1</v>
      </c>
      <c r="G150" s="832">
        <v>741805.25</v>
      </c>
      <c r="H150" s="832"/>
      <c r="I150" s="832">
        <v>741805.25</v>
      </c>
      <c r="J150" s="832"/>
      <c r="K150" s="832"/>
      <c r="L150" s="832"/>
      <c r="M150" s="832"/>
      <c r="N150" s="832"/>
      <c r="O150" s="832"/>
      <c r="P150" s="828"/>
      <c r="Q150" s="833"/>
    </row>
    <row r="151" spans="1:17" ht="14.45" customHeight="1" x14ac:dyDescent="0.2">
      <c r="A151" s="822" t="s">
        <v>586</v>
      </c>
      <c r="B151" s="823" t="s">
        <v>4340</v>
      </c>
      <c r="C151" s="823" t="s">
        <v>4403</v>
      </c>
      <c r="D151" s="823" t="s">
        <v>4527</v>
      </c>
      <c r="E151" s="823" t="s">
        <v>4528</v>
      </c>
      <c r="F151" s="832">
        <v>135</v>
      </c>
      <c r="G151" s="832">
        <v>526297.5</v>
      </c>
      <c r="H151" s="832">
        <v>6.9593978102189782</v>
      </c>
      <c r="I151" s="832">
        <v>3898.5</v>
      </c>
      <c r="J151" s="832">
        <v>137</v>
      </c>
      <c r="K151" s="832">
        <v>75624</v>
      </c>
      <c r="L151" s="832">
        <v>1</v>
      </c>
      <c r="M151" s="832">
        <v>552</v>
      </c>
      <c r="N151" s="832">
        <v>150</v>
      </c>
      <c r="O151" s="832">
        <v>82800</v>
      </c>
      <c r="P151" s="828">
        <v>1.0948905109489051</v>
      </c>
      <c r="Q151" s="833">
        <v>552</v>
      </c>
    </row>
    <row r="152" spans="1:17" ht="14.45" customHeight="1" x14ac:dyDescent="0.2">
      <c r="A152" s="822" t="s">
        <v>586</v>
      </c>
      <c r="B152" s="823" t="s">
        <v>4340</v>
      </c>
      <c r="C152" s="823" t="s">
        <v>4403</v>
      </c>
      <c r="D152" s="823" t="s">
        <v>4529</v>
      </c>
      <c r="E152" s="823" t="s">
        <v>4530</v>
      </c>
      <c r="F152" s="832">
        <v>250</v>
      </c>
      <c r="G152" s="832">
        <v>582250</v>
      </c>
      <c r="H152" s="832">
        <v>1.925259651312579</v>
      </c>
      <c r="I152" s="832">
        <v>2329</v>
      </c>
      <c r="J152" s="832">
        <v>286</v>
      </c>
      <c r="K152" s="832">
        <v>302426.74</v>
      </c>
      <c r="L152" s="832">
        <v>1</v>
      </c>
      <c r="M152" s="832">
        <v>1057.4361538461537</v>
      </c>
      <c r="N152" s="832">
        <v>303</v>
      </c>
      <c r="O152" s="832">
        <v>243816.59999999995</v>
      </c>
      <c r="P152" s="828">
        <v>0.80620053636791489</v>
      </c>
      <c r="Q152" s="833">
        <v>804.67524752475231</v>
      </c>
    </row>
    <row r="153" spans="1:17" ht="14.45" customHeight="1" x14ac:dyDescent="0.2">
      <c r="A153" s="822" t="s">
        <v>586</v>
      </c>
      <c r="B153" s="823" t="s">
        <v>4340</v>
      </c>
      <c r="C153" s="823" t="s">
        <v>4403</v>
      </c>
      <c r="D153" s="823" t="s">
        <v>4531</v>
      </c>
      <c r="E153" s="823" t="s">
        <v>4530</v>
      </c>
      <c r="F153" s="832">
        <v>224</v>
      </c>
      <c r="G153" s="832">
        <v>2094624</v>
      </c>
      <c r="H153" s="832">
        <v>1.3655686775383613</v>
      </c>
      <c r="I153" s="832">
        <v>9351</v>
      </c>
      <c r="J153" s="832">
        <v>296</v>
      </c>
      <c r="K153" s="832">
        <v>1533884.0400000007</v>
      </c>
      <c r="L153" s="832">
        <v>1</v>
      </c>
      <c r="M153" s="832">
        <v>5182.0406756756784</v>
      </c>
      <c r="N153" s="832">
        <v>295</v>
      </c>
      <c r="O153" s="832">
        <v>1530019.5600000005</v>
      </c>
      <c r="P153" s="828">
        <v>0.99748059181840099</v>
      </c>
      <c r="Q153" s="833">
        <v>5186.5069830508492</v>
      </c>
    </row>
    <row r="154" spans="1:17" ht="14.45" customHeight="1" x14ac:dyDescent="0.2">
      <c r="A154" s="822" t="s">
        <v>586</v>
      </c>
      <c r="B154" s="823" t="s">
        <v>4340</v>
      </c>
      <c r="C154" s="823" t="s">
        <v>4403</v>
      </c>
      <c r="D154" s="823" t="s">
        <v>4532</v>
      </c>
      <c r="E154" s="823" t="s">
        <v>4478</v>
      </c>
      <c r="F154" s="832"/>
      <c r="G154" s="832"/>
      <c r="H154" s="832"/>
      <c r="I154" s="832"/>
      <c r="J154" s="832"/>
      <c r="K154" s="832"/>
      <c r="L154" s="832"/>
      <c r="M154" s="832"/>
      <c r="N154" s="832">
        <v>28</v>
      </c>
      <c r="O154" s="832">
        <v>7494.34</v>
      </c>
      <c r="P154" s="828"/>
      <c r="Q154" s="833">
        <v>267.65500000000003</v>
      </c>
    </row>
    <row r="155" spans="1:17" ht="14.45" customHeight="1" x14ac:dyDescent="0.2">
      <c r="A155" s="822" t="s">
        <v>586</v>
      </c>
      <c r="B155" s="823" t="s">
        <v>4340</v>
      </c>
      <c r="C155" s="823" t="s">
        <v>4403</v>
      </c>
      <c r="D155" s="823" t="s">
        <v>4533</v>
      </c>
      <c r="E155" s="823" t="s">
        <v>4530</v>
      </c>
      <c r="F155" s="832">
        <v>26</v>
      </c>
      <c r="G155" s="832">
        <v>246558</v>
      </c>
      <c r="H155" s="832"/>
      <c r="I155" s="832">
        <v>9483</v>
      </c>
      <c r="J155" s="832"/>
      <c r="K155" s="832"/>
      <c r="L155" s="832"/>
      <c r="M155" s="832"/>
      <c r="N155" s="832">
        <v>8</v>
      </c>
      <c r="O155" s="832">
        <v>41492.18</v>
      </c>
      <c r="P155" s="828"/>
      <c r="Q155" s="833">
        <v>5186.5225</v>
      </c>
    </row>
    <row r="156" spans="1:17" ht="14.45" customHeight="1" x14ac:dyDescent="0.2">
      <c r="A156" s="822" t="s">
        <v>586</v>
      </c>
      <c r="B156" s="823" t="s">
        <v>4340</v>
      </c>
      <c r="C156" s="823" t="s">
        <v>4403</v>
      </c>
      <c r="D156" s="823" t="s">
        <v>4534</v>
      </c>
      <c r="E156" s="823" t="s">
        <v>4535</v>
      </c>
      <c r="F156" s="832">
        <v>20</v>
      </c>
      <c r="G156" s="832">
        <v>241632.8</v>
      </c>
      <c r="H156" s="832">
        <v>7.3059293356135067</v>
      </c>
      <c r="I156" s="832">
        <v>12081.64</v>
      </c>
      <c r="J156" s="832">
        <v>4</v>
      </c>
      <c r="K156" s="832">
        <v>33073.519999999997</v>
      </c>
      <c r="L156" s="832">
        <v>1</v>
      </c>
      <c r="M156" s="832">
        <v>8268.3799999999992</v>
      </c>
      <c r="N156" s="832">
        <v>61</v>
      </c>
      <c r="O156" s="832">
        <v>503115.13</v>
      </c>
      <c r="P156" s="828">
        <v>15.2120224880811</v>
      </c>
      <c r="Q156" s="833">
        <v>8247.7890163934426</v>
      </c>
    </row>
    <row r="157" spans="1:17" ht="14.45" customHeight="1" x14ac:dyDescent="0.2">
      <c r="A157" s="822" t="s">
        <v>586</v>
      </c>
      <c r="B157" s="823" t="s">
        <v>4340</v>
      </c>
      <c r="C157" s="823" t="s">
        <v>4403</v>
      </c>
      <c r="D157" s="823" t="s">
        <v>4536</v>
      </c>
      <c r="E157" s="823" t="s">
        <v>4537</v>
      </c>
      <c r="F157" s="832"/>
      <c r="G157" s="832"/>
      <c r="H157" s="832"/>
      <c r="I157" s="832"/>
      <c r="J157" s="832"/>
      <c r="K157" s="832"/>
      <c r="L157" s="832"/>
      <c r="M157" s="832"/>
      <c r="N157" s="832">
        <v>0.1</v>
      </c>
      <c r="O157" s="832">
        <v>607.85</v>
      </c>
      <c r="P157" s="828"/>
      <c r="Q157" s="833">
        <v>6078.5</v>
      </c>
    </row>
    <row r="158" spans="1:17" ht="14.45" customHeight="1" x14ac:dyDescent="0.2">
      <c r="A158" s="822" t="s">
        <v>586</v>
      </c>
      <c r="B158" s="823" t="s">
        <v>4340</v>
      </c>
      <c r="C158" s="823" t="s">
        <v>4403</v>
      </c>
      <c r="D158" s="823" t="s">
        <v>4538</v>
      </c>
      <c r="E158" s="823" t="s">
        <v>4530</v>
      </c>
      <c r="F158" s="832">
        <v>5</v>
      </c>
      <c r="G158" s="832">
        <v>27600</v>
      </c>
      <c r="H158" s="832">
        <v>0.35714285714285715</v>
      </c>
      <c r="I158" s="832">
        <v>5520</v>
      </c>
      <c r="J158" s="832">
        <v>14</v>
      </c>
      <c r="K158" s="832">
        <v>77280</v>
      </c>
      <c r="L158" s="832">
        <v>1</v>
      </c>
      <c r="M158" s="832">
        <v>5520</v>
      </c>
      <c r="N158" s="832">
        <v>44</v>
      </c>
      <c r="O158" s="832">
        <v>242880</v>
      </c>
      <c r="P158" s="828">
        <v>3.1428571428571428</v>
      </c>
      <c r="Q158" s="833">
        <v>5520</v>
      </c>
    </row>
    <row r="159" spans="1:17" ht="14.45" customHeight="1" x14ac:dyDescent="0.2">
      <c r="A159" s="822" t="s">
        <v>586</v>
      </c>
      <c r="B159" s="823" t="s">
        <v>4340</v>
      </c>
      <c r="C159" s="823" t="s">
        <v>4403</v>
      </c>
      <c r="D159" s="823" t="s">
        <v>4539</v>
      </c>
      <c r="E159" s="823" t="s">
        <v>4530</v>
      </c>
      <c r="F159" s="832">
        <v>3</v>
      </c>
      <c r="G159" s="832">
        <v>5761.5</v>
      </c>
      <c r="H159" s="832">
        <v>0.42857142857142855</v>
      </c>
      <c r="I159" s="832">
        <v>1920.5</v>
      </c>
      <c r="J159" s="832">
        <v>7</v>
      </c>
      <c r="K159" s="832">
        <v>13443.5</v>
      </c>
      <c r="L159" s="832">
        <v>1</v>
      </c>
      <c r="M159" s="832">
        <v>1920.5</v>
      </c>
      <c r="N159" s="832">
        <v>23</v>
      </c>
      <c r="O159" s="832">
        <v>44168.990000000005</v>
      </c>
      <c r="P159" s="828">
        <v>3.285527578383606</v>
      </c>
      <c r="Q159" s="833">
        <v>1920.3908695652176</v>
      </c>
    </row>
    <row r="160" spans="1:17" ht="14.45" customHeight="1" x14ac:dyDescent="0.2">
      <c r="A160" s="822" t="s">
        <v>586</v>
      </c>
      <c r="B160" s="823" t="s">
        <v>4340</v>
      </c>
      <c r="C160" s="823" t="s">
        <v>4403</v>
      </c>
      <c r="D160" s="823" t="s">
        <v>4540</v>
      </c>
      <c r="E160" s="823" t="s">
        <v>4535</v>
      </c>
      <c r="F160" s="832">
        <v>4</v>
      </c>
      <c r="G160" s="832">
        <v>3425</v>
      </c>
      <c r="H160" s="832"/>
      <c r="I160" s="832">
        <v>856.25</v>
      </c>
      <c r="J160" s="832"/>
      <c r="K160" s="832"/>
      <c r="L160" s="832"/>
      <c r="M160" s="832"/>
      <c r="N160" s="832"/>
      <c r="O160" s="832"/>
      <c r="P160" s="828"/>
      <c r="Q160" s="833"/>
    </row>
    <row r="161" spans="1:17" ht="14.45" customHeight="1" x14ac:dyDescent="0.2">
      <c r="A161" s="822" t="s">
        <v>586</v>
      </c>
      <c r="B161" s="823" t="s">
        <v>4340</v>
      </c>
      <c r="C161" s="823" t="s">
        <v>4403</v>
      </c>
      <c r="D161" s="823" t="s">
        <v>4541</v>
      </c>
      <c r="E161" s="823" t="s">
        <v>4446</v>
      </c>
      <c r="F161" s="832">
        <v>1</v>
      </c>
      <c r="G161" s="832">
        <v>6960</v>
      </c>
      <c r="H161" s="832"/>
      <c r="I161" s="832">
        <v>6960</v>
      </c>
      <c r="J161" s="832"/>
      <c r="K161" s="832"/>
      <c r="L161" s="832"/>
      <c r="M161" s="832"/>
      <c r="N161" s="832"/>
      <c r="O161" s="832"/>
      <c r="P161" s="828"/>
      <c r="Q161" s="833"/>
    </row>
    <row r="162" spans="1:17" ht="14.45" customHeight="1" x14ac:dyDescent="0.2">
      <c r="A162" s="822" t="s">
        <v>586</v>
      </c>
      <c r="B162" s="823" t="s">
        <v>4340</v>
      </c>
      <c r="C162" s="823" t="s">
        <v>4403</v>
      </c>
      <c r="D162" s="823" t="s">
        <v>4542</v>
      </c>
      <c r="E162" s="823" t="s">
        <v>4535</v>
      </c>
      <c r="F162" s="832">
        <v>16</v>
      </c>
      <c r="G162" s="832">
        <v>23289.919999999998</v>
      </c>
      <c r="H162" s="832">
        <v>4</v>
      </c>
      <c r="I162" s="832">
        <v>1455.62</v>
      </c>
      <c r="J162" s="832">
        <v>4</v>
      </c>
      <c r="K162" s="832">
        <v>5822.48</v>
      </c>
      <c r="L162" s="832">
        <v>1</v>
      </c>
      <c r="M162" s="832">
        <v>1455.62</v>
      </c>
      <c r="N162" s="832">
        <v>49</v>
      </c>
      <c r="O162" s="832">
        <v>71282.75</v>
      </c>
      <c r="P162" s="828">
        <v>12.242678377598549</v>
      </c>
      <c r="Q162" s="833">
        <v>1454.75</v>
      </c>
    </row>
    <row r="163" spans="1:17" ht="14.45" customHeight="1" x14ac:dyDescent="0.2">
      <c r="A163" s="822" t="s">
        <v>586</v>
      </c>
      <c r="B163" s="823" t="s">
        <v>4340</v>
      </c>
      <c r="C163" s="823" t="s">
        <v>4403</v>
      </c>
      <c r="D163" s="823" t="s">
        <v>4543</v>
      </c>
      <c r="E163" s="823" t="s">
        <v>4510</v>
      </c>
      <c r="F163" s="832"/>
      <c r="G163" s="832"/>
      <c r="H163" s="832"/>
      <c r="I163" s="832"/>
      <c r="J163" s="832">
        <v>2</v>
      </c>
      <c r="K163" s="832">
        <v>3676</v>
      </c>
      <c r="L163" s="832">
        <v>1</v>
      </c>
      <c r="M163" s="832">
        <v>1838</v>
      </c>
      <c r="N163" s="832"/>
      <c r="O163" s="832"/>
      <c r="P163" s="828"/>
      <c r="Q163" s="833"/>
    </row>
    <row r="164" spans="1:17" ht="14.45" customHeight="1" x14ac:dyDescent="0.2">
      <c r="A164" s="822" t="s">
        <v>586</v>
      </c>
      <c r="B164" s="823" t="s">
        <v>4340</v>
      </c>
      <c r="C164" s="823" t="s">
        <v>4403</v>
      </c>
      <c r="D164" s="823" t="s">
        <v>4544</v>
      </c>
      <c r="E164" s="823" t="s">
        <v>4545</v>
      </c>
      <c r="F164" s="832"/>
      <c r="G164" s="832"/>
      <c r="H164" s="832"/>
      <c r="I164" s="832"/>
      <c r="J164" s="832">
        <v>1</v>
      </c>
      <c r="K164" s="832">
        <v>47653</v>
      </c>
      <c r="L164" s="832">
        <v>1</v>
      </c>
      <c r="M164" s="832">
        <v>47653</v>
      </c>
      <c r="N164" s="832"/>
      <c r="O164" s="832"/>
      <c r="P164" s="828"/>
      <c r="Q164" s="833"/>
    </row>
    <row r="165" spans="1:17" ht="14.45" customHeight="1" x14ac:dyDescent="0.2">
      <c r="A165" s="822" t="s">
        <v>586</v>
      </c>
      <c r="B165" s="823" t="s">
        <v>4340</v>
      </c>
      <c r="C165" s="823" t="s">
        <v>4403</v>
      </c>
      <c r="D165" s="823" t="s">
        <v>4546</v>
      </c>
      <c r="E165" s="823" t="s">
        <v>4547</v>
      </c>
      <c r="F165" s="832">
        <v>38</v>
      </c>
      <c r="G165" s="832">
        <v>88054.739999999991</v>
      </c>
      <c r="H165" s="832">
        <v>1.8095238095238093</v>
      </c>
      <c r="I165" s="832">
        <v>2317.2299999999996</v>
      </c>
      <c r="J165" s="832">
        <v>21</v>
      </c>
      <c r="K165" s="832">
        <v>48661.83</v>
      </c>
      <c r="L165" s="832">
        <v>1</v>
      </c>
      <c r="M165" s="832">
        <v>2317.23</v>
      </c>
      <c r="N165" s="832">
        <v>16</v>
      </c>
      <c r="O165" s="832">
        <v>8832</v>
      </c>
      <c r="P165" s="828">
        <v>0.18149748992177236</v>
      </c>
      <c r="Q165" s="833">
        <v>552</v>
      </c>
    </row>
    <row r="166" spans="1:17" ht="14.45" customHeight="1" x14ac:dyDescent="0.2">
      <c r="A166" s="822" t="s">
        <v>586</v>
      </c>
      <c r="B166" s="823" t="s">
        <v>4340</v>
      </c>
      <c r="C166" s="823" t="s">
        <v>4403</v>
      </c>
      <c r="D166" s="823" t="s">
        <v>4548</v>
      </c>
      <c r="E166" s="823" t="s">
        <v>4547</v>
      </c>
      <c r="F166" s="832">
        <v>12</v>
      </c>
      <c r="G166" s="832">
        <v>650677.31999999995</v>
      </c>
      <c r="H166" s="832">
        <v>2.4649461977476266</v>
      </c>
      <c r="I166" s="832">
        <v>54223.109999999993</v>
      </c>
      <c r="J166" s="832">
        <v>5</v>
      </c>
      <c r="K166" s="832">
        <v>263972.21999999997</v>
      </c>
      <c r="L166" s="832">
        <v>1</v>
      </c>
      <c r="M166" s="832">
        <v>52794.443999999996</v>
      </c>
      <c r="N166" s="832">
        <v>5</v>
      </c>
      <c r="O166" s="832">
        <v>271115.55</v>
      </c>
      <c r="P166" s="828">
        <v>1.0270609157281778</v>
      </c>
      <c r="Q166" s="833">
        <v>54223.11</v>
      </c>
    </row>
    <row r="167" spans="1:17" ht="14.45" customHeight="1" x14ac:dyDescent="0.2">
      <c r="A167" s="822" t="s">
        <v>586</v>
      </c>
      <c r="B167" s="823" t="s">
        <v>4340</v>
      </c>
      <c r="C167" s="823" t="s">
        <v>4403</v>
      </c>
      <c r="D167" s="823" t="s">
        <v>4549</v>
      </c>
      <c r="E167" s="823" t="s">
        <v>4550</v>
      </c>
      <c r="F167" s="832"/>
      <c r="G167" s="832"/>
      <c r="H167" s="832"/>
      <c r="I167" s="832"/>
      <c r="J167" s="832">
        <v>1</v>
      </c>
      <c r="K167" s="832">
        <v>290170.88</v>
      </c>
      <c r="L167" s="832">
        <v>1</v>
      </c>
      <c r="M167" s="832">
        <v>290170.88</v>
      </c>
      <c r="N167" s="832"/>
      <c r="O167" s="832"/>
      <c r="P167" s="828"/>
      <c r="Q167" s="833"/>
    </row>
    <row r="168" spans="1:17" ht="14.45" customHeight="1" x14ac:dyDescent="0.2">
      <c r="A168" s="822" t="s">
        <v>586</v>
      </c>
      <c r="B168" s="823" t="s">
        <v>4340</v>
      </c>
      <c r="C168" s="823" t="s">
        <v>4403</v>
      </c>
      <c r="D168" s="823" t="s">
        <v>4551</v>
      </c>
      <c r="E168" s="823" t="s">
        <v>4552</v>
      </c>
      <c r="F168" s="832">
        <v>1</v>
      </c>
      <c r="G168" s="832">
        <v>35562.61</v>
      </c>
      <c r="H168" s="832"/>
      <c r="I168" s="832">
        <v>35562.61</v>
      </c>
      <c r="J168" s="832"/>
      <c r="K168" s="832"/>
      <c r="L168" s="832"/>
      <c r="M168" s="832"/>
      <c r="N168" s="832"/>
      <c r="O168" s="832"/>
      <c r="P168" s="828"/>
      <c r="Q168" s="833"/>
    </row>
    <row r="169" spans="1:17" ht="14.45" customHeight="1" x14ac:dyDescent="0.2">
      <c r="A169" s="822" t="s">
        <v>586</v>
      </c>
      <c r="B169" s="823" t="s">
        <v>4340</v>
      </c>
      <c r="C169" s="823" t="s">
        <v>4403</v>
      </c>
      <c r="D169" s="823" t="s">
        <v>4553</v>
      </c>
      <c r="E169" s="823" t="s">
        <v>4554</v>
      </c>
      <c r="F169" s="832">
        <v>7</v>
      </c>
      <c r="G169" s="832">
        <v>45246.6</v>
      </c>
      <c r="H169" s="832"/>
      <c r="I169" s="832">
        <v>6463.8</v>
      </c>
      <c r="J169" s="832"/>
      <c r="K169" s="832"/>
      <c r="L169" s="832"/>
      <c r="M169" s="832"/>
      <c r="N169" s="832">
        <v>4</v>
      </c>
      <c r="O169" s="832">
        <v>9386.36</v>
      </c>
      <c r="P169" s="828"/>
      <c r="Q169" s="833">
        <v>2346.59</v>
      </c>
    </row>
    <row r="170" spans="1:17" ht="14.45" customHeight="1" x14ac:dyDescent="0.2">
      <c r="A170" s="822" t="s">
        <v>586</v>
      </c>
      <c r="B170" s="823" t="s">
        <v>4340</v>
      </c>
      <c r="C170" s="823" t="s">
        <v>4403</v>
      </c>
      <c r="D170" s="823" t="s">
        <v>4555</v>
      </c>
      <c r="E170" s="823" t="s">
        <v>4554</v>
      </c>
      <c r="F170" s="832">
        <v>7</v>
      </c>
      <c r="G170" s="832">
        <v>7457.66</v>
      </c>
      <c r="H170" s="832"/>
      <c r="I170" s="832">
        <v>1065.3799999999999</v>
      </c>
      <c r="J170" s="832"/>
      <c r="K170" s="832"/>
      <c r="L170" s="832"/>
      <c r="M170" s="832"/>
      <c r="N170" s="832">
        <v>4</v>
      </c>
      <c r="O170" s="832">
        <v>4261.5200000000004</v>
      </c>
      <c r="P170" s="828"/>
      <c r="Q170" s="833">
        <v>1065.3800000000001</v>
      </c>
    </row>
    <row r="171" spans="1:17" ht="14.45" customHeight="1" x14ac:dyDescent="0.2">
      <c r="A171" s="822" t="s">
        <v>586</v>
      </c>
      <c r="B171" s="823" t="s">
        <v>4340</v>
      </c>
      <c r="C171" s="823" t="s">
        <v>4403</v>
      </c>
      <c r="D171" s="823" t="s">
        <v>4556</v>
      </c>
      <c r="E171" s="823" t="s">
        <v>4554</v>
      </c>
      <c r="F171" s="832">
        <v>1</v>
      </c>
      <c r="G171" s="832">
        <v>1250.8900000000001</v>
      </c>
      <c r="H171" s="832"/>
      <c r="I171" s="832">
        <v>1250.8900000000001</v>
      </c>
      <c r="J171" s="832"/>
      <c r="K171" s="832"/>
      <c r="L171" s="832"/>
      <c r="M171" s="832"/>
      <c r="N171" s="832">
        <v>1</v>
      </c>
      <c r="O171" s="832">
        <v>1250.71</v>
      </c>
      <c r="P171" s="828"/>
      <c r="Q171" s="833">
        <v>1250.71</v>
      </c>
    </row>
    <row r="172" spans="1:17" ht="14.45" customHeight="1" x14ac:dyDescent="0.2">
      <c r="A172" s="822" t="s">
        <v>586</v>
      </c>
      <c r="B172" s="823" t="s">
        <v>4340</v>
      </c>
      <c r="C172" s="823" t="s">
        <v>4403</v>
      </c>
      <c r="D172" s="823" t="s">
        <v>4557</v>
      </c>
      <c r="E172" s="823" t="s">
        <v>4558</v>
      </c>
      <c r="F172" s="832"/>
      <c r="G172" s="832"/>
      <c r="H172" s="832"/>
      <c r="I172" s="832"/>
      <c r="J172" s="832">
        <v>8</v>
      </c>
      <c r="K172" s="832">
        <v>19714.48</v>
      </c>
      <c r="L172" s="832">
        <v>1</v>
      </c>
      <c r="M172" s="832">
        <v>2464.31</v>
      </c>
      <c r="N172" s="832"/>
      <c r="O172" s="832"/>
      <c r="P172" s="828"/>
      <c r="Q172" s="833"/>
    </row>
    <row r="173" spans="1:17" ht="14.45" customHeight="1" x14ac:dyDescent="0.2">
      <c r="A173" s="822" t="s">
        <v>586</v>
      </c>
      <c r="B173" s="823" t="s">
        <v>4340</v>
      </c>
      <c r="C173" s="823" t="s">
        <v>4403</v>
      </c>
      <c r="D173" s="823" t="s">
        <v>4559</v>
      </c>
      <c r="E173" s="823" t="s">
        <v>4558</v>
      </c>
      <c r="F173" s="832"/>
      <c r="G173" s="832"/>
      <c r="H173" s="832"/>
      <c r="I173" s="832"/>
      <c r="J173" s="832">
        <v>1</v>
      </c>
      <c r="K173" s="832">
        <v>16000</v>
      </c>
      <c r="L173" s="832">
        <v>1</v>
      </c>
      <c r="M173" s="832">
        <v>16000</v>
      </c>
      <c r="N173" s="832"/>
      <c r="O173" s="832"/>
      <c r="P173" s="828"/>
      <c r="Q173" s="833"/>
    </row>
    <row r="174" spans="1:17" ht="14.45" customHeight="1" x14ac:dyDescent="0.2">
      <c r="A174" s="822" t="s">
        <v>586</v>
      </c>
      <c r="B174" s="823" t="s">
        <v>4340</v>
      </c>
      <c r="C174" s="823" t="s">
        <v>4403</v>
      </c>
      <c r="D174" s="823" t="s">
        <v>4560</v>
      </c>
      <c r="E174" s="823" t="s">
        <v>4496</v>
      </c>
      <c r="F174" s="832"/>
      <c r="G174" s="832"/>
      <c r="H174" s="832"/>
      <c r="I174" s="832"/>
      <c r="J174" s="832"/>
      <c r="K174" s="832"/>
      <c r="L174" s="832"/>
      <c r="M174" s="832"/>
      <c r="N174" s="832">
        <v>10</v>
      </c>
      <c r="O174" s="832">
        <v>133170</v>
      </c>
      <c r="P174" s="828"/>
      <c r="Q174" s="833">
        <v>13317</v>
      </c>
    </row>
    <row r="175" spans="1:17" ht="14.45" customHeight="1" x14ac:dyDescent="0.2">
      <c r="A175" s="822" t="s">
        <v>586</v>
      </c>
      <c r="B175" s="823" t="s">
        <v>4340</v>
      </c>
      <c r="C175" s="823" t="s">
        <v>4403</v>
      </c>
      <c r="D175" s="823" t="s">
        <v>4561</v>
      </c>
      <c r="E175" s="823" t="s">
        <v>4562</v>
      </c>
      <c r="F175" s="832"/>
      <c r="G175" s="832"/>
      <c r="H175" s="832"/>
      <c r="I175" s="832"/>
      <c r="J175" s="832">
        <v>1</v>
      </c>
      <c r="K175" s="832">
        <v>60240.71</v>
      </c>
      <c r="L175" s="832">
        <v>1</v>
      </c>
      <c r="M175" s="832">
        <v>60240.71</v>
      </c>
      <c r="N175" s="832">
        <v>1</v>
      </c>
      <c r="O175" s="832">
        <v>60240.71</v>
      </c>
      <c r="P175" s="828">
        <v>1</v>
      </c>
      <c r="Q175" s="833">
        <v>60240.71</v>
      </c>
    </row>
    <row r="176" spans="1:17" ht="14.45" customHeight="1" x14ac:dyDescent="0.2">
      <c r="A176" s="822" t="s">
        <v>586</v>
      </c>
      <c r="B176" s="823" t="s">
        <v>4340</v>
      </c>
      <c r="C176" s="823" t="s">
        <v>4403</v>
      </c>
      <c r="D176" s="823" t="s">
        <v>4563</v>
      </c>
      <c r="E176" s="823" t="s">
        <v>4564</v>
      </c>
      <c r="F176" s="832"/>
      <c r="G176" s="832"/>
      <c r="H176" s="832"/>
      <c r="I176" s="832"/>
      <c r="J176" s="832">
        <v>4</v>
      </c>
      <c r="K176" s="832">
        <v>5525.88</v>
      </c>
      <c r="L176" s="832">
        <v>1</v>
      </c>
      <c r="M176" s="832">
        <v>1381.47</v>
      </c>
      <c r="N176" s="832">
        <v>4</v>
      </c>
      <c r="O176" s="832">
        <v>5521.47</v>
      </c>
      <c r="P176" s="828">
        <v>0.9992019370670373</v>
      </c>
      <c r="Q176" s="833">
        <v>1380.3675000000001</v>
      </c>
    </row>
    <row r="177" spans="1:17" ht="14.45" customHeight="1" x14ac:dyDescent="0.2">
      <c r="A177" s="822" t="s">
        <v>586</v>
      </c>
      <c r="B177" s="823" t="s">
        <v>4340</v>
      </c>
      <c r="C177" s="823" t="s">
        <v>4403</v>
      </c>
      <c r="D177" s="823" t="s">
        <v>4565</v>
      </c>
      <c r="E177" s="823" t="s">
        <v>4566</v>
      </c>
      <c r="F177" s="832"/>
      <c r="G177" s="832"/>
      <c r="H177" s="832"/>
      <c r="I177" s="832"/>
      <c r="J177" s="832">
        <v>7</v>
      </c>
      <c r="K177" s="832">
        <v>1533</v>
      </c>
      <c r="L177" s="832">
        <v>1</v>
      </c>
      <c r="M177" s="832">
        <v>219</v>
      </c>
      <c r="N177" s="832">
        <v>12</v>
      </c>
      <c r="O177" s="832">
        <v>1844.92</v>
      </c>
      <c r="P177" s="828">
        <v>1.2034703196347032</v>
      </c>
      <c r="Q177" s="833">
        <v>153.74333333333334</v>
      </c>
    </row>
    <row r="178" spans="1:17" ht="14.45" customHeight="1" x14ac:dyDescent="0.2">
      <c r="A178" s="822" t="s">
        <v>586</v>
      </c>
      <c r="B178" s="823" t="s">
        <v>4340</v>
      </c>
      <c r="C178" s="823" t="s">
        <v>4403</v>
      </c>
      <c r="D178" s="823" t="s">
        <v>4567</v>
      </c>
      <c r="E178" s="823" t="s">
        <v>4568</v>
      </c>
      <c r="F178" s="832"/>
      <c r="G178" s="832"/>
      <c r="H178" s="832"/>
      <c r="I178" s="832"/>
      <c r="J178" s="832">
        <v>14</v>
      </c>
      <c r="K178" s="832">
        <v>5874.6799999999994</v>
      </c>
      <c r="L178" s="832">
        <v>1</v>
      </c>
      <c r="M178" s="832">
        <v>419.61999999999995</v>
      </c>
      <c r="N178" s="832">
        <v>9</v>
      </c>
      <c r="O178" s="832">
        <v>1711.32</v>
      </c>
      <c r="P178" s="828">
        <v>0.2913043774299196</v>
      </c>
      <c r="Q178" s="833">
        <v>190.14666666666665</v>
      </c>
    </row>
    <row r="179" spans="1:17" ht="14.45" customHeight="1" x14ac:dyDescent="0.2">
      <c r="A179" s="822" t="s">
        <v>586</v>
      </c>
      <c r="B179" s="823" t="s">
        <v>4340</v>
      </c>
      <c r="C179" s="823" t="s">
        <v>4403</v>
      </c>
      <c r="D179" s="823" t="s">
        <v>4569</v>
      </c>
      <c r="E179" s="823" t="s">
        <v>4528</v>
      </c>
      <c r="F179" s="832"/>
      <c r="G179" s="832"/>
      <c r="H179" s="832"/>
      <c r="I179" s="832"/>
      <c r="J179" s="832"/>
      <c r="K179" s="832"/>
      <c r="L179" s="832"/>
      <c r="M179" s="832"/>
      <c r="N179" s="832">
        <v>2</v>
      </c>
      <c r="O179" s="832">
        <v>23102</v>
      </c>
      <c r="P179" s="828"/>
      <c r="Q179" s="833">
        <v>11551</v>
      </c>
    </row>
    <row r="180" spans="1:17" ht="14.45" customHeight="1" x14ac:dyDescent="0.2">
      <c r="A180" s="822" t="s">
        <v>586</v>
      </c>
      <c r="B180" s="823" t="s">
        <v>4340</v>
      </c>
      <c r="C180" s="823" t="s">
        <v>4403</v>
      </c>
      <c r="D180" s="823" t="s">
        <v>4570</v>
      </c>
      <c r="E180" s="823" t="s">
        <v>4571</v>
      </c>
      <c r="F180" s="832"/>
      <c r="G180" s="832"/>
      <c r="H180" s="832"/>
      <c r="I180" s="832"/>
      <c r="J180" s="832">
        <v>1</v>
      </c>
      <c r="K180" s="832">
        <v>1428</v>
      </c>
      <c r="L180" s="832">
        <v>1</v>
      </c>
      <c r="M180" s="832">
        <v>1428</v>
      </c>
      <c r="N180" s="832"/>
      <c r="O180" s="832"/>
      <c r="P180" s="828"/>
      <c r="Q180" s="833"/>
    </row>
    <row r="181" spans="1:17" ht="14.45" customHeight="1" x14ac:dyDescent="0.2">
      <c r="A181" s="822" t="s">
        <v>586</v>
      </c>
      <c r="B181" s="823" t="s">
        <v>4340</v>
      </c>
      <c r="C181" s="823" t="s">
        <v>4403</v>
      </c>
      <c r="D181" s="823" t="s">
        <v>4572</v>
      </c>
      <c r="E181" s="823" t="s">
        <v>4535</v>
      </c>
      <c r="F181" s="832"/>
      <c r="G181" s="832"/>
      <c r="H181" s="832"/>
      <c r="I181" s="832"/>
      <c r="J181" s="832">
        <v>6</v>
      </c>
      <c r="K181" s="832">
        <v>27742.38</v>
      </c>
      <c r="L181" s="832">
        <v>1</v>
      </c>
      <c r="M181" s="832">
        <v>4623.7300000000005</v>
      </c>
      <c r="N181" s="832"/>
      <c r="O181" s="832"/>
      <c r="P181" s="828"/>
      <c r="Q181" s="833"/>
    </row>
    <row r="182" spans="1:17" ht="14.45" customHeight="1" x14ac:dyDescent="0.2">
      <c r="A182" s="822" t="s">
        <v>586</v>
      </c>
      <c r="B182" s="823" t="s">
        <v>4340</v>
      </c>
      <c r="C182" s="823" t="s">
        <v>4403</v>
      </c>
      <c r="D182" s="823" t="s">
        <v>4573</v>
      </c>
      <c r="E182" s="823" t="s">
        <v>4574</v>
      </c>
      <c r="F182" s="832"/>
      <c r="G182" s="832"/>
      <c r="H182" s="832"/>
      <c r="I182" s="832"/>
      <c r="J182" s="832">
        <v>1</v>
      </c>
      <c r="K182" s="832">
        <v>9073.5</v>
      </c>
      <c r="L182" s="832">
        <v>1</v>
      </c>
      <c r="M182" s="832">
        <v>9073.5</v>
      </c>
      <c r="N182" s="832"/>
      <c r="O182" s="832"/>
      <c r="P182" s="828"/>
      <c r="Q182" s="833"/>
    </row>
    <row r="183" spans="1:17" ht="14.45" customHeight="1" x14ac:dyDescent="0.2">
      <c r="A183" s="822" t="s">
        <v>586</v>
      </c>
      <c r="B183" s="823" t="s">
        <v>4340</v>
      </c>
      <c r="C183" s="823" t="s">
        <v>4403</v>
      </c>
      <c r="D183" s="823" t="s">
        <v>4575</v>
      </c>
      <c r="E183" s="823" t="s">
        <v>4576</v>
      </c>
      <c r="F183" s="832"/>
      <c r="G183" s="832"/>
      <c r="H183" s="832"/>
      <c r="I183" s="832"/>
      <c r="J183" s="832">
        <v>10.56</v>
      </c>
      <c r="K183" s="832">
        <v>41867.629999999997</v>
      </c>
      <c r="L183" s="832">
        <v>1</v>
      </c>
      <c r="M183" s="832">
        <v>3964.737689393939</v>
      </c>
      <c r="N183" s="832">
        <v>25.19</v>
      </c>
      <c r="O183" s="832">
        <v>85418.760000000009</v>
      </c>
      <c r="P183" s="828">
        <v>2.0402100620455474</v>
      </c>
      <c r="Q183" s="833">
        <v>3390.9789599047244</v>
      </c>
    </row>
    <row r="184" spans="1:17" ht="14.45" customHeight="1" x14ac:dyDescent="0.2">
      <c r="A184" s="822" t="s">
        <v>586</v>
      </c>
      <c r="B184" s="823" t="s">
        <v>4340</v>
      </c>
      <c r="C184" s="823" t="s">
        <v>4403</v>
      </c>
      <c r="D184" s="823" t="s">
        <v>4577</v>
      </c>
      <c r="E184" s="823" t="s">
        <v>4576</v>
      </c>
      <c r="F184" s="832"/>
      <c r="G184" s="832"/>
      <c r="H184" s="832"/>
      <c r="I184" s="832"/>
      <c r="J184" s="832">
        <v>18</v>
      </c>
      <c r="K184" s="832">
        <v>22197.599999999999</v>
      </c>
      <c r="L184" s="832">
        <v>1</v>
      </c>
      <c r="M184" s="832">
        <v>1233.1999999999998</v>
      </c>
      <c r="N184" s="832">
        <v>216</v>
      </c>
      <c r="O184" s="832">
        <v>140400</v>
      </c>
      <c r="P184" s="828">
        <v>6.3250081089847559</v>
      </c>
      <c r="Q184" s="833">
        <v>650</v>
      </c>
    </row>
    <row r="185" spans="1:17" ht="14.45" customHeight="1" x14ac:dyDescent="0.2">
      <c r="A185" s="822" t="s">
        <v>586</v>
      </c>
      <c r="B185" s="823" t="s">
        <v>4340</v>
      </c>
      <c r="C185" s="823" t="s">
        <v>4403</v>
      </c>
      <c r="D185" s="823" t="s">
        <v>4578</v>
      </c>
      <c r="E185" s="823" t="s">
        <v>4579</v>
      </c>
      <c r="F185" s="832"/>
      <c r="G185" s="832"/>
      <c r="H185" s="832"/>
      <c r="I185" s="832"/>
      <c r="J185" s="832">
        <v>1</v>
      </c>
      <c r="K185" s="832">
        <v>625813</v>
      </c>
      <c r="L185" s="832">
        <v>1</v>
      </c>
      <c r="M185" s="832">
        <v>625813</v>
      </c>
      <c r="N185" s="832"/>
      <c r="O185" s="832"/>
      <c r="P185" s="828"/>
      <c r="Q185" s="833"/>
    </row>
    <row r="186" spans="1:17" ht="14.45" customHeight="1" x14ac:dyDescent="0.2">
      <c r="A186" s="822" t="s">
        <v>586</v>
      </c>
      <c r="B186" s="823" t="s">
        <v>4340</v>
      </c>
      <c r="C186" s="823" t="s">
        <v>4403</v>
      </c>
      <c r="D186" s="823" t="s">
        <v>4580</v>
      </c>
      <c r="E186" s="823" t="s">
        <v>4581</v>
      </c>
      <c r="F186" s="832">
        <v>1</v>
      </c>
      <c r="G186" s="832">
        <v>466318.77</v>
      </c>
      <c r="H186" s="832"/>
      <c r="I186" s="832">
        <v>466318.77</v>
      </c>
      <c r="J186" s="832"/>
      <c r="K186" s="832"/>
      <c r="L186" s="832"/>
      <c r="M186" s="832"/>
      <c r="N186" s="832">
        <v>1</v>
      </c>
      <c r="O186" s="832">
        <v>466318.77</v>
      </c>
      <c r="P186" s="828"/>
      <c r="Q186" s="833">
        <v>466318.77</v>
      </c>
    </row>
    <row r="187" spans="1:17" ht="14.45" customHeight="1" x14ac:dyDescent="0.2">
      <c r="A187" s="822" t="s">
        <v>586</v>
      </c>
      <c r="B187" s="823" t="s">
        <v>4340</v>
      </c>
      <c r="C187" s="823" t="s">
        <v>4403</v>
      </c>
      <c r="D187" s="823" t="s">
        <v>4582</v>
      </c>
      <c r="E187" s="823" t="s">
        <v>4583</v>
      </c>
      <c r="F187" s="832"/>
      <c r="G187" s="832"/>
      <c r="H187" s="832"/>
      <c r="I187" s="832"/>
      <c r="J187" s="832"/>
      <c r="K187" s="832"/>
      <c r="L187" s="832"/>
      <c r="M187" s="832"/>
      <c r="N187" s="832">
        <v>1</v>
      </c>
      <c r="O187" s="832">
        <v>111.57</v>
      </c>
      <c r="P187" s="828"/>
      <c r="Q187" s="833">
        <v>111.57</v>
      </c>
    </row>
    <row r="188" spans="1:17" ht="14.45" customHeight="1" x14ac:dyDescent="0.2">
      <c r="A188" s="822" t="s">
        <v>586</v>
      </c>
      <c r="B188" s="823" t="s">
        <v>4340</v>
      </c>
      <c r="C188" s="823" t="s">
        <v>4403</v>
      </c>
      <c r="D188" s="823" t="s">
        <v>4584</v>
      </c>
      <c r="E188" s="823" t="s">
        <v>4554</v>
      </c>
      <c r="F188" s="832"/>
      <c r="G188" s="832"/>
      <c r="H188" s="832"/>
      <c r="I188" s="832"/>
      <c r="J188" s="832"/>
      <c r="K188" s="832"/>
      <c r="L188" s="832"/>
      <c r="M188" s="832"/>
      <c r="N188" s="832">
        <v>1</v>
      </c>
      <c r="O188" s="832">
        <v>1859.34</v>
      </c>
      <c r="P188" s="828"/>
      <c r="Q188" s="833">
        <v>1859.34</v>
      </c>
    </row>
    <row r="189" spans="1:17" ht="14.45" customHeight="1" x14ac:dyDescent="0.2">
      <c r="A189" s="822" t="s">
        <v>586</v>
      </c>
      <c r="B189" s="823" t="s">
        <v>4340</v>
      </c>
      <c r="C189" s="823" t="s">
        <v>4403</v>
      </c>
      <c r="D189" s="823" t="s">
        <v>4585</v>
      </c>
      <c r="E189" s="823" t="s">
        <v>4586</v>
      </c>
      <c r="F189" s="832"/>
      <c r="G189" s="832"/>
      <c r="H189" s="832"/>
      <c r="I189" s="832"/>
      <c r="J189" s="832"/>
      <c r="K189" s="832"/>
      <c r="L189" s="832"/>
      <c r="M189" s="832"/>
      <c r="N189" s="832">
        <v>4</v>
      </c>
      <c r="O189" s="832">
        <v>115174.8</v>
      </c>
      <c r="P189" s="828"/>
      <c r="Q189" s="833">
        <v>28793.7</v>
      </c>
    </row>
    <row r="190" spans="1:17" ht="14.45" customHeight="1" x14ac:dyDescent="0.2">
      <c r="A190" s="822" t="s">
        <v>586</v>
      </c>
      <c r="B190" s="823" t="s">
        <v>4340</v>
      </c>
      <c r="C190" s="823" t="s">
        <v>4403</v>
      </c>
      <c r="D190" s="823" t="s">
        <v>4587</v>
      </c>
      <c r="E190" s="823" t="s">
        <v>4588</v>
      </c>
      <c r="F190" s="832"/>
      <c r="G190" s="832"/>
      <c r="H190" s="832"/>
      <c r="I190" s="832"/>
      <c r="J190" s="832"/>
      <c r="K190" s="832"/>
      <c r="L190" s="832"/>
      <c r="M190" s="832"/>
      <c r="N190" s="832">
        <v>2</v>
      </c>
      <c r="O190" s="832">
        <v>2499.9</v>
      </c>
      <c r="P190" s="828"/>
      <c r="Q190" s="833">
        <v>1249.95</v>
      </c>
    </row>
    <row r="191" spans="1:17" ht="14.45" customHeight="1" x14ac:dyDescent="0.2">
      <c r="A191" s="822" t="s">
        <v>586</v>
      </c>
      <c r="B191" s="823" t="s">
        <v>4340</v>
      </c>
      <c r="C191" s="823" t="s">
        <v>4403</v>
      </c>
      <c r="D191" s="823" t="s">
        <v>4589</v>
      </c>
      <c r="E191" s="823" t="s">
        <v>4590</v>
      </c>
      <c r="F191" s="832"/>
      <c r="G191" s="832"/>
      <c r="H191" s="832"/>
      <c r="I191" s="832"/>
      <c r="J191" s="832"/>
      <c r="K191" s="832"/>
      <c r="L191" s="832"/>
      <c r="M191" s="832"/>
      <c r="N191" s="832">
        <v>15</v>
      </c>
      <c r="O191" s="832">
        <v>599850</v>
      </c>
      <c r="P191" s="828"/>
      <c r="Q191" s="833">
        <v>39990</v>
      </c>
    </row>
    <row r="192" spans="1:17" ht="14.45" customHeight="1" x14ac:dyDescent="0.2">
      <c r="A192" s="822" t="s">
        <v>586</v>
      </c>
      <c r="B192" s="823" t="s">
        <v>4340</v>
      </c>
      <c r="C192" s="823" t="s">
        <v>4403</v>
      </c>
      <c r="D192" s="823" t="s">
        <v>4591</v>
      </c>
      <c r="E192" s="823" t="s">
        <v>4478</v>
      </c>
      <c r="F192" s="832"/>
      <c r="G192" s="832"/>
      <c r="H192" s="832"/>
      <c r="I192" s="832"/>
      <c r="J192" s="832"/>
      <c r="K192" s="832"/>
      <c r="L192" s="832"/>
      <c r="M192" s="832"/>
      <c r="N192" s="832">
        <v>12.210000000000003</v>
      </c>
      <c r="O192" s="832">
        <v>16468.57</v>
      </c>
      <c r="P192" s="828"/>
      <c r="Q192" s="833">
        <v>1348.7772317772315</v>
      </c>
    </row>
    <row r="193" spans="1:17" ht="14.45" customHeight="1" x14ac:dyDescent="0.2">
      <c r="A193" s="822" t="s">
        <v>586</v>
      </c>
      <c r="B193" s="823" t="s">
        <v>4340</v>
      </c>
      <c r="C193" s="823" t="s">
        <v>4403</v>
      </c>
      <c r="D193" s="823" t="s">
        <v>4592</v>
      </c>
      <c r="E193" s="823" t="s">
        <v>4494</v>
      </c>
      <c r="F193" s="832"/>
      <c r="G193" s="832"/>
      <c r="H193" s="832"/>
      <c r="I193" s="832"/>
      <c r="J193" s="832"/>
      <c r="K193" s="832"/>
      <c r="L193" s="832"/>
      <c r="M193" s="832"/>
      <c r="N193" s="832">
        <v>2</v>
      </c>
      <c r="O193" s="832">
        <v>3218.94</v>
      </c>
      <c r="P193" s="828"/>
      <c r="Q193" s="833">
        <v>1609.47</v>
      </c>
    </row>
    <row r="194" spans="1:17" ht="14.45" customHeight="1" x14ac:dyDescent="0.2">
      <c r="A194" s="822" t="s">
        <v>586</v>
      </c>
      <c r="B194" s="823" t="s">
        <v>4340</v>
      </c>
      <c r="C194" s="823" t="s">
        <v>4403</v>
      </c>
      <c r="D194" s="823" t="s">
        <v>4593</v>
      </c>
      <c r="E194" s="823" t="s">
        <v>4478</v>
      </c>
      <c r="F194" s="832"/>
      <c r="G194" s="832"/>
      <c r="H194" s="832"/>
      <c r="I194" s="832"/>
      <c r="J194" s="832"/>
      <c r="K194" s="832"/>
      <c r="L194" s="832"/>
      <c r="M194" s="832"/>
      <c r="N194" s="832">
        <v>3.2499999999999996</v>
      </c>
      <c r="O194" s="832">
        <v>6385.01</v>
      </c>
      <c r="P194" s="828"/>
      <c r="Q194" s="833">
        <v>1964.6184615384618</v>
      </c>
    </row>
    <row r="195" spans="1:17" ht="14.45" customHeight="1" x14ac:dyDescent="0.2">
      <c r="A195" s="822" t="s">
        <v>586</v>
      </c>
      <c r="B195" s="823" t="s">
        <v>4340</v>
      </c>
      <c r="C195" s="823" t="s">
        <v>4403</v>
      </c>
      <c r="D195" s="823" t="s">
        <v>4594</v>
      </c>
      <c r="E195" s="823" t="s">
        <v>4595</v>
      </c>
      <c r="F195" s="832"/>
      <c r="G195" s="832"/>
      <c r="H195" s="832"/>
      <c r="I195" s="832"/>
      <c r="J195" s="832"/>
      <c r="K195" s="832"/>
      <c r="L195" s="832"/>
      <c r="M195" s="832"/>
      <c r="N195" s="832">
        <v>2</v>
      </c>
      <c r="O195" s="832">
        <v>17912</v>
      </c>
      <c r="P195" s="828"/>
      <c r="Q195" s="833">
        <v>8956</v>
      </c>
    </row>
    <row r="196" spans="1:17" ht="14.45" customHeight="1" x14ac:dyDescent="0.2">
      <c r="A196" s="822" t="s">
        <v>586</v>
      </c>
      <c r="B196" s="823" t="s">
        <v>4340</v>
      </c>
      <c r="C196" s="823" t="s">
        <v>4403</v>
      </c>
      <c r="D196" s="823" t="s">
        <v>4596</v>
      </c>
      <c r="E196" s="823" t="s">
        <v>4595</v>
      </c>
      <c r="F196" s="832"/>
      <c r="G196" s="832"/>
      <c r="H196" s="832"/>
      <c r="I196" s="832"/>
      <c r="J196" s="832"/>
      <c r="K196" s="832"/>
      <c r="L196" s="832"/>
      <c r="M196" s="832"/>
      <c r="N196" s="832">
        <v>4</v>
      </c>
      <c r="O196" s="832">
        <v>10620.48</v>
      </c>
      <c r="P196" s="828"/>
      <c r="Q196" s="833">
        <v>2655.12</v>
      </c>
    </row>
    <row r="197" spans="1:17" ht="14.45" customHeight="1" x14ac:dyDescent="0.2">
      <c r="A197" s="822" t="s">
        <v>586</v>
      </c>
      <c r="B197" s="823" t="s">
        <v>4340</v>
      </c>
      <c r="C197" s="823" t="s">
        <v>4403</v>
      </c>
      <c r="D197" s="823" t="s">
        <v>4597</v>
      </c>
      <c r="E197" s="823" t="s">
        <v>4595</v>
      </c>
      <c r="F197" s="832"/>
      <c r="G197" s="832"/>
      <c r="H197" s="832"/>
      <c r="I197" s="832"/>
      <c r="J197" s="832"/>
      <c r="K197" s="832"/>
      <c r="L197" s="832"/>
      <c r="M197" s="832"/>
      <c r="N197" s="832">
        <v>4</v>
      </c>
      <c r="O197" s="832">
        <v>65592</v>
      </c>
      <c r="P197" s="828"/>
      <c r="Q197" s="833">
        <v>16398</v>
      </c>
    </row>
    <row r="198" spans="1:17" ht="14.45" customHeight="1" x14ac:dyDescent="0.2">
      <c r="A198" s="822" t="s">
        <v>586</v>
      </c>
      <c r="B198" s="823" t="s">
        <v>4340</v>
      </c>
      <c r="C198" s="823" t="s">
        <v>4403</v>
      </c>
      <c r="D198" s="823" t="s">
        <v>4598</v>
      </c>
      <c r="E198" s="823" t="s">
        <v>4599</v>
      </c>
      <c r="F198" s="832"/>
      <c r="G198" s="832"/>
      <c r="H198" s="832"/>
      <c r="I198" s="832"/>
      <c r="J198" s="832"/>
      <c r="K198" s="832"/>
      <c r="L198" s="832"/>
      <c r="M198" s="832"/>
      <c r="N198" s="832">
        <v>4</v>
      </c>
      <c r="O198" s="832">
        <v>1132.92</v>
      </c>
      <c r="P198" s="828"/>
      <c r="Q198" s="833">
        <v>283.23</v>
      </c>
    </row>
    <row r="199" spans="1:17" ht="14.45" customHeight="1" x14ac:dyDescent="0.2">
      <c r="A199" s="822" t="s">
        <v>586</v>
      </c>
      <c r="B199" s="823" t="s">
        <v>4340</v>
      </c>
      <c r="C199" s="823" t="s">
        <v>4403</v>
      </c>
      <c r="D199" s="823" t="s">
        <v>4600</v>
      </c>
      <c r="E199" s="823" t="s">
        <v>4535</v>
      </c>
      <c r="F199" s="832"/>
      <c r="G199" s="832"/>
      <c r="H199" s="832"/>
      <c r="I199" s="832"/>
      <c r="J199" s="832"/>
      <c r="K199" s="832"/>
      <c r="L199" s="832"/>
      <c r="M199" s="832"/>
      <c r="N199" s="832">
        <v>8</v>
      </c>
      <c r="O199" s="832">
        <v>92474.64</v>
      </c>
      <c r="P199" s="828"/>
      <c r="Q199" s="833">
        <v>11559.33</v>
      </c>
    </row>
    <row r="200" spans="1:17" ht="14.45" customHeight="1" x14ac:dyDescent="0.2">
      <c r="A200" s="822" t="s">
        <v>586</v>
      </c>
      <c r="B200" s="823" t="s">
        <v>4340</v>
      </c>
      <c r="C200" s="823" t="s">
        <v>4403</v>
      </c>
      <c r="D200" s="823" t="s">
        <v>4601</v>
      </c>
      <c r="E200" s="823" t="s">
        <v>4602</v>
      </c>
      <c r="F200" s="832"/>
      <c r="G200" s="832"/>
      <c r="H200" s="832"/>
      <c r="I200" s="832"/>
      <c r="J200" s="832"/>
      <c r="K200" s="832"/>
      <c r="L200" s="832"/>
      <c r="M200" s="832"/>
      <c r="N200" s="832">
        <v>6</v>
      </c>
      <c r="O200" s="832">
        <v>14797.8</v>
      </c>
      <c r="P200" s="828"/>
      <c r="Q200" s="833">
        <v>2466.2999999999997</v>
      </c>
    </row>
    <row r="201" spans="1:17" ht="14.45" customHeight="1" x14ac:dyDescent="0.2">
      <c r="A201" s="822" t="s">
        <v>586</v>
      </c>
      <c r="B201" s="823" t="s">
        <v>4340</v>
      </c>
      <c r="C201" s="823" t="s">
        <v>4403</v>
      </c>
      <c r="D201" s="823" t="s">
        <v>4603</v>
      </c>
      <c r="E201" s="823" t="s">
        <v>4463</v>
      </c>
      <c r="F201" s="832"/>
      <c r="G201" s="832"/>
      <c r="H201" s="832"/>
      <c r="I201" s="832"/>
      <c r="J201" s="832"/>
      <c r="K201" s="832"/>
      <c r="L201" s="832"/>
      <c r="M201" s="832"/>
      <c r="N201" s="832">
        <v>1</v>
      </c>
      <c r="O201" s="832">
        <v>8747</v>
      </c>
      <c r="P201" s="828"/>
      <c r="Q201" s="833">
        <v>8747</v>
      </c>
    </row>
    <row r="202" spans="1:17" ht="14.45" customHeight="1" x14ac:dyDescent="0.2">
      <c r="A202" s="822" t="s">
        <v>586</v>
      </c>
      <c r="B202" s="823" t="s">
        <v>4340</v>
      </c>
      <c r="C202" s="823" t="s">
        <v>4403</v>
      </c>
      <c r="D202" s="823" t="s">
        <v>4604</v>
      </c>
      <c r="E202" s="823" t="s">
        <v>4605</v>
      </c>
      <c r="F202" s="832"/>
      <c r="G202" s="832"/>
      <c r="H202" s="832"/>
      <c r="I202" s="832"/>
      <c r="J202" s="832"/>
      <c r="K202" s="832"/>
      <c r="L202" s="832"/>
      <c r="M202" s="832"/>
      <c r="N202" s="832">
        <v>1</v>
      </c>
      <c r="O202" s="832">
        <v>348</v>
      </c>
      <c r="P202" s="828"/>
      <c r="Q202" s="833">
        <v>348</v>
      </c>
    </row>
    <row r="203" spans="1:17" ht="14.45" customHeight="1" x14ac:dyDescent="0.2">
      <c r="A203" s="822" t="s">
        <v>586</v>
      </c>
      <c r="B203" s="823" t="s">
        <v>4340</v>
      </c>
      <c r="C203" s="823" t="s">
        <v>4235</v>
      </c>
      <c r="D203" s="823" t="s">
        <v>4606</v>
      </c>
      <c r="E203" s="823" t="s">
        <v>4607</v>
      </c>
      <c r="F203" s="832">
        <v>18</v>
      </c>
      <c r="G203" s="832">
        <v>5346</v>
      </c>
      <c r="H203" s="832">
        <v>2.2275</v>
      </c>
      <c r="I203" s="832">
        <v>297</v>
      </c>
      <c r="J203" s="832">
        <v>8</v>
      </c>
      <c r="K203" s="832">
        <v>2400</v>
      </c>
      <c r="L203" s="832">
        <v>1</v>
      </c>
      <c r="M203" s="832">
        <v>300</v>
      </c>
      <c r="N203" s="832">
        <v>3</v>
      </c>
      <c r="O203" s="832">
        <v>906</v>
      </c>
      <c r="P203" s="828">
        <v>0.3775</v>
      </c>
      <c r="Q203" s="833">
        <v>302</v>
      </c>
    </row>
    <row r="204" spans="1:17" ht="14.45" customHeight="1" x14ac:dyDescent="0.2">
      <c r="A204" s="822" t="s">
        <v>586</v>
      </c>
      <c r="B204" s="823" t="s">
        <v>4340</v>
      </c>
      <c r="C204" s="823" t="s">
        <v>4235</v>
      </c>
      <c r="D204" s="823" t="s">
        <v>4608</v>
      </c>
      <c r="E204" s="823" t="s">
        <v>4609</v>
      </c>
      <c r="F204" s="832">
        <v>1</v>
      </c>
      <c r="G204" s="832">
        <v>8704</v>
      </c>
      <c r="H204" s="832"/>
      <c r="I204" s="832">
        <v>8704</v>
      </c>
      <c r="J204" s="832"/>
      <c r="K204" s="832"/>
      <c r="L204" s="832"/>
      <c r="M204" s="832"/>
      <c r="N204" s="832"/>
      <c r="O204" s="832"/>
      <c r="P204" s="828"/>
      <c r="Q204" s="833"/>
    </row>
    <row r="205" spans="1:17" ht="14.45" customHeight="1" x14ac:dyDescent="0.2">
      <c r="A205" s="822" t="s">
        <v>586</v>
      </c>
      <c r="B205" s="823" t="s">
        <v>4340</v>
      </c>
      <c r="C205" s="823" t="s">
        <v>4235</v>
      </c>
      <c r="D205" s="823" t="s">
        <v>4610</v>
      </c>
      <c r="E205" s="823" t="s">
        <v>4611</v>
      </c>
      <c r="F205" s="832">
        <v>21</v>
      </c>
      <c r="G205" s="832">
        <v>120120</v>
      </c>
      <c r="H205" s="832">
        <v>1.0412621359223302</v>
      </c>
      <c r="I205" s="832">
        <v>5720</v>
      </c>
      <c r="J205" s="832">
        <v>20</v>
      </c>
      <c r="K205" s="832">
        <v>115360</v>
      </c>
      <c r="L205" s="832">
        <v>1</v>
      </c>
      <c r="M205" s="832">
        <v>5768</v>
      </c>
      <c r="N205" s="832">
        <v>19</v>
      </c>
      <c r="O205" s="832">
        <v>110409</v>
      </c>
      <c r="P205" s="828">
        <v>0.95708217753120661</v>
      </c>
      <c r="Q205" s="833">
        <v>5811</v>
      </c>
    </row>
    <row r="206" spans="1:17" ht="14.45" customHeight="1" x14ac:dyDescent="0.2">
      <c r="A206" s="822" t="s">
        <v>586</v>
      </c>
      <c r="B206" s="823" t="s">
        <v>4340</v>
      </c>
      <c r="C206" s="823" t="s">
        <v>4235</v>
      </c>
      <c r="D206" s="823" t="s">
        <v>4612</v>
      </c>
      <c r="E206" s="823" t="s">
        <v>4613</v>
      </c>
      <c r="F206" s="832">
        <v>5</v>
      </c>
      <c r="G206" s="832">
        <v>59163</v>
      </c>
      <c r="H206" s="832">
        <v>0.99350125944584378</v>
      </c>
      <c r="I206" s="832">
        <v>11832.6</v>
      </c>
      <c r="J206" s="832">
        <v>5</v>
      </c>
      <c r="K206" s="832">
        <v>59550</v>
      </c>
      <c r="L206" s="832">
        <v>1</v>
      </c>
      <c r="M206" s="832">
        <v>11910</v>
      </c>
      <c r="N206" s="832">
        <v>3</v>
      </c>
      <c r="O206" s="832">
        <v>35925</v>
      </c>
      <c r="P206" s="828">
        <v>0.60327455919395467</v>
      </c>
      <c r="Q206" s="833">
        <v>11975</v>
      </c>
    </row>
    <row r="207" spans="1:17" ht="14.45" customHeight="1" x14ac:dyDescent="0.2">
      <c r="A207" s="822" t="s">
        <v>586</v>
      </c>
      <c r="B207" s="823" t="s">
        <v>4340</v>
      </c>
      <c r="C207" s="823" t="s">
        <v>4235</v>
      </c>
      <c r="D207" s="823" t="s">
        <v>4614</v>
      </c>
      <c r="E207" s="823" t="s">
        <v>4615</v>
      </c>
      <c r="F207" s="832">
        <v>2</v>
      </c>
      <c r="G207" s="832">
        <v>22370</v>
      </c>
      <c r="H207" s="832"/>
      <c r="I207" s="832">
        <v>11185</v>
      </c>
      <c r="J207" s="832"/>
      <c r="K207" s="832"/>
      <c r="L207" s="832"/>
      <c r="M207" s="832"/>
      <c r="N207" s="832"/>
      <c r="O207" s="832"/>
      <c r="P207" s="828"/>
      <c r="Q207" s="833"/>
    </row>
    <row r="208" spans="1:17" ht="14.45" customHeight="1" x14ac:dyDescent="0.2">
      <c r="A208" s="822" t="s">
        <v>586</v>
      </c>
      <c r="B208" s="823" t="s">
        <v>4340</v>
      </c>
      <c r="C208" s="823" t="s">
        <v>4235</v>
      </c>
      <c r="D208" s="823" t="s">
        <v>4616</v>
      </c>
      <c r="E208" s="823" t="s">
        <v>4617</v>
      </c>
      <c r="F208" s="832">
        <v>24</v>
      </c>
      <c r="G208" s="832">
        <v>56472</v>
      </c>
      <c r="H208" s="832">
        <v>0.68108303684496174</v>
      </c>
      <c r="I208" s="832">
        <v>2353</v>
      </c>
      <c r="J208" s="832">
        <v>35</v>
      </c>
      <c r="K208" s="832">
        <v>82915</v>
      </c>
      <c r="L208" s="832">
        <v>1</v>
      </c>
      <c r="M208" s="832">
        <v>2369</v>
      </c>
      <c r="N208" s="832">
        <v>41</v>
      </c>
      <c r="O208" s="832">
        <v>97633</v>
      </c>
      <c r="P208" s="828">
        <v>1.1775070855695593</v>
      </c>
      <c r="Q208" s="833">
        <v>2381.2926829268295</v>
      </c>
    </row>
    <row r="209" spans="1:17" ht="14.45" customHeight="1" x14ac:dyDescent="0.2">
      <c r="A209" s="822" t="s">
        <v>586</v>
      </c>
      <c r="B209" s="823" t="s">
        <v>4340</v>
      </c>
      <c r="C209" s="823" t="s">
        <v>4235</v>
      </c>
      <c r="D209" s="823" t="s">
        <v>4618</v>
      </c>
      <c r="E209" s="823" t="s">
        <v>4619</v>
      </c>
      <c r="F209" s="832">
        <v>21</v>
      </c>
      <c r="G209" s="832">
        <v>110098</v>
      </c>
      <c r="H209" s="832">
        <v>3.4891931292387652</v>
      </c>
      <c r="I209" s="832">
        <v>5242.7619047619046</v>
      </c>
      <c r="J209" s="832">
        <v>6</v>
      </c>
      <c r="K209" s="832">
        <v>31554</v>
      </c>
      <c r="L209" s="832">
        <v>1</v>
      </c>
      <c r="M209" s="832">
        <v>5259</v>
      </c>
      <c r="N209" s="832">
        <v>6</v>
      </c>
      <c r="O209" s="832">
        <v>31644</v>
      </c>
      <c r="P209" s="828">
        <v>1.0028522532800912</v>
      </c>
      <c r="Q209" s="833">
        <v>5274</v>
      </c>
    </row>
    <row r="210" spans="1:17" ht="14.45" customHeight="1" x14ac:dyDescent="0.2">
      <c r="A210" s="822" t="s">
        <v>586</v>
      </c>
      <c r="B210" s="823" t="s">
        <v>4340</v>
      </c>
      <c r="C210" s="823" t="s">
        <v>4235</v>
      </c>
      <c r="D210" s="823" t="s">
        <v>4620</v>
      </c>
      <c r="E210" s="823" t="s">
        <v>4621</v>
      </c>
      <c r="F210" s="832">
        <v>2</v>
      </c>
      <c r="G210" s="832">
        <v>8228</v>
      </c>
      <c r="H210" s="832"/>
      <c r="I210" s="832">
        <v>4114</v>
      </c>
      <c r="J210" s="832"/>
      <c r="K210" s="832"/>
      <c r="L210" s="832"/>
      <c r="M210" s="832"/>
      <c r="N210" s="832"/>
      <c r="O210" s="832"/>
      <c r="P210" s="828"/>
      <c r="Q210" s="833"/>
    </row>
    <row r="211" spans="1:17" ht="14.45" customHeight="1" x14ac:dyDescent="0.2">
      <c r="A211" s="822" t="s">
        <v>586</v>
      </c>
      <c r="B211" s="823" t="s">
        <v>4340</v>
      </c>
      <c r="C211" s="823" t="s">
        <v>4235</v>
      </c>
      <c r="D211" s="823" t="s">
        <v>4622</v>
      </c>
      <c r="E211" s="823" t="s">
        <v>4623</v>
      </c>
      <c r="F211" s="832">
        <v>20</v>
      </c>
      <c r="G211" s="832">
        <v>51260</v>
      </c>
      <c r="H211" s="832">
        <v>0.7057495318867717</v>
      </c>
      <c r="I211" s="832">
        <v>2563</v>
      </c>
      <c r="J211" s="832">
        <v>28</v>
      </c>
      <c r="K211" s="832">
        <v>72632</v>
      </c>
      <c r="L211" s="832">
        <v>1</v>
      </c>
      <c r="M211" s="832">
        <v>2594</v>
      </c>
      <c r="N211" s="832">
        <v>17</v>
      </c>
      <c r="O211" s="832">
        <v>44591</v>
      </c>
      <c r="P211" s="828">
        <v>0.61393049895362928</v>
      </c>
      <c r="Q211" s="833">
        <v>2623</v>
      </c>
    </row>
    <row r="212" spans="1:17" ht="14.45" customHeight="1" x14ac:dyDescent="0.2">
      <c r="A212" s="822" t="s">
        <v>586</v>
      </c>
      <c r="B212" s="823" t="s">
        <v>4340</v>
      </c>
      <c r="C212" s="823" t="s">
        <v>4235</v>
      </c>
      <c r="D212" s="823" t="s">
        <v>4624</v>
      </c>
      <c r="E212" s="823" t="s">
        <v>4625</v>
      </c>
      <c r="F212" s="832"/>
      <c r="G212" s="832"/>
      <c r="H212" s="832"/>
      <c r="I212" s="832"/>
      <c r="J212" s="832">
        <v>1</v>
      </c>
      <c r="K212" s="832">
        <v>6026</v>
      </c>
      <c r="L212" s="832">
        <v>1</v>
      </c>
      <c r="M212" s="832">
        <v>6026</v>
      </c>
      <c r="N212" s="832"/>
      <c r="O212" s="832"/>
      <c r="P212" s="828"/>
      <c r="Q212" s="833"/>
    </row>
    <row r="213" spans="1:17" ht="14.45" customHeight="1" x14ac:dyDescent="0.2">
      <c r="A213" s="822" t="s">
        <v>586</v>
      </c>
      <c r="B213" s="823" t="s">
        <v>4340</v>
      </c>
      <c r="C213" s="823" t="s">
        <v>4235</v>
      </c>
      <c r="D213" s="823" t="s">
        <v>4626</v>
      </c>
      <c r="E213" s="823" t="s">
        <v>4627</v>
      </c>
      <c r="F213" s="832"/>
      <c r="G213" s="832"/>
      <c r="H213" s="832"/>
      <c r="I213" s="832"/>
      <c r="J213" s="832">
        <v>1</v>
      </c>
      <c r="K213" s="832">
        <v>6063</v>
      </c>
      <c r="L213" s="832">
        <v>1</v>
      </c>
      <c r="M213" s="832">
        <v>6063</v>
      </c>
      <c r="N213" s="832"/>
      <c r="O213" s="832"/>
      <c r="P213" s="828"/>
      <c r="Q213" s="833"/>
    </row>
    <row r="214" spans="1:17" ht="14.45" customHeight="1" x14ac:dyDescent="0.2">
      <c r="A214" s="822" t="s">
        <v>586</v>
      </c>
      <c r="B214" s="823" t="s">
        <v>4340</v>
      </c>
      <c r="C214" s="823" t="s">
        <v>4235</v>
      </c>
      <c r="D214" s="823" t="s">
        <v>4628</v>
      </c>
      <c r="E214" s="823" t="s">
        <v>4629</v>
      </c>
      <c r="F214" s="832">
        <v>1648</v>
      </c>
      <c r="G214" s="832">
        <v>288388</v>
      </c>
      <c r="H214" s="832">
        <v>0.99196488765977353</v>
      </c>
      <c r="I214" s="832">
        <v>174.99271844660194</v>
      </c>
      <c r="J214" s="832">
        <v>1652</v>
      </c>
      <c r="K214" s="832">
        <v>290724</v>
      </c>
      <c r="L214" s="832">
        <v>1</v>
      </c>
      <c r="M214" s="832">
        <v>175.98305084745763</v>
      </c>
      <c r="N214" s="832">
        <v>1675</v>
      </c>
      <c r="O214" s="832">
        <v>296465</v>
      </c>
      <c r="P214" s="828">
        <v>1.019747251688887</v>
      </c>
      <c r="Q214" s="833">
        <v>176.99402985074627</v>
      </c>
    </row>
    <row r="215" spans="1:17" ht="14.45" customHeight="1" x14ac:dyDescent="0.2">
      <c r="A215" s="822" t="s">
        <v>586</v>
      </c>
      <c r="B215" s="823" t="s">
        <v>4340</v>
      </c>
      <c r="C215" s="823" t="s">
        <v>4235</v>
      </c>
      <c r="D215" s="823" t="s">
        <v>4630</v>
      </c>
      <c r="E215" s="823" t="s">
        <v>4631</v>
      </c>
      <c r="F215" s="832">
        <v>8</v>
      </c>
      <c r="G215" s="832">
        <v>12016</v>
      </c>
      <c r="H215" s="832">
        <v>0.72246272246272247</v>
      </c>
      <c r="I215" s="832">
        <v>1502</v>
      </c>
      <c r="J215" s="832">
        <v>11</v>
      </c>
      <c r="K215" s="832">
        <v>16632</v>
      </c>
      <c r="L215" s="832">
        <v>1</v>
      </c>
      <c r="M215" s="832">
        <v>1512</v>
      </c>
      <c r="N215" s="832">
        <v>4</v>
      </c>
      <c r="O215" s="832">
        <v>6080</v>
      </c>
      <c r="P215" s="828">
        <v>0.36556036556036559</v>
      </c>
      <c r="Q215" s="833">
        <v>1520</v>
      </c>
    </row>
    <row r="216" spans="1:17" ht="14.45" customHeight="1" x14ac:dyDescent="0.2">
      <c r="A216" s="822" t="s">
        <v>586</v>
      </c>
      <c r="B216" s="823" t="s">
        <v>4340</v>
      </c>
      <c r="C216" s="823" t="s">
        <v>4235</v>
      </c>
      <c r="D216" s="823" t="s">
        <v>4632</v>
      </c>
      <c r="E216" s="823" t="s">
        <v>4633</v>
      </c>
      <c r="F216" s="832">
        <v>20</v>
      </c>
      <c r="G216" s="832">
        <v>112420</v>
      </c>
      <c r="H216" s="832">
        <v>1.1017032202426451</v>
      </c>
      <c r="I216" s="832">
        <v>5621</v>
      </c>
      <c r="J216" s="832">
        <v>18</v>
      </c>
      <c r="K216" s="832">
        <v>102042</v>
      </c>
      <c r="L216" s="832">
        <v>1</v>
      </c>
      <c r="M216" s="832">
        <v>5669</v>
      </c>
      <c r="N216" s="832">
        <v>19</v>
      </c>
      <c r="O216" s="832">
        <v>108528</v>
      </c>
      <c r="P216" s="828">
        <v>1.0635620626800728</v>
      </c>
      <c r="Q216" s="833">
        <v>5712</v>
      </c>
    </row>
    <row r="217" spans="1:17" ht="14.45" customHeight="1" x14ac:dyDescent="0.2">
      <c r="A217" s="822" t="s">
        <v>586</v>
      </c>
      <c r="B217" s="823" t="s">
        <v>4340</v>
      </c>
      <c r="C217" s="823" t="s">
        <v>4235</v>
      </c>
      <c r="D217" s="823" t="s">
        <v>4634</v>
      </c>
      <c r="E217" s="823" t="s">
        <v>4635</v>
      </c>
      <c r="F217" s="832">
        <v>1</v>
      </c>
      <c r="G217" s="832">
        <v>339</v>
      </c>
      <c r="H217" s="832">
        <v>0.24708454810495628</v>
      </c>
      <c r="I217" s="832">
        <v>339</v>
      </c>
      <c r="J217" s="832">
        <v>4</v>
      </c>
      <c r="K217" s="832">
        <v>1372</v>
      </c>
      <c r="L217" s="832">
        <v>1</v>
      </c>
      <c r="M217" s="832">
        <v>343</v>
      </c>
      <c r="N217" s="832">
        <v>2</v>
      </c>
      <c r="O217" s="832">
        <v>696</v>
      </c>
      <c r="P217" s="828">
        <v>0.50728862973760935</v>
      </c>
      <c r="Q217" s="833">
        <v>348</v>
      </c>
    </row>
    <row r="218" spans="1:17" ht="14.45" customHeight="1" x14ac:dyDescent="0.2">
      <c r="A218" s="822" t="s">
        <v>586</v>
      </c>
      <c r="B218" s="823" t="s">
        <v>4340</v>
      </c>
      <c r="C218" s="823" t="s">
        <v>4235</v>
      </c>
      <c r="D218" s="823" t="s">
        <v>4636</v>
      </c>
      <c r="E218" s="823" t="s">
        <v>4637</v>
      </c>
      <c r="F218" s="832">
        <v>644</v>
      </c>
      <c r="G218" s="832">
        <v>2468434</v>
      </c>
      <c r="H218" s="832">
        <v>0.79224010796706423</v>
      </c>
      <c r="I218" s="832">
        <v>3832.9720496894411</v>
      </c>
      <c r="J218" s="832">
        <v>806</v>
      </c>
      <c r="K218" s="832">
        <v>3115765</v>
      </c>
      <c r="L218" s="832">
        <v>1</v>
      </c>
      <c r="M218" s="832">
        <v>3865.713399503722</v>
      </c>
      <c r="N218" s="832">
        <v>623</v>
      </c>
      <c r="O218" s="832">
        <v>2426324</v>
      </c>
      <c r="P218" s="828">
        <v>0.77872496802550895</v>
      </c>
      <c r="Q218" s="833">
        <v>3894.5810593900483</v>
      </c>
    </row>
    <row r="219" spans="1:17" ht="14.45" customHeight="1" x14ac:dyDescent="0.2">
      <c r="A219" s="822" t="s">
        <v>586</v>
      </c>
      <c r="B219" s="823" t="s">
        <v>4340</v>
      </c>
      <c r="C219" s="823" t="s">
        <v>4235</v>
      </c>
      <c r="D219" s="823" t="s">
        <v>4638</v>
      </c>
      <c r="E219" s="823" t="s">
        <v>4639</v>
      </c>
      <c r="F219" s="832">
        <v>297</v>
      </c>
      <c r="G219" s="832">
        <v>474602</v>
      </c>
      <c r="H219" s="832">
        <v>0.9820821460866902</v>
      </c>
      <c r="I219" s="832">
        <v>1597.9865319865321</v>
      </c>
      <c r="J219" s="832">
        <v>300</v>
      </c>
      <c r="K219" s="832">
        <v>483261</v>
      </c>
      <c r="L219" s="832">
        <v>1</v>
      </c>
      <c r="M219" s="832">
        <v>1610.87</v>
      </c>
      <c r="N219" s="832">
        <v>217</v>
      </c>
      <c r="O219" s="832">
        <v>352179</v>
      </c>
      <c r="P219" s="828">
        <v>0.72875526889196518</v>
      </c>
      <c r="Q219" s="833">
        <v>1622.9447004608294</v>
      </c>
    </row>
    <row r="220" spans="1:17" ht="14.45" customHeight="1" x14ac:dyDescent="0.2">
      <c r="A220" s="822" t="s">
        <v>586</v>
      </c>
      <c r="B220" s="823" t="s">
        <v>4340</v>
      </c>
      <c r="C220" s="823" t="s">
        <v>4235</v>
      </c>
      <c r="D220" s="823" t="s">
        <v>4640</v>
      </c>
      <c r="E220" s="823" t="s">
        <v>4641</v>
      </c>
      <c r="F220" s="832">
        <v>131</v>
      </c>
      <c r="G220" s="832">
        <v>376625</v>
      </c>
      <c r="H220" s="832">
        <v>0.96212798569421387</v>
      </c>
      <c r="I220" s="832">
        <v>2875</v>
      </c>
      <c r="J220" s="832">
        <v>135</v>
      </c>
      <c r="K220" s="832">
        <v>391450</v>
      </c>
      <c r="L220" s="832">
        <v>1</v>
      </c>
      <c r="M220" s="832">
        <v>2899.6296296296296</v>
      </c>
      <c r="N220" s="832">
        <v>79</v>
      </c>
      <c r="O220" s="832">
        <v>230738</v>
      </c>
      <c r="P220" s="828">
        <v>0.58944437348320344</v>
      </c>
      <c r="Q220" s="833">
        <v>2920.7341772151899</v>
      </c>
    </row>
    <row r="221" spans="1:17" ht="14.45" customHeight="1" x14ac:dyDescent="0.2">
      <c r="A221" s="822" t="s">
        <v>586</v>
      </c>
      <c r="B221" s="823" t="s">
        <v>4340</v>
      </c>
      <c r="C221" s="823" t="s">
        <v>4235</v>
      </c>
      <c r="D221" s="823" t="s">
        <v>4642</v>
      </c>
      <c r="E221" s="823" t="s">
        <v>4643</v>
      </c>
      <c r="F221" s="832">
        <v>129</v>
      </c>
      <c r="G221" s="832">
        <v>154155</v>
      </c>
      <c r="H221" s="832">
        <v>0.862429718313799</v>
      </c>
      <c r="I221" s="832">
        <v>1195</v>
      </c>
      <c r="J221" s="832">
        <v>148</v>
      </c>
      <c r="K221" s="832">
        <v>178745</v>
      </c>
      <c r="L221" s="832">
        <v>1</v>
      </c>
      <c r="M221" s="832">
        <v>1207.7364864864865</v>
      </c>
      <c r="N221" s="832">
        <v>80</v>
      </c>
      <c r="O221" s="832">
        <v>97600</v>
      </c>
      <c r="P221" s="828">
        <v>0.54602925955970794</v>
      </c>
      <c r="Q221" s="833">
        <v>1220</v>
      </c>
    </row>
    <row r="222" spans="1:17" ht="14.45" customHeight="1" x14ac:dyDescent="0.2">
      <c r="A222" s="822" t="s">
        <v>586</v>
      </c>
      <c r="B222" s="823" t="s">
        <v>4340</v>
      </c>
      <c r="C222" s="823" t="s">
        <v>4235</v>
      </c>
      <c r="D222" s="823" t="s">
        <v>4644</v>
      </c>
      <c r="E222" s="823" t="s">
        <v>4645</v>
      </c>
      <c r="F222" s="832">
        <v>25</v>
      </c>
      <c r="G222" s="832">
        <v>160850</v>
      </c>
      <c r="H222" s="832">
        <v>0.73075105853277367</v>
      </c>
      <c r="I222" s="832">
        <v>6434</v>
      </c>
      <c r="J222" s="832">
        <v>34</v>
      </c>
      <c r="K222" s="832">
        <v>220116</v>
      </c>
      <c r="L222" s="832">
        <v>1</v>
      </c>
      <c r="M222" s="832">
        <v>6474</v>
      </c>
      <c r="N222" s="832">
        <v>27</v>
      </c>
      <c r="O222" s="832">
        <v>175734</v>
      </c>
      <c r="P222" s="828">
        <v>0.79836995038979452</v>
      </c>
      <c r="Q222" s="833">
        <v>6508.666666666667</v>
      </c>
    </row>
    <row r="223" spans="1:17" ht="14.45" customHeight="1" x14ac:dyDescent="0.2">
      <c r="A223" s="822" t="s">
        <v>586</v>
      </c>
      <c r="B223" s="823" t="s">
        <v>4340</v>
      </c>
      <c r="C223" s="823" t="s">
        <v>4235</v>
      </c>
      <c r="D223" s="823" t="s">
        <v>4646</v>
      </c>
      <c r="E223" s="823" t="s">
        <v>4647</v>
      </c>
      <c r="F223" s="832">
        <v>263</v>
      </c>
      <c r="G223" s="832">
        <v>1049354</v>
      </c>
      <c r="H223" s="832">
        <v>0.96042182067129966</v>
      </c>
      <c r="I223" s="832">
        <v>3989.9391634980989</v>
      </c>
      <c r="J223" s="832">
        <v>272</v>
      </c>
      <c r="K223" s="832">
        <v>1092597</v>
      </c>
      <c r="L223" s="832">
        <v>1</v>
      </c>
      <c r="M223" s="832">
        <v>4016.9007352941176</v>
      </c>
      <c r="N223" s="832">
        <v>245</v>
      </c>
      <c r="O223" s="832">
        <v>989901</v>
      </c>
      <c r="P223" s="828">
        <v>0.90600743000392647</v>
      </c>
      <c r="Q223" s="833">
        <v>4040.4122448979592</v>
      </c>
    </row>
    <row r="224" spans="1:17" ht="14.45" customHeight="1" x14ac:dyDescent="0.2">
      <c r="A224" s="822" t="s">
        <v>586</v>
      </c>
      <c r="B224" s="823" t="s">
        <v>4340</v>
      </c>
      <c r="C224" s="823" t="s">
        <v>4235</v>
      </c>
      <c r="D224" s="823" t="s">
        <v>4648</v>
      </c>
      <c r="E224" s="823" t="s">
        <v>4649</v>
      </c>
      <c r="F224" s="832"/>
      <c r="G224" s="832"/>
      <c r="H224" s="832"/>
      <c r="I224" s="832"/>
      <c r="J224" s="832"/>
      <c r="K224" s="832"/>
      <c r="L224" s="832"/>
      <c r="M224" s="832"/>
      <c r="N224" s="832">
        <v>1</v>
      </c>
      <c r="O224" s="832">
        <v>4325</v>
      </c>
      <c r="P224" s="828"/>
      <c r="Q224" s="833">
        <v>4325</v>
      </c>
    </row>
    <row r="225" spans="1:17" ht="14.45" customHeight="1" x14ac:dyDescent="0.2">
      <c r="A225" s="822" t="s">
        <v>586</v>
      </c>
      <c r="B225" s="823" t="s">
        <v>4340</v>
      </c>
      <c r="C225" s="823" t="s">
        <v>4235</v>
      </c>
      <c r="D225" s="823" t="s">
        <v>4650</v>
      </c>
      <c r="E225" s="823" t="s">
        <v>4651</v>
      </c>
      <c r="F225" s="832">
        <v>2</v>
      </c>
      <c r="G225" s="832">
        <v>1864</v>
      </c>
      <c r="H225" s="832">
        <v>0.99466382070437565</v>
      </c>
      <c r="I225" s="832">
        <v>932</v>
      </c>
      <c r="J225" s="832">
        <v>2</v>
      </c>
      <c r="K225" s="832">
        <v>1874</v>
      </c>
      <c r="L225" s="832">
        <v>1</v>
      </c>
      <c r="M225" s="832">
        <v>937</v>
      </c>
      <c r="N225" s="832">
        <v>3</v>
      </c>
      <c r="O225" s="832">
        <v>2826</v>
      </c>
      <c r="P225" s="828">
        <v>1.5080042689434365</v>
      </c>
      <c r="Q225" s="833">
        <v>942</v>
      </c>
    </row>
    <row r="226" spans="1:17" ht="14.45" customHeight="1" x14ac:dyDescent="0.2">
      <c r="A226" s="822" t="s">
        <v>586</v>
      </c>
      <c r="B226" s="823" t="s">
        <v>4340</v>
      </c>
      <c r="C226" s="823" t="s">
        <v>4235</v>
      </c>
      <c r="D226" s="823" t="s">
        <v>4652</v>
      </c>
      <c r="E226" s="823" t="s">
        <v>4653</v>
      </c>
      <c r="F226" s="832">
        <v>1</v>
      </c>
      <c r="G226" s="832">
        <v>2092</v>
      </c>
      <c r="H226" s="832"/>
      <c r="I226" s="832">
        <v>2092</v>
      </c>
      <c r="J226" s="832"/>
      <c r="K226" s="832"/>
      <c r="L226" s="832"/>
      <c r="M226" s="832"/>
      <c r="N226" s="832">
        <v>1</v>
      </c>
      <c r="O226" s="832">
        <v>2110</v>
      </c>
      <c r="P226" s="828"/>
      <c r="Q226" s="833">
        <v>2110</v>
      </c>
    </row>
    <row r="227" spans="1:17" ht="14.45" customHeight="1" x14ac:dyDescent="0.2">
      <c r="A227" s="822" t="s">
        <v>586</v>
      </c>
      <c r="B227" s="823" t="s">
        <v>4340</v>
      </c>
      <c r="C227" s="823" t="s">
        <v>4235</v>
      </c>
      <c r="D227" s="823" t="s">
        <v>4654</v>
      </c>
      <c r="E227" s="823" t="s">
        <v>4655</v>
      </c>
      <c r="F227" s="832">
        <v>0</v>
      </c>
      <c r="G227" s="832">
        <v>0</v>
      </c>
      <c r="H227" s="832"/>
      <c r="I227" s="832"/>
      <c r="J227" s="832">
        <v>0</v>
      </c>
      <c r="K227" s="832">
        <v>0</v>
      </c>
      <c r="L227" s="832"/>
      <c r="M227" s="832"/>
      <c r="N227" s="832">
        <v>0</v>
      </c>
      <c r="O227" s="832">
        <v>0</v>
      </c>
      <c r="P227" s="828"/>
      <c r="Q227" s="833"/>
    </row>
    <row r="228" spans="1:17" ht="14.45" customHeight="1" x14ac:dyDescent="0.2">
      <c r="A228" s="822" t="s">
        <v>586</v>
      </c>
      <c r="B228" s="823" t="s">
        <v>4340</v>
      </c>
      <c r="C228" s="823" t="s">
        <v>4235</v>
      </c>
      <c r="D228" s="823" t="s">
        <v>4656</v>
      </c>
      <c r="E228" s="823" t="s">
        <v>4657</v>
      </c>
      <c r="F228" s="832">
        <v>703</v>
      </c>
      <c r="G228" s="832">
        <v>0</v>
      </c>
      <c r="H228" s="832"/>
      <c r="I228" s="832">
        <v>0</v>
      </c>
      <c r="J228" s="832">
        <v>623</v>
      </c>
      <c r="K228" s="832">
        <v>0</v>
      </c>
      <c r="L228" s="832"/>
      <c r="M228" s="832">
        <v>0</v>
      </c>
      <c r="N228" s="832">
        <v>545</v>
      </c>
      <c r="O228" s="832">
        <v>0</v>
      </c>
      <c r="P228" s="828"/>
      <c r="Q228" s="833">
        <v>0</v>
      </c>
    </row>
    <row r="229" spans="1:17" ht="14.45" customHeight="1" x14ac:dyDescent="0.2">
      <c r="A229" s="822" t="s">
        <v>586</v>
      </c>
      <c r="B229" s="823" t="s">
        <v>4340</v>
      </c>
      <c r="C229" s="823" t="s">
        <v>4235</v>
      </c>
      <c r="D229" s="823" t="s">
        <v>4658</v>
      </c>
      <c r="E229" s="823" t="s">
        <v>4659</v>
      </c>
      <c r="F229" s="832">
        <v>28</v>
      </c>
      <c r="G229" s="832">
        <v>0</v>
      </c>
      <c r="H229" s="832"/>
      <c r="I229" s="832">
        <v>0</v>
      </c>
      <c r="J229" s="832">
        <v>22</v>
      </c>
      <c r="K229" s="832">
        <v>0</v>
      </c>
      <c r="L229" s="832"/>
      <c r="M229" s="832">
        <v>0</v>
      </c>
      <c r="N229" s="832">
        <v>43</v>
      </c>
      <c r="O229" s="832">
        <v>0</v>
      </c>
      <c r="P229" s="828"/>
      <c r="Q229" s="833">
        <v>0</v>
      </c>
    </row>
    <row r="230" spans="1:17" ht="14.45" customHeight="1" x14ac:dyDescent="0.2">
      <c r="A230" s="822" t="s">
        <v>586</v>
      </c>
      <c r="B230" s="823" t="s">
        <v>4340</v>
      </c>
      <c r="C230" s="823" t="s">
        <v>4235</v>
      </c>
      <c r="D230" s="823" t="s">
        <v>4275</v>
      </c>
      <c r="E230" s="823" t="s">
        <v>4276</v>
      </c>
      <c r="F230" s="832">
        <v>616</v>
      </c>
      <c r="G230" s="832">
        <v>155232</v>
      </c>
      <c r="H230" s="832">
        <v>0.97940642035130221</v>
      </c>
      <c r="I230" s="832">
        <v>252</v>
      </c>
      <c r="J230" s="832">
        <v>624</v>
      </c>
      <c r="K230" s="832">
        <v>158496</v>
      </c>
      <c r="L230" s="832">
        <v>1</v>
      </c>
      <c r="M230" s="832">
        <v>254</v>
      </c>
      <c r="N230" s="832">
        <v>533</v>
      </c>
      <c r="O230" s="832">
        <v>135914</v>
      </c>
      <c r="P230" s="828">
        <v>0.85752321825156474</v>
      </c>
      <c r="Q230" s="833">
        <v>254.99812382739211</v>
      </c>
    </row>
    <row r="231" spans="1:17" ht="14.45" customHeight="1" x14ac:dyDescent="0.2">
      <c r="A231" s="822" t="s">
        <v>586</v>
      </c>
      <c r="B231" s="823" t="s">
        <v>4340</v>
      </c>
      <c r="C231" s="823" t="s">
        <v>4235</v>
      </c>
      <c r="D231" s="823" t="s">
        <v>4660</v>
      </c>
      <c r="E231" s="823" t="s">
        <v>4661</v>
      </c>
      <c r="F231" s="832">
        <v>89</v>
      </c>
      <c r="G231" s="832">
        <v>494840</v>
      </c>
      <c r="H231" s="832">
        <v>0.95129340838485432</v>
      </c>
      <c r="I231" s="832">
        <v>5560</v>
      </c>
      <c r="J231" s="832">
        <v>93</v>
      </c>
      <c r="K231" s="832">
        <v>520176</v>
      </c>
      <c r="L231" s="832">
        <v>1</v>
      </c>
      <c r="M231" s="832">
        <v>5593.2903225806449</v>
      </c>
      <c r="N231" s="832">
        <v>62</v>
      </c>
      <c r="O231" s="832">
        <v>348626</v>
      </c>
      <c r="P231" s="828">
        <v>0.67020777582971913</v>
      </c>
      <c r="Q231" s="833">
        <v>5623</v>
      </c>
    </row>
    <row r="232" spans="1:17" ht="14.45" customHeight="1" x14ac:dyDescent="0.2">
      <c r="A232" s="822" t="s">
        <v>586</v>
      </c>
      <c r="B232" s="823" t="s">
        <v>4340</v>
      </c>
      <c r="C232" s="823" t="s">
        <v>4235</v>
      </c>
      <c r="D232" s="823" t="s">
        <v>4662</v>
      </c>
      <c r="E232" s="823" t="s">
        <v>4663</v>
      </c>
      <c r="F232" s="832">
        <v>2703</v>
      </c>
      <c r="G232" s="832">
        <v>2989990</v>
      </c>
      <c r="H232" s="832">
        <v>1.019241920094575</v>
      </c>
      <c r="I232" s="832">
        <v>1106.1746207917129</v>
      </c>
      <c r="J232" s="832">
        <v>2630</v>
      </c>
      <c r="K232" s="832">
        <v>2933543</v>
      </c>
      <c r="L232" s="832">
        <v>1</v>
      </c>
      <c r="M232" s="832">
        <v>1115.4155893536122</v>
      </c>
      <c r="N232" s="832">
        <v>2172</v>
      </c>
      <c r="O232" s="832">
        <v>2449354</v>
      </c>
      <c r="P232" s="828">
        <v>0.83494736569397487</v>
      </c>
      <c r="Q232" s="833">
        <v>1127.6952117863721</v>
      </c>
    </row>
    <row r="233" spans="1:17" ht="14.45" customHeight="1" x14ac:dyDescent="0.2">
      <c r="A233" s="822" t="s">
        <v>586</v>
      </c>
      <c r="B233" s="823" t="s">
        <v>4340</v>
      </c>
      <c r="C233" s="823" t="s">
        <v>4235</v>
      </c>
      <c r="D233" s="823" t="s">
        <v>4664</v>
      </c>
      <c r="E233" s="823" t="s">
        <v>4665</v>
      </c>
      <c r="F233" s="832">
        <v>486</v>
      </c>
      <c r="G233" s="832">
        <v>644910</v>
      </c>
      <c r="H233" s="832">
        <v>0.91295558594446757</v>
      </c>
      <c r="I233" s="832">
        <v>1326.9753086419753</v>
      </c>
      <c r="J233" s="832">
        <v>528</v>
      </c>
      <c r="K233" s="832">
        <v>706398</v>
      </c>
      <c r="L233" s="832">
        <v>1</v>
      </c>
      <c r="M233" s="832">
        <v>1337.875</v>
      </c>
      <c r="N233" s="832">
        <v>463</v>
      </c>
      <c r="O233" s="832">
        <v>623589</v>
      </c>
      <c r="P233" s="828">
        <v>0.88277288440794</v>
      </c>
      <c r="Q233" s="833">
        <v>1346.8444924406047</v>
      </c>
    </row>
    <row r="234" spans="1:17" ht="14.45" customHeight="1" x14ac:dyDescent="0.2">
      <c r="A234" s="822" t="s">
        <v>586</v>
      </c>
      <c r="B234" s="823" t="s">
        <v>4340</v>
      </c>
      <c r="C234" s="823" t="s">
        <v>4235</v>
      </c>
      <c r="D234" s="823" t="s">
        <v>4666</v>
      </c>
      <c r="E234" s="823" t="s">
        <v>4667</v>
      </c>
      <c r="F234" s="832"/>
      <c r="G234" s="832"/>
      <c r="H234" s="832"/>
      <c r="I234" s="832"/>
      <c r="J234" s="832">
        <v>8</v>
      </c>
      <c r="K234" s="832">
        <v>0</v>
      </c>
      <c r="L234" s="832"/>
      <c r="M234" s="832">
        <v>0</v>
      </c>
      <c r="N234" s="832"/>
      <c r="O234" s="832"/>
      <c r="P234" s="828"/>
      <c r="Q234" s="833"/>
    </row>
    <row r="235" spans="1:17" ht="14.45" customHeight="1" x14ac:dyDescent="0.2">
      <c r="A235" s="822" t="s">
        <v>586</v>
      </c>
      <c r="B235" s="823" t="s">
        <v>4340</v>
      </c>
      <c r="C235" s="823" t="s">
        <v>4235</v>
      </c>
      <c r="D235" s="823" t="s">
        <v>4668</v>
      </c>
      <c r="E235" s="823" t="s">
        <v>4669</v>
      </c>
      <c r="F235" s="832"/>
      <c r="G235" s="832"/>
      <c r="H235" s="832"/>
      <c r="I235" s="832"/>
      <c r="J235" s="832"/>
      <c r="K235" s="832"/>
      <c r="L235" s="832"/>
      <c r="M235" s="832"/>
      <c r="N235" s="832">
        <v>1</v>
      </c>
      <c r="O235" s="832">
        <v>2999</v>
      </c>
      <c r="P235" s="828"/>
      <c r="Q235" s="833">
        <v>2999</v>
      </c>
    </row>
    <row r="236" spans="1:17" ht="14.45" customHeight="1" x14ac:dyDescent="0.2">
      <c r="A236" s="822" t="s">
        <v>586</v>
      </c>
      <c r="B236" s="823" t="s">
        <v>4340</v>
      </c>
      <c r="C236" s="823" t="s">
        <v>4235</v>
      </c>
      <c r="D236" s="823" t="s">
        <v>4670</v>
      </c>
      <c r="E236" s="823" t="s">
        <v>4671</v>
      </c>
      <c r="F236" s="832">
        <v>240</v>
      </c>
      <c r="G236" s="832">
        <v>114480</v>
      </c>
      <c r="H236" s="832">
        <v>0.86839769701658964</v>
      </c>
      <c r="I236" s="832">
        <v>477</v>
      </c>
      <c r="J236" s="832">
        <v>273</v>
      </c>
      <c r="K236" s="832">
        <v>131829</v>
      </c>
      <c r="L236" s="832">
        <v>1</v>
      </c>
      <c r="M236" s="832">
        <v>482.8901098901099</v>
      </c>
      <c r="N236" s="832">
        <v>169</v>
      </c>
      <c r="O236" s="832">
        <v>82472</v>
      </c>
      <c r="P236" s="828">
        <v>0.62559831296603929</v>
      </c>
      <c r="Q236" s="833">
        <v>488</v>
      </c>
    </row>
    <row r="237" spans="1:17" ht="14.45" customHeight="1" x14ac:dyDescent="0.2">
      <c r="A237" s="822" t="s">
        <v>586</v>
      </c>
      <c r="B237" s="823" t="s">
        <v>4340</v>
      </c>
      <c r="C237" s="823" t="s">
        <v>4235</v>
      </c>
      <c r="D237" s="823" t="s">
        <v>4672</v>
      </c>
      <c r="E237" s="823" t="s">
        <v>4673</v>
      </c>
      <c r="F237" s="832">
        <v>5</v>
      </c>
      <c r="G237" s="832">
        <v>23055</v>
      </c>
      <c r="H237" s="832">
        <v>0.4510858931715907</v>
      </c>
      <c r="I237" s="832">
        <v>4611</v>
      </c>
      <c r="J237" s="832">
        <v>11</v>
      </c>
      <c r="K237" s="832">
        <v>51110</v>
      </c>
      <c r="L237" s="832">
        <v>1</v>
      </c>
      <c r="M237" s="832">
        <v>4646.363636363636</v>
      </c>
      <c r="N237" s="832">
        <v>5</v>
      </c>
      <c r="O237" s="832">
        <v>23430</v>
      </c>
      <c r="P237" s="828">
        <v>0.4584230091958521</v>
      </c>
      <c r="Q237" s="833">
        <v>4686</v>
      </c>
    </row>
    <row r="238" spans="1:17" ht="14.45" customHeight="1" x14ac:dyDescent="0.2">
      <c r="A238" s="822" t="s">
        <v>586</v>
      </c>
      <c r="B238" s="823" t="s">
        <v>4340</v>
      </c>
      <c r="C238" s="823" t="s">
        <v>4235</v>
      </c>
      <c r="D238" s="823" t="s">
        <v>4674</v>
      </c>
      <c r="E238" s="823" t="s">
        <v>4675</v>
      </c>
      <c r="F238" s="832">
        <v>59</v>
      </c>
      <c r="G238" s="832">
        <v>243074</v>
      </c>
      <c r="H238" s="832">
        <v>1.1508095824259066</v>
      </c>
      <c r="I238" s="832">
        <v>4119.8983050847455</v>
      </c>
      <c r="J238" s="832">
        <v>51</v>
      </c>
      <c r="K238" s="832">
        <v>211220</v>
      </c>
      <c r="L238" s="832">
        <v>1</v>
      </c>
      <c r="M238" s="832">
        <v>4141.5686274509808</v>
      </c>
      <c r="N238" s="832">
        <v>57</v>
      </c>
      <c r="O238" s="832">
        <v>237177</v>
      </c>
      <c r="P238" s="828">
        <v>1.1228908247325065</v>
      </c>
      <c r="Q238" s="833">
        <v>4161</v>
      </c>
    </row>
    <row r="239" spans="1:17" ht="14.45" customHeight="1" x14ac:dyDescent="0.2">
      <c r="A239" s="822" t="s">
        <v>586</v>
      </c>
      <c r="B239" s="823" t="s">
        <v>4340</v>
      </c>
      <c r="C239" s="823" t="s">
        <v>4235</v>
      </c>
      <c r="D239" s="823" t="s">
        <v>4676</v>
      </c>
      <c r="E239" s="823" t="s">
        <v>4677</v>
      </c>
      <c r="F239" s="832">
        <v>3</v>
      </c>
      <c r="G239" s="832">
        <v>31146</v>
      </c>
      <c r="H239" s="832">
        <v>0.99377811812003447</v>
      </c>
      <c r="I239" s="832">
        <v>10382</v>
      </c>
      <c r="J239" s="832">
        <v>3</v>
      </c>
      <c r="K239" s="832">
        <v>31341</v>
      </c>
      <c r="L239" s="832">
        <v>1</v>
      </c>
      <c r="M239" s="832">
        <v>10447</v>
      </c>
      <c r="N239" s="832">
        <v>9</v>
      </c>
      <c r="O239" s="832">
        <v>94536</v>
      </c>
      <c r="P239" s="828">
        <v>3.0163683354072939</v>
      </c>
      <c r="Q239" s="833">
        <v>10504</v>
      </c>
    </row>
    <row r="240" spans="1:17" ht="14.45" customHeight="1" x14ac:dyDescent="0.2">
      <c r="A240" s="822" t="s">
        <v>586</v>
      </c>
      <c r="B240" s="823" t="s">
        <v>4340</v>
      </c>
      <c r="C240" s="823" t="s">
        <v>4235</v>
      </c>
      <c r="D240" s="823" t="s">
        <v>4678</v>
      </c>
      <c r="E240" s="823" t="s">
        <v>4679</v>
      </c>
      <c r="F240" s="832">
        <v>416</v>
      </c>
      <c r="G240" s="832">
        <v>149336</v>
      </c>
      <c r="H240" s="832">
        <v>0.93716308229107181</v>
      </c>
      <c r="I240" s="832">
        <v>358.98076923076923</v>
      </c>
      <c r="J240" s="832">
        <v>439</v>
      </c>
      <c r="K240" s="832">
        <v>159349</v>
      </c>
      <c r="L240" s="832">
        <v>1</v>
      </c>
      <c r="M240" s="832">
        <v>362.98177676537586</v>
      </c>
      <c r="N240" s="832">
        <v>392</v>
      </c>
      <c r="O240" s="832">
        <v>143439</v>
      </c>
      <c r="P240" s="828">
        <v>0.90015626078607336</v>
      </c>
      <c r="Q240" s="833">
        <v>365.9158163265306</v>
      </c>
    </row>
    <row r="241" spans="1:17" ht="14.45" customHeight="1" x14ac:dyDescent="0.2">
      <c r="A241" s="822" t="s">
        <v>586</v>
      </c>
      <c r="B241" s="823" t="s">
        <v>4340</v>
      </c>
      <c r="C241" s="823" t="s">
        <v>4235</v>
      </c>
      <c r="D241" s="823" t="s">
        <v>4680</v>
      </c>
      <c r="E241" s="823" t="s">
        <v>4681</v>
      </c>
      <c r="F241" s="832">
        <v>6</v>
      </c>
      <c r="G241" s="832">
        <v>30378</v>
      </c>
      <c r="H241" s="832">
        <v>1.1924631992149166</v>
      </c>
      <c r="I241" s="832">
        <v>5063</v>
      </c>
      <c r="J241" s="832">
        <v>5</v>
      </c>
      <c r="K241" s="832">
        <v>25475</v>
      </c>
      <c r="L241" s="832">
        <v>1</v>
      </c>
      <c r="M241" s="832">
        <v>5095</v>
      </c>
      <c r="N241" s="832">
        <v>3</v>
      </c>
      <c r="O241" s="832">
        <v>15343</v>
      </c>
      <c r="P241" s="828">
        <v>0.6022767419038273</v>
      </c>
      <c r="Q241" s="833">
        <v>5114.333333333333</v>
      </c>
    </row>
    <row r="242" spans="1:17" ht="14.45" customHeight="1" x14ac:dyDescent="0.2">
      <c r="A242" s="822" t="s">
        <v>586</v>
      </c>
      <c r="B242" s="823" t="s">
        <v>4340</v>
      </c>
      <c r="C242" s="823" t="s">
        <v>4235</v>
      </c>
      <c r="D242" s="823" t="s">
        <v>4291</v>
      </c>
      <c r="E242" s="823" t="s">
        <v>4292</v>
      </c>
      <c r="F242" s="832">
        <v>513</v>
      </c>
      <c r="G242" s="832">
        <v>191861</v>
      </c>
      <c r="H242" s="832">
        <v>0.90799424520354755</v>
      </c>
      <c r="I242" s="832">
        <v>373.99805068226124</v>
      </c>
      <c r="J242" s="832">
        <v>562</v>
      </c>
      <c r="K242" s="832">
        <v>211302</v>
      </c>
      <c r="L242" s="832">
        <v>1</v>
      </c>
      <c r="M242" s="832">
        <v>375.98220640569394</v>
      </c>
      <c r="N242" s="832">
        <v>477</v>
      </c>
      <c r="O242" s="832">
        <v>180768</v>
      </c>
      <c r="P242" s="828">
        <v>0.85549592526336715</v>
      </c>
      <c r="Q242" s="833">
        <v>378.96855345911951</v>
      </c>
    </row>
    <row r="243" spans="1:17" ht="14.45" customHeight="1" x14ac:dyDescent="0.2">
      <c r="A243" s="822" t="s">
        <v>586</v>
      </c>
      <c r="B243" s="823" t="s">
        <v>4340</v>
      </c>
      <c r="C243" s="823" t="s">
        <v>4235</v>
      </c>
      <c r="D243" s="823" t="s">
        <v>4682</v>
      </c>
      <c r="E243" s="823" t="s">
        <v>4683</v>
      </c>
      <c r="F243" s="832">
        <v>1</v>
      </c>
      <c r="G243" s="832">
        <v>1865</v>
      </c>
      <c r="H243" s="832">
        <v>0.33137882018479031</v>
      </c>
      <c r="I243" s="832">
        <v>1865</v>
      </c>
      <c r="J243" s="832">
        <v>3</v>
      </c>
      <c r="K243" s="832">
        <v>5628</v>
      </c>
      <c r="L243" s="832">
        <v>1</v>
      </c>
      <c r="M243" s="832">
        <v>1876</v>
      </c>
      <c r="N243" s="832">
        <v>2</v>
      </c>
      <c r="O243" s="832">
        <v>3772</v>
      </c>
      <c r="P243" s="828">
        <v>0.67022032693674483</v>
      </c>
      <c r="Q243" s="833">
        <v>1886</v>
      </c>
    </row>
    <row r="244" spans="1:17" ht="14.45" customHeight="1" x14ac:dyDescent="0.2">
      <c r="A244" s="822" t="s">
        <v>586</v>
      </c>
      <c r="B244" s="823" t="s">
        <v>4340</v>
      </c>
      <c r="C244" s="823" t="s">
        <v>4235</v>
      </c>
      <c r="D244" s="823" t="s">
        <v>4684</v>
      </c>
      <c r="E244" s="823" t="s">
        <v>4685</v>
      </c>
      <c r="F244" s="832">
        <v>163</v>
      </c>
      <c r="G244" s="832">
        <v>25102</v>
      </c>
      <c r="H244" s="832">
        <v>0.61816928115842096</v>
      </c>
      <c r="I244" s="832">
        <v>154</v>
      </c>
      <c r="J244" s="832">
        <v>262</v>
      </c>
      <c r="K244" s="832">
        <v>40607</v>
      </c>
      <c r="L244" s="832">
        <v>1</v>
      </c>
      <c r="M244" s="832">
        <v>154.9885496183206</v>
      </c>
      <c r="N244" s="832">
        <v>328</v>
      </c>
      <c r="O244" s="832">
        <v>51168</v>
      </c>
      <c r="P244" s="828">
        <v>1.2600783116211491</v>
      </c>
      <c r="Q244" s="833">
        <v>156</v>
      </c>
    </row>
    <row r="245" spans="1:17" ht="14.45" customHeight="1" x14ac:dyDescent="0.2">
      <c r="A245" s="822" t="s">
        <v>586</v>
      </c>
      <c r="B245" s="823" t="s">
        <v>4340</v>
      </c>
      <c r="C245" s="823" t="s">
        <v>4235</v>
      </c>
      <c r="D245" s="823" t="s">
        <v>4686</v>
      </c>
      <c r="E245" s="823" t="s">
        <v>4687</v>
      </c>
      <c r="F245" s="832">
        <v>7</v>
      </c>
      <c r="G245" s="832">
        <v>82397</v>
      </c>
      <c r="H245" s="832">
        <v>2.3189519306540585</v>
      </c>
      <c r="I245" s="832">
        <v>11771</v>
      </c>
      <c r="J245" s="832">
        <v>3</v>
      </c>
      <c r="K245" s="832">
        <v>35532</v>
      </c>
      <c r="L245" s="832">
        <v>1</v>
      </c>
      <c r="M245" s="832">
        <v>11844</v>
      </c>
      <c r="N245" s="832">
        <v>10</v>
      </c>
      <c r="O245" s="832">
        <v>119090</v>
      </c>
      <c r="P245" s="828">
        <v>3.3516267026905324</v>
      </c>
      <c r="Q245" s="833">
        <v>11909</v>
      </c>
    </row>
    <row r="246" spans="1:17" ht="14.45" customHeight="1" x14ac:dyDescent="0.2">
      <c r="A246" s="822" t="s">
        <v>586</v>
      </c>
      <c r="B246" s="823" t="s">
        <v>4340</v>
      </c>
      <c r="C246" s="823" t="s">
        <v>4235</v>
      </c>
      <c r="D246" s="823" t="s">
        <v>4688</v>
      </c>
      <c r="E246" s="823" t="s">
        <v>4689</v>
      </c>
      <c r="F246" s="832"/>
      <c r="G246" s="832"/>
      <c r="H246" s="832"/>
      <c r="I246" s="832"/>
      <c r="J246" s="832"/>
      <c r="K246" s="832"/>
      <c r="L246" s="832"/>
      <c r="M246" s="832"/>
      <c r="N246" s="832">
        <v>1</v>
      </c>
      <c r="O246" s="832">
        <v>356</v>
      </c>
      <c r="P246" s="828"/>
      <c r="Q246" s="833">
        <v>356</v>
      </c>
    </row>
    <row r="247" spans="1:17" ht="14.45" customHeight="1" x14ac:dyDescent="0.2">
      <c r="A247" s="822" t="s">
        <v>586</v>
      </c>
      <c r="B247" s="823" t="s">
        <v>4340</v>
      </c>
      <c r="C247" s="823" t="s">
        <v>4235</v>
      </c>
      <c r="D247" s="823" t="s">
        <v>4336</v>
      </c>
      <c r="E247" s="823" t="s">
        <v>4337</v>
      </c>
      <c r="F247" s="832"/>
      <c r="G247" s="832"/>
      <c r="H247" s="832"/>
      <c r="I247" s="832"/>
      <c r="J247" s="832">
        <v>1</v>
      </c>
      <c r="K247" s="832">
        <v>7044</v>
      </c>
      <c r="L247" s="832">
        <v>1</v>
      </c>
      <c r="M247" s="832">
        <v>7044</v>
      </c>
      <c r="N247" s="832">
        <v>5</v>
      </c>
      <c r="O247" s="832">
        <v>35365</v>
      </c>
      <c r="P247" s="828">
        <v>5.0205848949460536</v>
      </c>
      <c r="Q247" s="833">
        <v>7073</v>
      </c>
    </row>
    <row r="248" spans="1:17" ht="14.45" customHeight="1" x14ac:dyDescent="0.2">
      <c r="A248" s="822" t="s">
        <v>586</v>
      </c>
      <c r="B248" s="823" t="s">
        <v>4340</v>
      </c>
      <c r="C248" s="823" t="s">
        <v>4235</v>
      </c>
      <c r="D248" s="823" t="s">
        <v>4690</v>
      </c>
      <c r="E248" s="823" t="s">
        <v>4691</v>
      </c>
      <c r="F248" s="832">
        <v>10</v>
      </c>
      <c r="G248" s="832">
        <v>44950</v>
      </c>
      <c r="H248" s="832">
        <v>2.4817800353356891</v>
      </c>
      <c r="I248" s="832">
        <v>4495</v>
      </c>
      <c r="J248" s="832">
        <v>4</v>
      </c>
      <c r="K248" s="832">
        <v>18112</v>
      </c>
      <c r="L248" s="832">
        <v>1</v>
      </c>
      <c r="M248" s="832">
        <v>4528</v>
      </c>
      <c r="N248" s="832">
        <v>9</v>
      </c>
      <c r="O248" s="832">
        <v>41013</v>
      </c>
      <c r="P248" s="828">
        <v>2.2644103356890461</v>
      </c>
      <c r="Q248" s="833">
        <v>4557</v>
      </c>
    </row>
    <row r="249" spans="1:17" ht="14.45" customHeight="1" x14ac:dyDescent="0.2">
      <c r="A249" s="822" t="s">
        <v>586</v>
      </c>
      <c r="B249" s="823" t="s">
        <v>4340</v>
      </c>
      <c r="C249" s="823" t="s">
        <v>4235</v>
      </c>
      <c r="D249" s="823" t="s">
        <v>4692</v>
      </c>
      <c r="E249" s="823" t="s">
        <v>4693</v>
      </c>
      <c r="F249" s="832"/>
      <c r="G249" s="832"/>
      <c r="H249" s="832"/>
      <c r="I249" s="832"/>
      <c r="J249" s="832">
        <v>1</v>
      </c>
      <c r="K249" s="832">
        <v>2777</v>
      </c>
      <c r="L249" s="832">
        <v>1</v>
      </c>
      <c r="M249" s="832">
        <v>2777</v>
      </c>
      <c r="N249" s="832"/>
      <c r="O249" s="832"/>
      <c r="P249" s="828"/>
      <c r="Q249" s="833"/>
    </row>
    <row r="250" spans="1:17" ht="14.45" customHeight="1" x14ac:dyDescent="0.2">
      <c r="A250" s="822" t="s">
        <v>586</v>
      </c>
      <c r="B250" s="823" t="s">
        <v>4340</v>
      </c>
      <c r="C250" s="823" t="s">
        <v>4235</v>
      </c>
      <c r="D250" s="823" t="s">
        <v>4694</v>
      </c>
      <c r="E250" s="823" t="s">
        <v>4695</v>
      </c>
      <c r="F250" s="832">
        <v>60</v>
      </c>
      <c r="G250" s="832">
        <v>775500</v>
      </c>
      <c r="H250" s="832">
        <v>1.0842377969070911</v>
      </c>
      <c r="I250" s="832">
        <v>12925</v>
      </c>
      <c r="J250" s="832">
        <v>55</v>
      </c>
      <c r="K250" s="832">
        <v>715249</v>
      </c>
      <c r="L250" s="832">
        <v>1</v>
      </c>
      <c r="M250" s="832">
        <v>13004.527272727273</v>
      </c>
      <c r="N250" s="832">
        <v>65</v>
      </c>
      <c r="O250" s="832">
        <v>850070</v>
      </c>
      <c r="P250" s="828">
        <v>1.1884951953795111</v>
      </c>
      <c r="Q250" s="833">
        <v>13078</v>
      </c>
    </row>
    <row r="251" spans="1:17" ht="14.45" customHeight="1" x14ac:dyDescent="0.2">
      <c r="A251" s="822" t="s">
        <v>586</v>
      </c>
      <c r="B251" s="823" t="s">
        <v>4340</v>
      </c>
      <c r="C251" s="823" t="s">
        <v>4235</v>
      </c>
      <c r="D251" s="823" t="s">
        <v>4696</v>
      </c>
      <c r="E251" s="823" t="s">
        <v>4697</v>
      </c>
      <c r="F251" s="832">
        <v>112</v>
      </c>
      <c r="G251" s="832">
        <v>280217</v>
      </c>
      <c r="H251" s="832">
        <v>0.72958167460340195</v>
      </c>
      <c r="I251" s="832">
        <v>2501.9375</v>
      </c>
      <c r="J251" s="832">
        <v>152</v>
      </c>
      <c r="K251" s="832">
        <v>384079</v>
      </c>
      <c r="L251" s="832">
        <v>1</v>
      </c>
      <c r="M251" s="832">
        <v>2526.8355263157896</v>
      </c>
      <c r="N251" s="832">
        <v>103</v>
      </c>
      <c r="O251" s="832">
        <v>262402</v>
      </c>
      <c r="P251" s="828">
        <v>0.68319798791394482</v>
      </c>
      <c r="Q251" s="833">
        <v>2547.5922330097087</v>
      </c>
    </row>
    <row r="252" spans="1:17" ht="14.45" customHeight="1" x14ac:dyDescent="0.2">
      <c r="A252" s="822" t="s">
        <v>586</v>
      </c>
      <c r="B252" s="823" t="s">
        <v>4340</v>
      </c>
      <c r="C252" s="823" t="s">
        <v>4235</v>
      </c>
      <c r="D252" s="823" t="s">
        <v>4698</v>
      </c>
      <c r="E252" s="823" t="s">
        <v>4699</v>
      </c>
      <c r="F252" s="832">
        <v>1</v>
      </c>
      <c r="G252" s="832">
        <v>5809</v>
      </c>
      <c r="H252" s="832">
        <v>0.24769742452669283</v>
      </c>
      <c r="I252" s="832">
        <v>5809</v>
      </c>
      <c r="J252" s="832">
        <v>4</v>
      </c>
      <c r="K252" s="832">
        <v>23452</v>
      </c>
      <c r="L252" s="832">
        <v>1</v>
      </c>
      <c r="M252" s="832">
        <v>5863</v>
      </c>
      <c r="N252" s="832">
        <v>3</v>
      </c>
      <c r="O252" s="832">
        <v>17733</v>
      </c>
      <c r="P252" s="828">
        <v>0.75614020126215253</v>
      </c>
      <c r="Q252" s="833">
        <v>5911</v>
      </c>
    </row>
    <row r="253" spans="1:17" ht="14.45" customHeight="1" x14ac:dyDescent="0.2">
      <c r="A253" s="822" t="s">
        <v>586</v>
      </c>
      <c r="B253" s="823" t="s">
        <v>4340</v>
      </c>
      <c r="C253" s="823" t="s">
        <v>4235</v>
      </c>
      <c r="D253" s="823" t="s">
        <v>4700</v>
      </c>
      <c r="E253" s="823" t="s">
        <v>4701</v>
      </c>
      <c r="F253" s="832">
        <v>75</v>
      </c>
      <c r="G253" s="832">
        <v>53696</v>
      </c>
      <c r="H253" s="832">
        <v>0.97451905626134305</v>
      </c>
      <c r="I253" s="832">
        <v>715.94666666666672</v>
      </c>
      <c r="J253" s="832">
        <v>76</v>
      </c>
      <c r="K253" s="832">
        <v>55100</v>
      </c>
      <c r="L253" s="832">
        <v>1</v>
      </c>
      <c r="M253" s="832">
        <v>725</v>
      </c>
      <c r="N253" s="832">
        <v>79</v>
      </c>
      <c r="O253" s="832">
        <v>57814</v>
      </c>
      <c r="P253" s="828">
        <v>1.0492558983666063</v>
      </c>
      <c r="Q253" s="833">
        <v>731.82278481012656</v>
      </c>
    </row>
    <row r="254" spans="1:17" ht="14.45" customHeight="1" x14ac:dyDescent="0.2">
      <c r="A254" s="822" t="s">
        <v>586</v>
      </c>
      <c r="B254" s="823" t="s">
        <v>4340</v>
      </c>
      <c r="C254" s="823" t="s">
        <v>4235</v>
      </c>
      <c r="D254" s="823" t="s">
        <v>4702</v>
      </c>
      <c r="E254" s="823" t="s">
        <v>4703</v>
      </c>
      <c r="F254" s="832">
        <v>3</v>
      </c>
      <c r="G254" s="832">
        <v>0</v>
      </c>
      <c r="H254" s="832"/>
      <c r="I254" s="832">
        <v>0</v>
      </c>
      <c r="J254" s="832">
        <v>18</v>
      </c>
      <c r="K254" s="832">
        <v>0</v>
      </c>
      <c r="L254" s="832"/>
      <c r="M254" s="832">
        <v>0</v>
      </c>
      <c r="N254" s="832">
        <v>7</v>
      </c>
      <c r="O254" s="832">
        <v>0</v>
      </c>
      <c r="P254" s="828"/>
      <c r="Q254" s="833">
        <v>0</v>
      </c>
    </row>
    <row r="255" spans="1:17" ht="14.45" customHeight="1" x14ac:dyDescent="0.2">
      <c r="A255" s="822" t="s">
        <v>586</v>
      </c>
      <c r="B255" s="823" t="s">
        <v>4340</v>
      </c>
      <c r="C255" s="823" t="s">
        <v>4235</v>
      </c>
      <c r="D255" s="823" t="s">
        <v>4704</v>
      </c>
      <c r="E255" s="823" t="s">
        <v>4705</v>
      </c>
      <c r="F255" s="832">
        <v>178</v>
      </c>
      <c r="G255" s="832">
        <v>257922</v>
      </c>
      <c r="H255" s="832">
        <v>0.89225063912076352</v>
      </c>
      <c r="I255" s="832">
        <v>1449</v>
      </c>
      <c r="J255" s="832">
        <v>198</v>
      </c>
      <c r="K255" s="832">
        <v>289069</v>
      </c>
      <c r="L255" s="832">
        <v>1</v>
      </c>
      <c r="M255" s="832">
        <v>1459.9444444444443</v>
      </c>
      <c r="N255" s="832">
        <v>194</v>
      </c>
      <c r="O255" s="832">
        <v>285120</v>
      </c>
      <c r="P255" s="828">
        <v>0.98633890178469497</v>
      </c>
      <c r="Q255" s="833">
        <v>1469.6907216494844</v>
      </c>
    </row>
    <row r="256" spans="1:17" ht="14.45" customHeight="1" x14ac:dyDescent="0.2">
      <c r="A256" s="822" t="s">
        <v>586</v>
      </c>
      <c r="B256" s="823" t="s">
        <v>4340</v>
      </c>
      <c r="C256" s="823" t="s">
        <v>4235</v>
      </c>
      <c r="D256" s="823" t="s">
        <v>4706</v>
      </c>
      <c r="E256" s="823" t="s">
        <v>4707</v>
      </c>
      <c r="F256" s="832">
        <v>13</v>
      </c>
      <c r="G256" s="832">
        <v>72540</v>
      </c>
      <c r="H256" s="832">
        <v>1.614008543965824</v>
      </c>
      <c r="I256" s="832">
        <v>5580</v>
      </c>
      <c r="J256" s="832">
        <v>8</v>
      </c>
      <c r="K256" s="832">
        <v>44944</v>
      </c>
      <c r="L256" s="832">
        <v>1</v>
      </c>
      <c r="M256" s="832">
        <v>5618</v>
      </c>
      <c r="N256" s="832">
        <v>9</v>
      </c>
      <c r="O256" s="832">
        <v>50868</v>
      </c>
      <c r="P256" s="828">
        <v>1.1318084727661089</v>
      </c>
      <c r="Q256" s="833">
        <v>5652</v>
      </c>
    </row>
    <row r="257" spans="1:17" ht="14.45" customHeight="1" x14ac:dyDescent="0.2">
      <c r="A257" s="822" t="s">
        <v>586</v>
      </c>
      <c r="B257" s="823" t="s">
        <v>4340</v>
      </c>
      <c r="C257" s="823" t="s">
        <v>4235</v>
      </c>
      <c r="D257" s="823" t="s">
        <v>4708</v>
      </c>
      <c r="E257" s="823" t="s">
        <v>4709</v>
      </c>
      <c r="F257" s="832">
        <v>12</v>
      </c>
      <c r="G257" s="832">
        <v>128988</v>
      </c>
      <c r="H257" s="832">
        <v>0.91752855984407677</v>
      </c>
      <c r="I257" s="832">
        <v>10749</v>
      </c>
      <c r="J257" s="832">
        <v>13</v>
      </c>
      <c r="K257" s="832">
        <v>140582</v>
      </c>
      <c r="L257" s="832">
        <v>1</v>
      </c>
      <c r="M257" s="832">
        <v>10814</v>
      </c>
      <c r="N257" s="832">
        <v>8</v>
      </c>
      <c r="O257" s="832">
        <v>86968</v>
      </c>
      <c r="P257" s="828">
        <v>0.61862827388997166</v>
      </c>
      <c r="Q257" s="833">
        <v>10871</v>
      </c>
    </row>
    <row r="258" spans="1:17" ht="14.45" customHeight="1" x14ac:dyDescent="0.2">
      <c r="A258" s="822" t="s">
        <v>586</v>
      </c>
      <c r="B258" s="823" t="s">
        <v>4340</v>
      </c>
      <c r="C258" s="823" t="s">
        <v>4235</v>
      </c>
      <c r="D258" s="823" t="s">
        <v>4710</v>
      </c>
      <c r="E258" s="823" t="s">
        <v>4711</v>
      </c>
      <c r="F258" s="832">
        <v>9</v>
      </c>
      <c r="G258" s="832">
        <v>30267</v>
      </c>
      <c r="H258" s="832">
        <v>2.2274801295260525</v>
      </c>
      <c r="I258" s="832">
        <v>3363</v>
      </c>
      <c r="J258" s="832">
        <v>4</v>
      </c>
      <c r="K258" s="832">
        <v>13588</v>
      </c>
      <c r="L258" s="832">
        <v>1</v>
      </c>
      <c r="M258" s="832">
        <v>3397</v>
      </c>
      <c r="N258" s="832">
        <v>7</v>
      </c>
      <c r="O258" s="832">
        <v>23982</v>
      </c>
      <c r="P258" s="828">
        <v>1.7649396526346777</v>
      </c>
      <c r="Q258" s="833">
        <v>3426</v>
      </c>
    </row>
    <row r="259" spans="1:17" ht="14.45" customHeight="1" x14ac:dyDescent="0.2">
      <c r="A259" s="822" t="s">
        <v>586</v>
      </c>
      <c r="B259" s="823" t="s">
        <v>4340</v>
      </c>
      <c r="C259" s="823" t="s">
        <v>4235</v>
      </c>
      <c r="D259" s="823" t="s">
        <v>4338</v>
      </c>
      <c r="E259" s="823" t="s">
        <v>4339</v>
      </c>
      <c r="F259" s="832">
        <v>1</v>
      </c>
      <c r="G259" s="832">
        <v>4672</v>
      </c>
      <c r="H259" s="832"/>
      <c r="I259" s="832">
        <v>4672</v>
      </c>
      <c r="J259" s="832"/>
      <c r="K259" s="832"/>
      <c r="L259" s="832"/>
      <c r="M259" s="832"/>
      <c r="N259" s="832">
        <v>2</v>
      </c>
      <c r="O259" s="832">
        <v>9404</v>
      </c>
      <c r="P259" s="828"/>
      <c r="Q259" s="833">
        <v>4702</v>
      </c>
    </row>
    <row r="260" spans="1:17" ht="14.45" customHeight="1" x14ac:dyDescent="0.2">
      <c r="A260" s="822" t="s">
        <v>586</v>
      </c>
      <c r="B260" s="823" t="s">
        <v>4340</v>
      </c>
      <c r="C260" s="823" t="s">
        <v>4235</v>
      </c>
      <c r="D260" s="823" t="s">
        <v>4712</v>
      </c>
      <c r="E260" s="823" t="s">
        <v>4713</v>
      </c>
      <c r="F260" s="832">
        <v>5</v>
      </c>
      <c r="G260" s="832">
        <v>41070</v>
      </c>
      <c r="H260" s="832">
        <v>0.38201097572318854</v>
      </c>
      <c r="I260" s="832">
        <v>8214</v>
      </c>
      <c r="J260" s="832">
        <v>13</v>
      </c>
      <c r="K260" s="832">
        <v>107510</v>
      </c>
      <c r="L260" s="832">
        <v>1</v>
      </c>
      <c r="M260" s="832">
        <v>8270</v>
      </c>
      <c r="N260" s="832">
        <v>10</v>
      </c>
      <c r="O260" s="832">
        <v>83210</v>
      </c>
      <c r="P260" s="828">
        <v>0.77397451399869777</v>
      </c>
      <c r="Q260" s="833">
        <v>8321</v>
      </c>
    </row>
    <row r="261" spans="1:17" ht="14.45" customHeight="1" x14ac:dyDescent="0.2">
      <c r="A261" s="822" t="s">
        <v>586</v>
      </c>
      <c r="B261" s="823" t="s">
        <v>4340</v>
      </c>
      <c r="C261" s="823" t="s">
        <v>4235</v>
      </c>
      <c r="D261" s="823" t="s">
        <v>4714</v>
      </c>
      <c r="E261" s="823" t="s">
        <v>4715</v>
      </c>
      <c r="F261" s="832"/>
      <c r="G261" s="832"/>
      <c r="H261" s="832"/>
      <c r="I261" s="832"/>
      <c r="J261" s="832">
        <v>2</v>
      </c>
      <c r="K261" s="832">
        <v>20108</v>
      </c>
      <c r="L261" s="832">
        <v>1</v>
      </c>
      <c r="M261" s="832">
        <v>10054</v>
      </c>
      <c r="N261" s="832">
        <v>1</v>
      </c>
      <c r="O261" s="832">
        <v>10054</v>
      </c>
      <c r="P261" s="828">
        <v>0.5</v>
      </c>
      <c r="Q261" s="833">
        <v>10054</v>
      </c>
    </row>
    <row r="262" spans="1:17" ht="14.45" customHeight="1" x14ac:dyDescent="0.2">
      <c r="A262" s="822" t="s">
        <v>586</v>
      </c>
      <c r="B262" s="823" t="s">
        <v>4340</v>
      </c>
      <c r="C262" s="823" t="s">
        <v>4235</v>
      </c>
      <c r="D262" s="823" t="s">
        <v>4716</v>
      </c>
      <c r="E262" s="823" t="s">
        <v>4717</v>
      </c>
      <c r="F262" s="832">
        <v>37</v>
      </c>
      <c r="G262" s="832">
        <v>170929</v>
      </c>
      <c r="H262" s="832">
        <v>1.4113766225187436</v>
      </c>
      <c r="I262" s="832">
        <v>4619.7027027027025</v>
      </c>
      <c r="J262" s="832">
        <v>26</v>
      </c>
      <c r="K262" s="832">
        <v>121108</v>
      </c>
      <c r="L262" s="832">
        <v>1</v>
      </c>
      <c r="M262" s="832">
        <v>4658</v>
      </c>
      <c r="N262" s="832">
        <v>36</v>
      </c>
      <c r="O262" s="832">
        <v>168843</v>
      </c>
      <c r="P262" s="828">
        <v>1.394152326848763</v>
      </c>
      <c r="Q262" s="833">
        <v>4690.083333333333</v>
      </c>
    </row>
    <row r="263" spans="1:17" ht="14.45" customHeight="1" x14ac:dyDescent="0.2">
      <c r="A263" s="822" t="s">
        <v>586</v>
      </c>
      <c r="B263" s="823" t="s">
        <v>4340</v>
      </c>
      <c r="C263" s="823" t="s">
        <v>4235</v>
      </c>
      <c r="D263" s="823" t="s">
        <v>4718</v>
      </c>
      <c r="E263" s="823" t="s">
        <v>4719</v>
      </c>
      <c r="F263" s="832">
        <v>2</v>
      </c>
      <c r="G263" s="832">
        <v>7666</v>
      </c>
      <c r="H263" s="832">
        <v>0.33048801517503018</v>
      </c>
      <c r="I263" s="832">
        <v>3833</v>
      </c>
      <c r="J263" s="832">
        <v>6</v>
      </c>
      <c r="K263" s="832">
        <v>23196</v>
      </c>
      <c r="L263" s="832">
        <v>1</v>
      </c>
      <c r="M263" s="832">
        <v>3866</v>
      </c>
      <c r="N263" s="832">
        <v>3</v>
      </c>
      <c r="O263" s="832">
        <v>11685</v>
      </c>
      <c r="P263" s="828">
        <v>0.50375064666321778</v>
      </c>
      <c r="Q263" s="833">
        <v>3895</v>
      </c>
    </row>
    <row r="264" spans="1:17" ht="14.45" customHeight="1" x14ac:dyDescent="0.2">
      <c r="A264" s="822" t="s">
        <v>586</v>
      </c>
      <c r="B264" s="823" t="s">
        <v>4340</v>
      </c>
      <c r="C264" s="823" t="s">
        <v>4235</v>
      </c>
      <c r="D264" s="823" t="s">
        <v>4720</v>
      </c>
      <c r="E264" s="823" t="s">
        <v>4721</v>
      </c>
      <c r="F264" s="832">
        <v>8</v>
      </c>
      <c r="G264" s="832">
        <v>18960</v>
      </c>
      <c r="H264" s="832">
        <v>1.5852842809364549</v>
      </c>
      <c r="I264" s="832">
        <v>2370</v>
      </c>
      <c r="J264" s="832">
        <v>5</v>
      </c>
      <c r="K264" s="832">
        <v>11960</v>
      </c>
      <c r="L264" s="832">
        <v>1</v>
      </c>
      <c r="M264" s="832">
        <v>2392</v>
      </c>
      <c r="N264" s="832">
        <v>3</v>
      </c>
      <c r="O264" s="832">
        <v>7233</v>
      </c>
      <c r="P264" s="828">
        <v>0.6047658862876254</v>
      </c>
      <c r="Q264" s="833">
        <v>2411</v>
      </c>
    </row>
    <row r="265" spans="1:17" ht="14.45" customHeight="1" x14ac:dyDescent="0.2">
      <c r="A265" s="822" t="s">
        <v>586</v>
      </c>
      <c r="B265" s="823" t="s">
        <v>4340</v>
      </c>
      <c r="C265" s="823" t="s">
        <v>4235</v>
      </c>
      <c r="D265" s="823" t="s">
        <v>4722</v>
      </c>
      <c r="E265" s="823" t="s">
        <v>4723</v>
      </c>
      <c r="F265" s="832">
        <v>1</v>
      </c>
      <c r="G265" s="832">
        <v>1268</v>
      </c>
      <c r="H265" s="832"/>
      <c r="I265" s="832">
        <v>1268</v>
      </c>
      <c r="J265" s="832"/>
      <c r="K265" s="832"/>
      <c r="L265" s="832"/>
      <c r="M265" s="832"/>
      <c r="N265" s="832"/>
      <c r="O265" s="832"/>
      <c r="P265" s="828"/>
      <c r="Q265" s="833"/>
    </row>
    <row r="266" spans="1:17" ht="14.45" customHeight="1" x14ac:dyDescent="0.2">
      <c r="A266" s="822" t="s">
        <v>586</v>
      </c>
      <c r="B266" s="823" t="s">
        <v>4340</v>
      </c>
      <c r="C266" s="823" t="s">
        <v>4235</v>
      </c>
      <c r="D266" s="823" t="s">
        <v>4724</v>
      </c>
      <c r="E266" s="823" t="s">
        <v>4725</v>
      </c>
      <c r="F266" s="832">
        <v>5</v>
      </c>
      <c r="G266" s="832">
        <v>7995</v>
      </c>
      <c r="H266" s="832">
        <v>0.82918481642812691</v>
      </c>
      <c r="I266" s="832">
        <v>1599</v>
      </c>
      <c r="J266" s="832">
        <v>6</v>
      </c>
      <c r="K266" s="832">
        <v>9642</v>
      </c>
      <c r="L266" s="832">
        <v>1</v>
      </c>
      <c r="M266" s="832">
        <v>1607</v>
      </c>
      <c r="N266" s="832">
        <v>3</v>
      </c>
      <c r="O266" s="832">
        <v>4842</v>
      </c>
      <c r="P266" s="828">
        <v>0.50217797137523335</v>
      </c>
      <c r="Q266" s="833">
        <v>1614</v>
      </c>
    </row>
    <row r="267" spans="1:17" ht="14.45" customHeight="1" x14ac:dyDescent="0.2">
      <c r="A267" s="822" t="s">
        <v>586</v>
      </c>
      <c r="B267" s="823" t="s">
        <v>4340</v>
      </c>
      <c r="C267" s="823" t="s">
        <v>4235</v>
      </c>
      <c r="D267" s="823" t="s">
        <v>4726</v>
      </c>
      <c r="E267" s="823" t="s">
        <v>4727</v>
      </c>
      <c r="F267" s="832"/>
      <c r="G267" s="832"/>
      <c r="H267" s="832"/>
      <c r="I267" s="832"/>
      <c r="J267" s="832">
        <v>5</v>
      </c>
      <c r="K267" s="832">
        <v>51335</v>
      </c>
      <c r="L267" s="832">
        <v>1</v>
      </c>
      <c r="M267" s="832">
        <v>10267</v>
      </c>
      <c r="N267" s="832">
        <v>2</v>
      </c>
      <c r="O267" s="832">
        <v>20636</v>
      </c>
      <c r="P267" s="828">
        <v>0.40198694847569882</v>
      </c>
      <c r="Q267" s="833">
        <v>10318</v>
      </c>
    </row>
    <row r="268" spans="1:17" ht="14.45" customHeight="1" x14ac:dyDescent="0.2">
      <c r="A268" s="822" t="s">
        <v>586</v>
      </c>
      <c r="B268" s="823" t="s">
        <v>4340</v>
      </c>
      <c r="C268" s="823" t="s">
        <v>4235</v>
      </c>
      <c r="D268" s="823" t="s">
        <v>4728</v>
      </c>
      <c r="E268" s="823" t="s">
        <v>4729</v>
      </c>
      <c r="F268" s="832">
        <v>7</v>
      </c>
      <c r="G268" s="832">
        <v>32382</v>
      </c>
      <c r="H268" s="832">
        <v>1.3900837089504186</v>
      </c>
      <c r="I268" s="832">
        <v>4626</v>
      </c>
      <c r="J268" s="832">
        <v>5</v>
      </c>
      <c r="K268" s="832">
        <v>23295</v>
      </c>
      <c r="L268" s="832">
        <v>1</v>
      </c>
      <c r="M268" s="832">
        <v>4659</v>
      </c>
      <c r="N268" s="832">
        <v>8</v>
      </c>
      <c r="O268" s="832">
        <v>37504</v>
      </c>
      <c r="P268" s="828">
        <v>1.6099592187164629</v>
      </c>
      <c r="Q268" s="833">
        <v>4688</v>
      </c>
    </row>
    <row r="269" spans="1:17" ht="14.45" customHeight="1" x14ac:dyDescent="0.2">
      <c r="A269" s="822" t="s">
        <v>586</v>
      </c>
      <c r="B269" s="823" t="s">
        <v>4340</v>
      </c>
      <c r="C269" s="823" t="s">
        <v>4235</v>
      </c>
      <c r="D269" s="823" t="s">
        <v>4730</v>
      </c>
      <c r="E269" s="823" t="s">
        <v>4731</v>
      </c>
      <c r="F269" s="832">
        <v>4</v>
      </c>
      <c r="G269" s="832">
        <v>28709</v>
      </c>
      <c r="H269" s="832">
        <v>3.9680718728403592</v>
      </c>
      <c r="I269" s="832">
        <v>7177.25</v>
      </c>
      <c r="J269" s="832">
        <v>1</v>
      </c>
      <c r="K269" s="832">
        <v>7235</v>
      </c>
      <c r="L269" s="832">
        <v>1</v>
      </c>
      <c r="M269" s="832">
        <v>7235</v>
      </c>
      <c r="N269" s="832">
        <v>1</v>
      </c>
      <c r="O269" s="832">
        <v>7283</v>
      </c>
      <c r="P269" s="828">
        <v>1.0066344160331722</v>
      </c>
      <c r="Q269" s="833">
        <v>7283</v>
      </c>
    </row>
    <row r="270" spans="1:17" ht="14.45" customHeight="1" x14ac:dyDescent="0.2">
      <c r="A270" s="822" t="s">
        <v>586</v>
      </c>
      <c r="B270" s="823" t="s">
        <v>4340</v>
      </c>
      <c r="C270" s="823" t="s">
        <v>4235</v>
      </c>
      <c r="D270" s="823" t="s">
        <v>4732</v>
      </c>
      <c r="E270" s="823" t="s">
        <v>4733</v>
      </c>
      <c r="F270" s="832">
        <v>4</v>
      </c>
      <c r="G270" s="832">
        <v>7124</v>
      </c>
      <c r="H270" s="832"/>
      <c r="I270" s="832">
        <v>1781</v>
      </c>
      <c r="J270" s="832"/>
      <c r="K270" s="832"/>
      <c r="L270" s="832"/>
      <c r="M270" s="832"/>
      <c r="N270" s="832">
        <v>2</v>
      </c>
      <c r="O270" s="832">
        <v>3582</v>
      </c>
      <c r="P270" s="828"/>
      <c r="Q270" s="833">
        <v>1791</v>
      </c>
    </row>
    <row r="271" spans="1:17" ht="14.45" customHeight="1" x14ac:dyDescent="0.2">
      <c r="A271" s="822" t="s">
        <v>586</v>
      </c>
      <c r="B271" s="823" t="s">
        <v>4340</v>
      </c>
      <c r="C271" s="823" t="s">
        <v>4235</v>
      </c>
      <c r="D271" s="823" t="s">
        <v>4734</v>
      </c>
      <c r="E271" s="823" t="s">
        <v>4735</v>
      </c>
      <c r="F271" s="832">
        <v>1</v>
      </c>
      <c r="G271" s="832">
        <v>2331</v>
      </c>
      <c r="H271" s="832">
        <v>0.99530315969257044</v>
      </c>
      <c r="I271" s="832">
        <v>2331</v>
      </c>
      <c r="J271" s="832">
        <v>1</v>
      </c>
      <c r="K271" s="832">
        <v>2342</v>
      </c>
      <c r="L271" s="832">
        <v>1</v>
      </c>
      <c r="M271" s="832">
        <v>2342</v>
      </c>
      <c r="N271" s="832"/>
      <c r="O271" s="832"/>
      <c r="P271" s="828"/>
      <c r="Q271" s="833"/>
    </row>
    <row r="272" spans="1:17" ht="14.45" customHeight="1" x14ac:dyDescent="0.2">
      <c r="A272" s="822" t="s">
        <v>586</v>
      </c>
      <c r="B272" s="823" t="s">
        <v>4340</v>
      </c>
      <c r="C272" s="823" t="s">
        <v>4235</v>
      </c>
      <c r="D272" s="823" t="s">
        <v>4736</v>
      </c>
      <c r="E272" s="823" t="s">
        <v>4737</v>
      </c>
      <c r="F272" s="832"/>
      <c r="G272" s="832"/>
      <c r="H272" s="832"/>
      <c r="I272" s="832"/>
      <c r="J272" s="832">
        <v>1</v>
      </c>
      <c r="K272" s="832">
        <v>5592</v>
      </c>
      <c r="L272" s="832">
        <v>1</v>
      </c>
      <c r="M272" s="832">
        <v>5592</v>
      </c>
      <c r="N272" s="832"/>
      <c r="O272" s="832"/>
      <c r="P272" s="828"/>
      <c r="Q272" s="833"/>
    </row>
    <row r="273" spans="1:17" ht="14.45" customHeight="1" x14ac:dyDescent="0.2">
      <c r="A273" s="822" t="s">
        <v>586</v>
      </c>
      <c r="B273" s="823" t="s">
        <v>4340</v>
      </c>
      <c r="C273" s="823" t="s">
        <v>4235</v>
      </c>
      <c r="D273" s="823" t="s">
        <v>4738</v>
      </c>
      <c r="E273" s="823" t="s">
        <v>4739</v>
      </c>
      <c r="F273" s="832">
        <v>102</v>
      </c>
      <c r="G273" s="832">
        <v>11526</v>
      </c>
      <c r="H273" s="832">
        <v>0.61295469049138485</v>
      </c>
      <c r="I273" s="832">
        <v>113</v>
      </c>
      <c r="J273" s="832">
        <v>165</v>
      </c>
      <c r="K273" s="832">
        <v>18804</v>
      </c>
      <c r="L273" s="832">
        <v>1</v>
      </c>
      <c r="M273" s="832">
        <v>113.96363636363637</v>
      </c>
      <c r="N273" s="832">
        <v>342</v>
      </c>
      <c r="O273" s="832">
        <v>39330</v>
      </c>
      <c r="P273" s="828">
        <v>2.0915762603701342</v>
      </c>
      <c r="Q273" s="833">
        <v>115</v>
      </c>
    </row>
    <row r="274" spans="1:17" ht="14.45" customHeight="1" x14ac:dyDescent="0.2">
      <c r="A274" s="822" t="s">
        <v>586</v>
      </c>
      <c r="B274" s="823" t="s">
        <v>4340</v>
      </c>
      <c r="C274" s="823" t="s">
        <v>4235</v>
      </c>
      <c r="D274" s="823" t="s">
        <v>4740</v>
      </c>
      <c r="E274" s="823" t="s">
        <v>4741</v>
      </c>
      <c r="F274" s="832"/>
      <c r="G274" s="832"/>
      <c r="H274" s="832"/>
      <c r="I274" s="832"/>
      <c r="J274" s="832">
        <v>1</v>
      </c>
      <c r="K274" s="832">
        <v>3067</v>
      </c>
      <c r="L274" s="832">
        <v>1</v>
      </c>
      <c r="M274" s="832">
        <v>3067</v>
      </c>
      <c r="N274" s="832"/>
      <c r="O274" s="832"/>
      <c r="P274" s="828"/>
      <c r="Q274" s="833"/>
    </row>
    <row r="275" spans="1:17" ht="14.45" customHeight="1" x14ac:dyDescent="0.2">
      <c r="A275" s="822" t="s">
        <v>586</v>
      </c>
      <c r="B275" s="823" t="s">
        <v>4340</v>
      </c>
      <c r="C275" s="823" t="s">
        <v>4235</v>
      </c>
      <c r="D275" s="823" t="s">
        <v>4742</v>
      </c>
      <c r="E275" s="823" t="s">
        <v>4743</v>
      </c>
      <c r="F275" s="832">
        <v>126</v>
      </c>
      <c r="G275" s="832">
        <v>40698</v>
      </c>
      <c r="H275" s="832">
        <v>0.35492957746478876</v>
      </c>
      <c r="I275" s="832">
        <v>323</v>
      </c>
      <c r="J275" s="832">
        <v>355</v>
      </c>
      <c r="K275" s="832">
        <v>114665</v>
      </c>
      <c r="L275" s="832">
        <v>1</v>
      </c>
      <c r="M275" s="832">
        <v>323</v>
      </c>
      <c r="N275" s="832">
        <v>566</v>
      </c>
      <c r="O275" s="832">
        <v>183372</v>
      </c>
      <c r="P275" s="828">
        <v>1.5991976627567261</v>
      </c>
      <c r="Q275" s="833">
        <v>323.97879858657245</v>
      </c>
    </row>
    <row r="276" spans="1:17" ht="14.45" customHeight="1" x14ac:dyDescent="0.2">
      <c r="A276" s="822" t="s">
        <v>586</v>
      </c>
      <c r="B276" s="823" t="s">
        <v>4340</v>
      </c>
      <c r="C276" s="823" t="s">
        <v>4235</v>
      </c>
      <c r="D276" s="823" t="s">
        <v>4744</v>
      </c>
      <c r="E276" s="823" t="s">
        <v>4745</v>
      </c>
      <c r="F276" s="832">
        <v>1</v>
      </c>
      <c r="G276" s="832">
        <v>9995</v>
      </c>
      <c r="H276" s="832">
        <v>0.99274930472785061</v>
      </c>
      <c r="I276" s="832">
        <v>9995</v>
      </c>
      <c r="J276" s="832">
        <v>1</v>
      </c>
      <c r="K276" s="832">
        <v>10068</v>
      </c>
      <c r="L276" s="832">
        <v>1</v>
      </c>
      <c r="M276" s="832">
        <v>10068</v>
      </c>
      <c r="N276" s="832"/>
      <c r="O276" s="832"/>
      <c r="P276" s="828"/>
      <c r="Q276" s="833"/>
    </row>
    <row r="277" spans="1:17" ht="14.45" customHeight="1" x14ac:dyDescent="0.2">
      <c r="A277" s="822" t="s">
        <v>586</v>
      </c>
      <c r="B277" s="823" t="s">
        <v>4340</v>
      </c>
      <c r="C277" s="823" t="s">
        <v>4235</v>
      </c>
      <c r="D277" s="823" t="s">
        <v>4746</v>
      </c>
      <c r="E277" s="823" t="s">
        <v>4747</v>
      </c>
      <c r="F277" s="832"/>
      <c r="G277" s="832"/>
      <c r="H277" s="832"/>
      <c r="I277" s="832"/>
      <c r="J277" s="832">
        <v>1</v>
      </c>
      <c r="K277" s="832">
        <v>0</v>
      </c>
      <c r="L277" s="832"/>
      <c r="M277" s="832">
        <v>0</v>
      </c>
      <c r="N277" s="832"/>
      <c r="O277" s="832"/>
      <c r="P277" s="828"/>
      <c r="Q277" s="833"/>
    </row>
    <row r="278" spans="1:17" ht="14.45" customHeight="1" x14ac:dyDescent="0.2">
      <c r="A278" s="822" t="s">
        <v>586</v>
      </c>
      <c r="B278" s="823" t="s">
        <v>4340</v>
      </c>
      <c r="C278" s="823" t="s">
        <v>4235</v>
      </c>
      <c r="D278" s="823" t="s">
        <v>4748</v>
      </c>
      <c r="E278" s="823" t="s">
        <v>4749</v>
      </c>
      <c r="F278" s="832"/>
      <c r="G278" s="832"/>
      <c r="H278" s="832"/>
      <c r="I278" s="832"/>
      <c r="J278" s="832">
        <v>1</v>
      </c>
      <c r="K278" s="832">
        <v>0</v>
      </c>
      <c r="L278" s="832"/>
      <c r="M278" s="832">
        <v>0</v>
      </c>
      <c r="N278" s="832"/>
      <c r="O278" s="832"/>
      <c r="P278" s="828"/>
      <c r="Q278" s="833"/>
    </row>
    <row r="279" spans="1:17" ht="14.45" customHeight="1" x14ac:dyDescent="0.2">
      <c r="A279" s="822" t="s">
        <v>586</v>
      </c>
      <c r="B279" s="823" t="s">
        <v>4340</v>
      </c>
      <c r="C279" s="823" t="s">
        <v>4235</v>
      </c>
      <c r="D279" s="823" t="s">
        <v>4750</v>
      </c>
      <c r="E279" s="823" t="s">
        <v>4751</v>
      </c>
      <c r="F279" s="832"/>
      <c r="G279" s="832"/>
      <c r="H279" s="832"/>
      <c r="I279" s="832"/>
      <c r="J279" s="832">
        <v>4</v>
      </c>
      <c r="K279" s="832">
        <v>0</v>
      </c>
      <c r="L279" s="832"/>
      <c r="M279" s="832">
        <v>0</v>
      </c>
      <c r="N279" s="832"/>
      <c r="O279" s="832"/>
      <c r="P279" s="828"/>
      <c r="Q279" s="833"/>
    </row>
    <row r="280" spans="1:17" ht="14.45" customHeight="1" x14ac:dyDescent="0.2">
      <c r="A280" s="822" t="s">
        <v>586</v>
      </c>
      <c r="B280" s="823" t="s">
        <v>4340</v>
      </c>
      <c r="C280" s="823" t="s">
        <v>4235</v>
      </c>
      <c r="D280" s="823" t="s">
        <v>4752</v>
      </c>
      <c r="E280" s="823" t="s">
        <v>4753</v>
      </c>
      <c r="F280" s="832"/>
      <c r="G280" s="832"/>
      <c r="H280" s="832"/>
      <c r="I280" s="832"/>
      <c r="J280" s="832">
        <v>1</v>
      </c>
      <c r="K280" s="832">
        <v>0</v>
      </c>
      <c r="L280" s="832"/>
      <c r="M280" s="832">
        <v>0</v>
      </c>
      <c r="N280" s="832"/>
      <c r="O280" s="832"/>
      <c r="P280" s="828"/>
      <c r="Q280" s="833"/>
    </row>
    <row r="281" spans="1:17" ht="14.45" customHeight="1" x14ac:dyDescent="0.2">
      <c r="A281" s="822" t="s">
        <v>586</v>
      </c>
      <c r="B281" s="823" t="s">
        <v>4340</v>
      </c>
      <c r="C281" s="823" t="s">
        <v>4235</v>
      </c>
      <c r="D281" s="823" t="s">
        <v>4754</v>
      </c>
      <c r="E281" s="823" t="s">
        <v>4755</v>
      </c>
      <c r="F281" s="832"/>
      <c r="G281" s="832"/>
      <c r="H281" s="832"/>
      <c r="I281" s="832"/>
      <c r="J281" s="832">
        <v>4</v>
      </c>
      <c r="K281" s="832">
        <v>0</v>
      </c>
      <c r="L281" s="832"/>
      <c r="M281" s="832">
        <v>0</v>
      </c>
      <c r="N281" s="832"/>
      <c r="O281" s="832"/>
      <c r="P281" s="828"/>
      <c r="Q281" s="833"/>
    </row>
    <row r="282" spans="1:17" ht="14.45" customHeight="1" x14ac:dyDescent="0.2">
      <c r="A282" s="822" t="s">
        <v>586</v>
      </c>
      <c r="B282" s="823" t="s">
        <v>4340</v>
      </c>
      <c r="C282" s="823" t="s">
        <v>4235</v>
      </c>
      <c r="D282" s="823" t="s">
        <v>4756</v>
      </c>
      <c r="E282" s="823" t="s">
        <v>4757</v>
      </c>
      <c r="F282" s="832"/>
      <c r="G282" s="832"/>
      <c r="H282" s="832"/>
      <c r="I282" s="832"/>
      <c r="J282" s="832">
        <v>1</v>
      </c>
      <c r="K282" s="832">
        <v>0</v>
      </c>
      <c r="L282" s="832"/>
      <c r="M282" s="832">
        <v>0</v>
      </c>
      <c r="N282" s="832"/>
      <c r="O282" s="832"/>
      <c r="P282" s="828"/>
      <c r="Q282" s="833"/>
    </row>
    <row r="283" spans="1:17" ht="14.45" customHeight="1" x14ac:dyDescent="0.2">
      <c r="A283" s="822" t="s">
        <v>586</v>
      </c>
      <c r="B283" s="823" t="s">
        <v>4340</v>
      </c>
      <c r="C283" s="823" t="s">
        <v>4235</v>
      </c>
      <c r="D283" s="823" t="s">
        <v>4758</v>
      </c>
      <c r="E283" s="823" t="s">
        <v>4759</v>
      </c>
      <c r="F283" s="832"/>
      <c r="G283" s="832"/>
      <c r="H283" s="832"/>
      <c r="I283" s="832"/>
      <c r="J283" s="832">
        <v>2</v>
      </c>
      <c r="K283" s="832">
        <v>0</v>
      </c>
      <c r="L283" s="832"/>
      <c r="M283" s="832">
        <v>0</v>
      </c>
      <c r="N283" s="832">
        <v>3</v>
      </c>
      <c r="O283" s="832">
        <v>0</v>
      </c>
      <c r="P283" s="828"/>
      <c r="Q283" s="833">
        <v>0</v>
      </c>
    </row>
    <row r="284" spans="1:17" ht="14.45" customHeight="1" x14ac:dyDescent="0.2">
      <c r="A284" s="822" t="s">
        <v>586</v>
      </c>
      <c r="B284" s="823" t="s">
        <v>4340</v>
      </c>
      <c r="C284" s="823" t="s">
        <v>4235</v>
      </c>
      <c r="D284" s="823" t="s">
        <v>4760</v>
      </c>
      <c r="E284" s="823" t="s">
        <v>4761</v>
      </c>
      <c r="F284" s="832">
        <v>1</v>
      </c>
      <c r="G284" s="832">
        <v>11139</v>
      </c>
      <c r="H284" s="832"/>
      <c r="I284" s="832">
        <v>11139</v>
      </c>
      <c r="J284" s="832"/>
      <c r="K284" s="832"/>
      <c r="L284" s="832"/>
      <c r="M284" s="832"/>
      <c r="N284" s="832"/>
      <c r="O284" s="832"/>
      <c r="P284" s="828"/>
      <c r="Q284" s="833"/>
    </row>
    <row r="285" spans="1:17" ht="14.45" customHeight="1" x14ac:dyDescent="0.2">
      <c r="A285" s="822" t="s">
        <v>586</v>
      </c>
      <c r="B285" s="823" t="s">
        <v>4340</v>
      </c>
      <c r="C285" s="823" t="s">
        <v>4235</v>
      </c>
      <c r="D285" s="823" t="s">
        <v>4762</v>
      </c>
      <c r="E285" s="823" t="s">
        <v>4763</v>
      </c>
      <c r="F285" s="832"/>
      <c r="G285" s="832"/>
      <c r="H285" s="832"/>
      <c r="I285" s="832"/>
      <c r="J285" s="832">
        <v>1</v>
      </c>
      <c r="K285" s="832">
        <v>1566</v>
      </c>
      <c r="L285" s="832">
        <v>1</v>
      </c>
      <c r="M285" s="832">
        <v>1566</v>
      </c>
      <c r="N285" s="832"/>
      <c r="O285" s="832"/>
      <c r="P285" s="828"/>
      <c r="Q285" s="833"/>
    </row>
    <row r="286" spans="1:17" ht="14.45" customHeight="1" x14ac:dyDescent="0.2">
      <c r="A286" s="822" t="s">
        <v>586</v>
      </c>
      <c r="B286" s="823" t="s">
        <v>4340</v>
      </c>
      <c r="C286" s="823" t="s">
        <v>4235</v>
      </c>
      <c r="D286" s="823" t="s">
        <v>4764</v>
      </c>
      <c r="E286" s="823" t="s">
        <v>4765</v>
      </c>
      <c r="F286" s="832"/>
      <c r="G286" s="832"/>
      <c r="H286" s="832"/>
      <c r="I286" s="832"/>
      <c r="J286" s="832"/>
      <c r="K286" s="832"/>
      <c r="L286" s="832"/>
      <c r="M286" s="832"/>
      <c r="N286" s="832">
        <v>1</v>
      </c>
      <c r="O286" s="832">
        <v>13209</v>
      </c>
      <c r="P286" s="828"/>
      <c r="Q286" s="833">
        <v>13209</v>
      </c>
    </row>
    <row r="287" spans="1:17" ht="14.45" customHeight="1" x14ac:dyDescent="0.2">
      <c r="A287" s="822" t="s">
        <v>586</v>
      </c>
      <c r="B287" s="823" t="s">
        <v>4234</v>
      </c>
      <c r="C287" s="823" t="s">
        <v>4239</v>
      </c>
      <c r="D287" s="823" t="s">
        <v>4766</v>
      </c>
      <c r="E287" s="823" t="s">
        <v>1318</v>
      </c>
      <c r="F287" s="832"/>
      <c r="G287" s="832"/>
      <c r="H287" s="832"/>
      <c r="I287" s="832"/>
      <c r="J287" s="832">
        <v>0.8</v>
      </c>
      <c r="K287" s="832">
        <v>895.52</v>
      </c>
      <c r="L287" s="832">
        <v>1</v>
      </c>
      <c r="M287" s="832">
        <v>1119.3999999999999</v>
      </c>
      <c r="N287" s="832"/>
      <c r="O287" s="832"/>
      <c r="P287" s="828"/>
      <c r="Q287" s="833"/>
    </row>
    <row r="288" spans="1:17" ht="14.45" customHeight="1" x14ac:dyDescent="0.2">
      <c r="A288" s="822" t="s">
        <v>586</v>
      </c>
      <c r="B288" s="823" t="s">
        <v>4234</v>
      </c>
      <c r="C288" s="823" t="s">
        <v>4239</v>
      </c>
      <c r="D288" s="823" t="s">
        <v>4767</v>
      </c>
      <c r="E288" s="823" t="s">
        <v>823</v>
      </c>
      <c r="F288" s="832">
        <v>2</v>
      </c>
      <c r="G288" s="832">
        <v>9976.18</v>
      </c>
      <c r="H288" s="832">
        <v>0.68262859269923559</v>
      </c>
      <c r="I288" s="832">
        <v>4988.09</v>
      </c>
      <c r="J288" s="832">
        <v>3</v>
      </c>
      <c r="K288" s="832">
        <v>14614.36</v>
      </c>
      <c r="L288" s="832">
        <v>1</v>
      </c>
      <c r="M288" s="832">
        <v>4871.4533333333338</v>
      </c>
      <c r="N288" s="832"/>
      <c r="O288" s="832"/>
      <c r="P288" s="828"/>
      <c r="Q288" s="833"/>
    </row>
    <row r="289" spans="1:17" ht="14.45" customHeight="1" x14ac:dyDescent="0.2">
      <c r="A289" s="822" t="s">
        <v>586</v>
      </c>
      <c r="B289" s="823" t="s">
        <v>4234</v>
      </c>
      <c r="C289" s="823" t="s">
        <v>4239</v>
      </c>
      <c r="D289" s="823" t="s">
        <v>4343</v>
      </c>
      <c r="E289" s="823" t="s">
        <v>4342</v>
      </c>
      <c r="F289" s="832">
        <v>10</v>
      </c>
      <c r="G289" s="832">
        <v>800.8</v>
      </c>
      <c r="H289" s="832"/>
      <c r="I289" s="832">
        <v>80.08</v>
      </c>
      <c r="J289" s="832"/>
      <c r="K289" s="832"/>
      <c r="L289" s="832"/>
      <c r="M289" s="832"/>
      <c r="N289" s="832"/>
      <c r="O289" s="832"/>
      <c r="P289" s="828"/>
      <c r="Q289" s="833"/>
    </row>
    <row r="290" spans="1:17" ht="14.45" customHeight="1" x14ac:dyDescent="0.2">
      <c r="A290" s="822" t="s">
        <v>586</v>
      </c>
      <c r="B290" s="823" t="s">
        <v>4234</v>
      </c>
      <c r="C290" s="823" t="s">
        <v>4239</v>
      </c>
      <c r="D290" s="823" t="s">
        <v>4345</v>
      </c>
      <c r="E290" s="823" t="s">
        <v>4346</v>
      </c>
      <c r="F290" s="832">
        <v>2</v>
      </c>
      <c r="G290" s="832">
        <v>882.52</v>
      </c>
      <c r="H290" s="832">
        <v>0.26585771436834238</v>
      </c>
      <c r="I290" s="832">
        <v>441.26</v>
      </c>
      <c r="J290" s="832">
        <v>8.9</v>
      </c>
      <c r="K290" s="832">
        <v>3319.52</v>
      </c>
      <c r="L290" s="832">
        <v>1</v>
      </c>
      <c r="M290" s="832">
        <v>372.97977528089888</v>
      </c>
      <c r="N290" s="832"/>
      <c r="O290" s="832"/>
      <c r="P290" s="828"/>
      <c r="Q290" s="833"/>
    </row>
    <row r="291" spans="1:17" ht="14.45" customHeight="1" x14ac:dyDescent="0.2">
      <c r="A291" s="822" t="s">
        <v>586</v>
      </c>
      <c r="B291" s="823" t="s">
        <v>4234</v>
      </c>
      <c r="C291" s="823" t="s">
        <v>4239</v>
      </c>
      <c r="D291" s="823" t="s">
        <v>4347</v>
      </c>
      <c r="E291" s="823" t="s">
        <v>1011</v>
      </c>
      <c r="F291" s="832">
        <v>76</v>
      </c>
      <c r="G291" s="832">
        <v>4438.3999999999996</v>
      </c>
      <c r="H291" s="832">
        <v>0.3341162300511894</v>
      </c>
      <c r="I291" s="832">
        <v>58.4</v>
      </c>
      <c r="J291" s="832">
        <v>349.4</v>
      </c>
      <c r="K291" s="832">
        <v>13284</v>
      </c>
      <c r="L291" s="832">
        <v>1</v>
      </c>
      <c r="M291" s="832">
        <v>38.01946193474528</v>
      </c>
      <c r="N291" s="832"/>
      <c r="O291" s="832"/>
      <c r="P291" s="828"/>
      <c r="Q291" s="833"/>
    </row>
    <row r="292" spans="1:17" ht="14.45" customHeight="1" x14ac:dyDescent="0.2">
      <c r="A292" s="822" t="s">
        <v>586</v>
      </c>
      <c r="B292" s="823" t="s">
        <v>4234</v>
      </c>
      <c r="C292" s="823" t="s">
        <v>4239</v>
      </c>
      <c r="D292" s="823" t="s">
        <v>4768</v>
      </c>
      <c r="E292" s="823" t="s">
        <v>4769</v>
      </c>
      <c r="F292" s="832">
        <v>32.5</v>
      </c>
      <c r="G292" s="832">
        <v>22499.42</v>
      </c>
      <c r="H292" s="832"/>
      <c r="I292" s="832">
        <v>692.28984615384616</v>
      </c>
      <c r="J292" s="832"/>
      <c r="K292" s="832"/>
      <c r="L292" s="832"/>
      <c r="M292" s="832"/>
      <c r="N292" s="832"/>
      <c r="O292" s="832"/>
      <c r="P292" s="828"/>
      <c r="Q292" s="833"/>
    </row>
    <row r="293" spans="1:17" ht="14.45" customHeight="1" x14ac:dyDescent="0.2">
      <c r="A293" s="822" t="s">
        <v>586</v>
      </c>
      <c r="B293" s="823" t="s">
        <v>4234</v>
      </c>
      <c r="C293" s="823" t="s">
        <v>4239</v>
      </c>
      <c r="D293" s="823" t="s">
        <v>4348</v>
      </c>
      <c r="E293" s="823"/>
      <c r="F293" s="832">
        <v>198.79999999999998</v>
      </c>
      <c r="G293" s="832">
        <v>30930.94</v>
      </c>
      <c r="H293" s="832">
        <v>1.1107275133890127</v>
      </c>
      <c r="I293" s="832">
        <v>155.58822937625754</v>
      </c>
      <c r="J293" s="832">
        <v>180.7</v>
      </c>
      <c r="K293" s="832">
        <v>27847.460000000003</v>
      </c>
      <c r="L293" s="832">
        <v>1</v>
      </c>
      <c r="M293" s="832">
        <v>154.10879911455453</v>
      </c>
      <c r="N293" s="832">
        <v>155.54999999999998</v>
      </c>
      <c r="O293" s="832">
        <v>24201.73</v>
      </c>
      <c r="P293" s="828">
        <v>0.86908213531862499</v>
      </c>
      <c r="Q293" s="833">
        <v>155.58810671809709</v>
      </c>
    </row>
    <row r="294" spans="1:17" ht="14.45" customHeight="1" x14ac:dyDescent="0.2">
      <c r="A294" s="822" t="s">
        <v>586</v>
      </c>
      <c r="B294" s="823" t="s">
        <v>4234</v>
      </c>
      <c r="C294" s="823" t="s">
        <v>4239</v>
      </c>
      <c r="D294" s="823" t="s">
        <v>4349</v>
      </c>
      <c r="E294" s="823" t="s">
        <v>1289</v>
      </c>
      <c r="F294" s="832">
        <v>3</v>
      </c>
      <c r="G294" s="832">
        <v>27474.81</v>
      </c>
      <c r="H294" s="832">
        <v>0.75</v>
      </c>
      <c r="I294" s="832">
        <v>9158.27</v>
      </c>
      <c r="J294" s="832">
        <v>4</v>
      </c>
      <c r="K294" s="832">
        <v>36633.08</v>
      </c>
      <c r="L294" s="832">
        <v>1</v>
      </c>
      <c r="M294" s="832">
        <v>9158.27</v>
      </c>
      <c r="N294" s="832">
        <v>2</v>
      </c>
      <c r="O294" s="832">
        <v>18316.54</v>
      </c>
      <c r="P294" s="828">
        <v>0.5</v>
      </c>
      <c r="Q294" s="833">
        <v>9158.27</v>
      </c>
    </row>
    <row r="295" spans="1:17" ht="14.45" customHeight="1" x14ac:dyDescent="0.2">
      <c r="A295" s="822" t="s">
        <v>586</v>
      </c>
      <c r="B295" s="823" t="s">
        <v>4234</v>
      </c>
      <c r="C295" s="823" t="s">
        <v>4239</v>
      </c>
      <c r="D295" s="823" t="s">
        <v>4351</v>
      </c>
      <c r="E295" s="823" t="s">
        <v>1665</v>
      </c>
      <c r="F295" s="832">
        <v>7.4</v>
      </c>
      <c r="G295" s="832">
        <v>4014.2400000000002</v>
      </c>
      <c r="H295" s="832">
        <v>6.3078301041813987</v>
      </c>
      <c r="I295" s="832">
        <v>542.46486486486492</v>
      </c>
      <c r="J295" s="832">
        <v>3.2</v>
      </c>
      <c r="K295" s="832">
        <v>636.39</v>
      </c>
      <c r="L295" s="832">
        <v>1</v>
      </c>
      <c r="M295" s="832">
        <v>198.87187499999999</v>
      </c>
      <c r="N295" s="832">
        <v>0.4</v>
      </c>
      <c r="O295" s="832">
        <v>87.68</v>
      </c>
      <c r="P295" s="828">
        <v>0.13777714923238896</v>
      </c>
      <c r="Q295" s="833">
        <v>219.20000000000002</v>
      </c>
    </row>
    <row r="296" spans="1:17" ht="14.45" customHeight="1" x14ac:dyDescent="0.2">
      <c r="A296" s="822" t="s">
        <v>586</v>
      </c>
      <c r="B296" s="823" t="s">
        <v>4234</v>
      </c>
      <c r="C296" s="823" t="s">
        <v>4239</v>
      </c>
      <c r="D296" s="823" t="s">
        <v>4352</v>
      </c>
      <c r="E296" s="823" t="s">
        <v>4353</v>
      </c>
      <c r="F296" s="832">
        <v>41</v>
      </c>
      <c r="G296" s="832">
        <v>1758.08</v>
      </c>
      <c r="H296" s="832">
        <v>20.499999999999996</v>
      </c>
      <c r="I296" s="832">
        <v>42.879999999999995</v>
      </c>
      <c r="J296" s="832">
        <v>2</v>
      </c>
      <c r="K296" s="832">
        <v>85.76</v>
      </c>
      <c r="L296" s="832">
        <v>1</v>
      </c>
      <c r="M296" s="832">
        <v>42.88</v>
      </c>
      <c r="N296" s="832"/>
      <c r="O296" s="832"/>
      <c r="P296" s="828"/>
      <c r="Q296" s="833"/>
    </row>
    <row r="297" spans="1:17" ht="14.45" customHeight="1" x14ac:dyDescent="0.2">
      <c r="A297" s="822" t="s">
        <v>586</v>
      </c>
      <c r="B297" s="823" t="s">
        <v>4234</v>
      </c>
      <c r="C297" s="823" t="s">
        <v>4239</v>
      </c>
      <c r="D297" s="823" t="s">
        <v>4354</v>
      </c>
      <c r="E297" s="823" t="s">
        <v>4355</v>
      </c>
      <c r="F297" s="832">
        <v>40</v>
      </c>
      <c r="G297" s="832">
        <v>3088.8</v>
      </c>
      <c r="H297" s="832">
        <v>1.0586819943857773</v>
      </c>
      <c r="I297" s="832">
        <v>77.22</v>
      </c>
      <c r="J297" s="832">
        <v>39</v>
      </c>
      <c r="K297" s="832">
        <v>2917.59</v>
      </c>
      <c r="L297" s="832">
        <v>1</v>
      </c>
      <c r="M297" s="832">
        <v>74.81</v>
      </c>
      <c r="N297" s="832"/>
      <c r="O297" s="832"/>
      <c r="P297" s="828"/>
      <c r="Q297" s="833"/>
    </row>
    <row r="298" spans="1:17" ht="14.45" customHeight="1" x14ac:dyDescent="0.2">
      <c r="A298" s="822" t="s">
        <v>586</v>
      </c>
      <c r="B298" s="823" t="s">
        <v>4234</v>
      </c>
      <c r="C298" s="823" t="s">
        <v>4239</v>
      </c>
      <c r="D298" s="823" t="s">
        <v>4356</v>
      </c>
      <c r="E298" s="823" t="s">
        <v>4357</v>
      </c>
      <c r="F298" s="832">
        <v>75.600000000000009</v>
      </c>
      <c r="G298" s="832">
        <v>20541.899999999998</v>
      </c>
      <c r="H298" s="832">
        <v>1.6933114613558424</v>
      </c>
      <c r="I298" s="832">
        <v>271.71825396825392</v>
      </c>
      <c r="J298" s="832">
        <v>66.800000000000011</v>
      </c>
      <c r="K298" s="832">
        <v>12131.2</v>
      </c>
      <c r="L298" s="832">
        <v>1</v>
      </c>
      <c r="M298" s="832">
        <v>181.60479041916165</v>
      </c>
      <c r="N298" s="832">
        <v>68.59999999999998</v>
      </c>
      <c r="O298" s="832">
        <v>13992.339999999997</v>
      </c>
      <c r="P298" s="828">
        <v>1.1534176338696911</v>
      </c>
      <c r="Q298" s="833">
        <v>203.96997084548107</v>
      </c>
    </row>
    <row r="299" spans="1:17" ht="14.45" customHeight="1" x14ac:dyDescent="0.2">
      <c r="A299" s="822" t="s">
        <v>586</v>
      </c>
      <c r="B299" s="823" t="s">
        <v>4234</v>
      </c>
      <c r="C299" s="823" t="s">
        <v>4239</v>
      </c>
      <c r="D299" s="823" t="s">
        <v>4770</v>
      </c>
      <c r="E299" s="823" t="s">
        <v>4771</v>
      </c>
      <c r="F299" s="832">
        <v>0.1</v>
      </c>
      <c r="G299" s="832">
        <v>326.37</v>
      </c>
      <c r="H299" s="832"/>
      <c r="I299" s="832">
        <v>3263.7</v>
      </c>
      <c r="J299" s="832"/>
      <c r="K299" s="832"/>
      <c r="L299" s="832"/>
      <c r="M299" s="832"/>
      <c r="N299" s="832"/>
      <c r="O299" s="832"/>
      <c r="P299" s="828"/>
      <c r="Q299" s="833"/>
    </row>
    <row r="300" spans="1:17" ht="14.45" customHeight="1" x14ac:dyDescent="0.2">
      <c r="A300" s="822" t="s">
        <v>586</v>
      </c>
      <c r="B300" s="823" t="s">
        <v>4234</v>
      </c>
      <c r="C300" s="823" t="s">
        <v>4239</v>
      </c>
      <c r="D300" s="823" t="s">
        <v>4772</v>
      </c>
      <c r="E300" s="823" t="s">
        <v>4773</v>
      </c>
      <c r="F300" s="832"/>
      <c r="G300" s="832"/>
      <c r="H300" s="832"/>
      <c r="I300" s="832"/>
      <c r="J300" s="832">
        <v>0.2</v>
      </c>
      <c r="K300" s="832">
        <v>64.099999999999994</v>
      </c>
      <c r="L300" s="832">
        <v>1</v>
      </c>
      <c r="M300" s="832">
        <v>320.49999999999994</v>
      </c>
      <c r="N300" s="832"/>
      <c r="O300" s="832"/>
      <c r="P300" s="828"/>
      <c r="Q300" s="833"/>
    </row>
    <row r="301" spans="1:17" ht="14.45" customHeight="1" x14ac:dyDescent="0.2">
      <c r="A301" s="822" t="s">
        <v>586</v>
      </c>
      <c r="B301" s="823" t="s">
        <v>4234</v>
      </c>
      <c r="C301" s="823" t="s">
        <v>4239</v>
      </c>
      <c r="D301" s="823" t="s">
        <v>4774</v>
      </c>
      <c r="E301" s="823"/>
      <c r="F301" s="832">
        <v>7</v>
      </c>
      <c r="G301" s="832">
        <v>460.25</v>
      </c>
      <c r="H301" s="832"/>
      <c r="I301" s="832">
        <v>65.75</v>
      </c>
      <c r="J301" s="832"/>
      <c r="K301" s="832"/>
      <c r="L301" s="832"/>
      <c r="M301" s="832"/>
      <c r="N301" s="832"/>
      <c r="O301" s="832"/>
      <c r="P301" s="828"/>
      <c r="Q301" s="833"/>
    </row>
    <row r="302" spans="1:17" ht="14.45" customHeight="1" x14ac:dyDescent="0.2">
      <c r="A302" s="822" t="s">
        <v>586</v>
      </c>
      <c r="B302" s="823" t="s">
        <v>4234</v>
      </c>
      <c r="C302" s="823" t="s">
        <v>4239</v>
      </c>
      <c r="D302" s="823" t="s">
        <v>4358</v>
      </c>
      <c r="E302" s="823" t="s">
        <v>4359</v>
      </c>
      <c r="F302" s="832">
        <v>16.899999999999999</v>
      </c>
      <c r="G302" s="832">
        <v>1331.74</v>
      </c>
      <c r="H302" s="832">
        <v>6.2817924528301887</v>
      </c>
      <c r="I302" s="832">
        <v>78.801183431952666</v>
      </c>
      <c r="J302" s="832">
        <v>3.6</v>
      </c>
      <c r="K302" s="832">
        <v>212</v>
      </c>
      <c r="L302" s="832">
        <v>1</v>
      </c>
      <c r="M302" s="832">
        <v>58.888888888888886</v>
      </c>
      <c r="N302" s="832">
        <v>1.8000000000000003</v>
      </c>
      <c r="O302" s="832">
        <v>106.00000000000001</v>
      </c>
      <c r="P302" s="828">
        <v>0.50000000000000011</v>
      </c>
      <c r="Q302" s="833">
        <v>58.888888888888886</v>
      </c>
    </row>
    <row r="303" spans="1:17" ht="14.45" customHeight="1" x14ac:dyDescent="0.2">
      <c r="A303" s="822" t="s">
        <v>586</v>
      </c>
      <c r="B303" s="823" t="s">
        <v>4234</v>
      </c>
      <c r="C303" s="823" t="s">
        <v>4239</v>
      </c>
      <c r="D303" s="823" t="s">
        <v>4360</v>
      </c>
      <c r="E303" s="823" t="s">
        <v>4361</v>
      </c>
      <c r="F303" s="832">
        <v>27</v>
      </c>
      <c r="G303" s="832">
        <v>1191.51</v>
      </c>
      <c r="H303" s="832"/>
      <c r="I303" s="832">
        <v>44.13</v>
      </c>
      <c r="J303" s="832"/>
      <c r="K303" s="832"/>
      <c r="L303" s="832"/>
      <c r="M303" s="832"/>
      <c r="N303" s="832"/>
      <c r="O303" s="832"/>
      <c r="P303" s="828"/>
      <c r="Q303" s="833"/>
    </row>
    <row r="304" spans="1:17" ht="14.45" customHeight="1" x14ac:dyDescent="0.2">
      <c r="A304" s="822" t="s">
        <v>586</v>
      </c>
      <c r="B304" s="823" t="s">
        <v>4234</v>
      </c>
      <c r="C304" s="823" t="s">
        <v>4239</v>
      </c>
      <c r="D304" s="823" t="s">
        <v>4362</v>
      </c>
      <c r="E304" s="823" t="s">
        <v>4363</v>
      </c>
      <c r="F304" s="832"/>
      <c r="G304" s="832"/>
      <c r="H304" s="832"/>
      <c r="I304" s="832"/>
      <c r="J304" s="832">
        <v>1.05</v>
      </c>
      <c r="K304" s="832">
        <v>709.62</v>
      </c>
      <c r="L304" s="832">
        <v>1</v>
      </c>
      <c r="M304" s="832">
        <v>675.82857142857142</v>
      </c>
      <c r="N304" s="832">
        <v>3.9000000000000004</v>
      </c>
      <c r="O304" s="832">
        <v>2760.08</v>
      </c>
      <c r="P304" s="828">
        <v>3.8895183337560946</v>
      </c>
      <c r="Q304" s="833">
        <v>707.71282051282049</v>
      </c>
    </row>
    <row r="305" spans="1:17" ht="14.45" customHeight="1" x14ac:dyDescent="0.2">
      <c r="A305" s="822" t="s">
        <v>586</v>
      </c>
      <c r="B305" s="823" t="s">
        <v>4234</v>
      </c>
      <c r="C305" s="823" t="s">
        <v>4239</v>
      </c>
      <c r="D305" s="823" t="s">
        <v>4364</v>
      </c>
      <c r="E305" s="823" t="s">
        <v>4363</v>
      </c>
      <c r="F305" s="832"/>
      <c r="G305" s="832"/>
      <c r="H305" s="832"/>
      <c r="I305" s="832"/>
      <c r="J305" s="832">
        <v>0.3</v>
      </c>
      <c r="K305" s="832">
        <v>110.06</v>
      </c>
      <c r="L305" s="832">
        <v>1</v>
      </c>
      <c r="M305" s="832">
        <v>366.86666666666667</v>
      </c>
      <c r="N305" s="832">
        <v>0.1</v>
      </c>
      <c r="O305" s="832">
        <v>36.68</v>
      </c>
      <c r="P305" s="828">
        <v>0.33327276031255676</v>
      </c>
      <c r="Q305" s="833">
        <v>366.79999999999995</v>
      </c>
    </row>
    <row r="306" spans="1:17" ht="14.45" customHeight="1" x14ac:dyDescent="0.2">
      <c r="A306" s="822" t="s">
        <v>586</v>
      </c>
      <c r="B306" s="823" t="s">
        <v>4234</v>
      </c>
      <c r="C306" s="823" t="s">
        <v>4239</v>
      </c>
      <c r="D306" s="823" t="s">
        <v>4775</v>
      </c>
      <c r="E306" s="823" t="s">
        <v>4776</v>
      </c>
      <c r="F306" s="832"/>
      <c r="G306" s="832"/>
      <c r="H306" s="832"/>
      <c r="I306" s="832"/>
      <c r="J306" s="832">
        <v>0.6</v>
      </c>
      <c r="K306" s="832">
        <v>530.37</v>
      </c>
      <c r="L306" s="832">
        <v>1</v>
      </c>
      <c r="M306" s="832">
        <v>883.95</v>
      </c>
      <c r="N306" s="832"/>
      <c r="O306" s="832"/>
      <c r="P306" s="828"/>
      <c r="Q306" s="833"/>
    </row>
    <row r="307" spans="1:17" ht="14.45" customHeight="1" x14ac:dyDescent="0.2">
      <c r="A307" s="822" t="s">
        <v>586</v>
      </c>
      <c r="B307" s="823" t="s">
        <v>4234</v>
      </c>
      <c r="C307" s="823" t="s">
        <v>4239</v>
      </c>
      <c r="D307" s="823" t="s">
        <v>4777</v>
      </c>
      <c r="E307" s="823" t="s">
        <v>4778</v>
      </c>
      <c r="F307" s="832">
        <v>8.5</v>
      </c>
      <c r="G307" s="832">
        <v>5098.43</v>
      </c>
      <c r="H307" s="832"/>
      <c r="I307" s="832">
        <v>599.81529411764711</v>
      </c>
      <c r="J307" s="832"/>
      <c r="K307" s="832"/>
      <c r="L307" s="832"/>
      <c r="M307" s="832"/>
      <c r="N307" s="832"/>
      <c r="O307" s="832"/>
      <c r="P307" s="828"/>
      <c r="Q307" s="833"/>
    </row>
    <row r="308" spans="1:17" ht="14.45" customHeight="1" x14ac:dyDescent="0.2">
      <c r="A308" s="822" t="s">
        <v>586</v>
      </c>
      <c r="B308" s="823" t="s">
        <v>4234</v>
      </c>
      <c r="C308" s="823" t="s">
        <v>4239</v>
      </c>
      <c r="D308" s="823" t="s">
        <v>4779</v>
      </c>
      <c r="E308" s="823" t="s">
        <v>4778</v>
      </c>
      <c r="F308" s="832">
        <v>3.3</v>
      </c>
      <c r="G308" s="832">
        <v>2639.19</v>
      </c>
      <c r="H308" s="832"/>
      <c r="I308" s="832">
        <v>799.75454545454556</v>
      </c>
      <c r="J308" s="832"/>
      <c r="K308" s="832"/>
      <c r="L308" s="832"/>
      <c r="M308" s="832"/>
      <c r="N308" s="832"/>
      <c r="O308" s="832"/>
      <c r="P308" s="828"/>
      <c r="Q308" s="833"/>
    </row>
    <row r="309" spans="1:17" ht="14.45" customHeight="1" x14ac:dyDescent="0.2">
      <c r="A309" s="822" t="s">
        <v>586</v>
      </c>
      <c r="B309" s="823" t="s">
        <v>4234</v>
      </c>
      <c r="C309" s="823" t="s">
        <v>4239</v>
      </c>
      <c r="D309" s="823" t="s">
        <v>4780</v>
      </c>
      <c r="E309" s="823"/>
      <c r="F309" s="832">
        <v>30</v>
      </c>
      <c r="G309" s="832">
        <v>2774.7</v>
      </c>
      <c r="H309" s="832"/>
      <c r="I309" s="832">
        <v>92.49</v>
      </c>
      <c r="J309" s="832"/>
      <c r="K309" s="832"/>
      <c r="L309" s="832"/>
      <c r="M309" s="832"/>
      <c r="N309" s="832"/>
      <c r="O309" s="832"/>
      <c r="P309" s="828"/>
      <c r="Q309" s="833"/>
    </row>
    <row r="310" spans="1:17" ht="14.45" customHeight="1" x14ac:dyDescent="0.2">
      <c r="A310" s="822" t="s">
        <v>586</v>
      </c>
      <c r="B310" s="823" t="s">
        <v>4234</v>
      </c>
      <c r="C310" s="823" t="s">
        <v>4239</v>
      </c>
      <c r="D310" s="823" t="s">
        <v>4365</v>
      </c>
      <c r="E310" s="823" t="s">
        <v>4366</v>
      </c>
      <c r="F310" s="832">
        <v>2.9</v>
      </c>
      <c r="G310" s="832">
        <v>1136.22</v>
      </c>
      <c r="H310" s="832"/>
      <c r="I310" s="832">
        <v>391.8</v>
      </c>
      <c r="J310" s="832"/>
      <c r="K310" s="832"/>
      <c r="L310" s="832"/>
      <c r="M310" s="832"/>
      <c r="N310" s="832"/>
      <c r="O310" s="832"/>
      <c r="P310" s="828"/>
      <c r="Q310" s="833"/>
    </row>
    <row r="311" spans="1:17" ht="14.45" customHeight="1" x14ac:dyDescent="0.2">
      <c r="A311" s="822" t="s">
        <v>586</v>
      </c>
      <c r="B311" s="823" t="s">
        <v>4234</v>
      </c>
      <c r="C311" s="823" t="s">
        <v>4239</v>
      </c>
      <c r="D311" s="823" t="s">
        <v>4781</v>
      </c>
      <c r="E311" s="823" t="s">
        <v>4782</v>
      </c>
      <c r="F311" s="832"/>
      <c r="G311" s="832"/>
      <c r="H311" s="832"/>
      <c r="I311" s="832"/>
      <c r="J311" s="832">
        <v>5</v>
      </c>
      <c r="K311" s="832">
        <v>1096</v>
      </c>
      <c r="L311" s="832">
        <v>1</v>
      </c>
      <c r="M311" s="832">
        <v>219.2</v>
      </c>
      <c r="N311" s="832"/>
      <c r="O311" s="832"/>
      <c r="P311" s="828"/>
      <c r="Q311" s="833"/>
    </row>
    <row r="312" spans="1:17" ht="14.45" customHeight="1" x14ac:dyDescent="0.2">
      <c r="A312" s="822" t="s">
        <v>586</v>
      </c>
      <c r="B312" s="823" t="s">
        <v>4234</v>
      </c>
      <c r="C312" s="823" t="s">
        <v>4239</v>
      </c>
      <c r="D312" s="823" t="s">
        <v>4369</v>
      </c>
      <c r="E312" s="823" t="s">
        <v>4368</v>
      </c>
      <c r="F312" s="832">
        <v>2.2000000000000002</v>
      </c>
      <c r="G312" s="832">
        <v>1698.74</v>
      </c>
      <c r="H312" s="832">
        <v>2.1213036963036962</v>
      </c>
      <c r="I312" s="832">
        <v>772.15454545454543</v>
      </c>
      <c r="J312" s="832">
        <v>2.8000000000000003</v>
      </c>
      <c r="K312" s="832">
        <v>800.80000000000007</v>
      </c>
      <c r="L312" s="832">
        <v>1</v>
      </c>
      <c r="M312" s="832">
        <v>286</v>
      </c>
      <c r="N312" s="832">
        <v>7.0499999999999989</v>
      </c>
      <c r="O312" s="832">
        <v>4759.7800000000007</v>
      </c>
      <c r="P312" s="828">
        <v>5.9437812187812193</v>
      </c>
      <c r="Q312" s="833">
        <v>675.14609929078028</v>
      </c>
    </row>
    <row r="313" spans="1:17" ht="14.45" customHeight="1" x14ac:dyDescent="0.2">
      <c r="A313" s="822" t="s">
        <v>586</v>
      </c>
      <c r="B313" s="823" t="s">
        <v>4234</v>
      </c>
      <c r="C313" s="823" t="s">
        <v>4239</v>
      </c>
      <c r="D313" s="823" t="s">
        <v>4370</v>
      </c>
      <c r="E313" s="823" t="s">
        <v>1678</v>
      </c>
      <c r="F313" s="832">
        <v>1</v>
      </c>
      <c r="G313" s="832">
        <v>387.21</v>
      </c>
      <c r="H313" s="832">
        <v>0.9312409812409812</v>
      </c>
      <c r="I313" s="832">
        <v>387.21</v>
      </c>
      <c r="J313" s="832">
        <v>2.8</v>
      </c>
      <c r="K313" s="832">
        <v>415.8</v>
      </c>
      <c r="L313" s="832">
        <v>1</v>
      </c>
      <c r="M313" s="832">
        <v>148.5</v>
      </c>
      <c r="N313" s="832">
        <v>14.599999999999998</v>
      </c>
      <c r="O313" s="832">
        <v>4661.8600000000015</v>
      </c>
      <c r="P313" s="828">
        <v>11.211784511784515</v>
      </c>
      <c r="Q313" s="833">
        <v>319.30547945205495</v>
      </c>
    </row>
    <row r="314" spans="1:17" ht="14.45" customHeight="1" x14ac:dyDescent="0.2">
      <c r="A314" s="822" t="s">
        <v>586</v>
      </c>
      <c r="B314" s="823" t="s">
        <v>4234</v>
      </c>
      <c r="C314" s="823" t="s">
        <v>4239</v>
      </c>
      <c r="D314" s="823" t="s">
        <v>4371</v>
      </c>
      <c r="E314" s="823" t="s">
        <v>1495</v>
      </c>
      <c r="F314" s="832">
        <v>1</v>
      </c>
      <c r="G314" s="832">
        <v>219.2</v>
      </c>
      <c r="H314" s="832">
        <v>0.12953857791225415</v>
      </c>
      <c r="I314" s="832">
        <v>219.2</v>
      </c>
      <c r="J314" s="832">
        <v>32</v>
      </c>
      <c r="K314" s="832">
        <v>1692.16</v>
      </c>
      <c r="L314" s="832">
        <v>1</v>
      </c>
      <c r="M314" s="832">
        <v>52.88</v>
      </c>
      <c r="N314" s="832">
        <v>12</v>
      </c>
      <c r="O314" s="832">
        <v>636.72</v>
      </c>
      <c r="P314" s="828">
        <v>0.37627647503782147</v>
      </c>
      <c r="Q314" s="833">
        <v>53.06</v>
      </c>
    </row>
    <row r="315" spans="1:17" ht="14.45" customHeight="1" x14ac:dyDescent="0.2">
      <c r="A315" s="822" t="s">
        <v>586</v>
      </c>
      <c r="B315" s="823" t="s">
        <v>4234</v>
      </c>
      <c r="C315" s="823" t="s">
        <v>4239</v>
      </c>
      <c r="D315" s="823" t="s">
        <v>4372</v>
      </c>
      <c r="E315" s="823" t="s">
        <v>1678</v>
      </c>
      <c r="F315" s="832">
        <v>3.3</v>
      </c>
      <c r="G315" s="832">
        <v>2552.86</v>
      </c>
      <c r="H315" s="832">
        <v>10.568223215764199</v>
      </c>
      <c r="I315" s="832">
        <v>773.59393939393942</v>
      </c>
      <c r="J315" s="832">
        <v>0.8</v>
      </c>
      <c r="K315" s="832">
        <v>241.56</v>
      </c>
      <c r="L315" s="832">
        <v>1</v>
      </c>
      <c r="M315" s="832">
        <v>301.95</v>
      </c>
      <c r="N315" s="832"/>
      <c r="O315" s="832"/>
      <c r="P315" s="828"/>
      <c r="Q315" s="833"/>
    </row>
    <row r="316" spans="1:17" ht="14.45" customHeight="1" x14ac:dyDescent="0.2">
      <c r="A316" s="822" t="s">
        <v>586</v>
      </c>
      <c r="B316" s="823" t="s">
        <v>4234</v>
      </c>
      <c r="C316" s="823" t="s">
        <v>4239</v>
      </c>
      <c r="D316" s="823" t="s">
        <v>4373</v>
      </c>
      <c r="E316" s="823" t="s">
        <v>4374</v>
      </c>
      <c r="F316" s="832"/>
      <c r="G316" s="832"/>
      <c r="H316" s="832"/>
      <c r="I316" s="832"/>
      <c r="J316" s="832"/>
      <c r="K316" s="832"/>
      <c r="L316" s="832"/>
      <c r="M316" s="832"/>
      <c r="N316" s="832">
        <v>30.5</v>
      </c>
      <c r="O316" s="832">
        <v>13895.779999999999</v>
      </c>
      <c r="P316" s="828"/>
      <c r="Q316" s="833">
        <v>455.59934426229506</v>
      </c>
    </row>
    <row r="317" spans="1:17" ht="14.45" customHeight="1" x14ac:dyDescent="0.2">
      <c r="A317" s="822" t="s">
        <v>586</v>
      </c>
      <c r="B317" s="823" t="s">
        <v>4234</v>
      </c>
      <c r="C317" s="823" t="s">
        <v>4239</v>
      </c>
      <c r="D317" s="823" t="s">
        <v>4375</v>
      </c>
      <c r="E317" s="823" t="s">
        <v>1569</v>
      </c>
      <c r="F317" s="832">
        <v>99.1</v>
      </c>
      <c r="G317" s="832">
        <v>6515.8099999999995</v>
      </c>
      <c r="H317" s="832">
        <v>6.8309919694714099</v>
      </c>
      <c r="I317" s="832">
        <v>65.74984863773966</v>
      </c>
      <c r="J317" s="832">
        <v>35</v>
      </c>
      <c r="K317" s="832">
        <v>953.86</v>
      </c>
      <c r="L317" s="832">
        <v>1</v>
      </c>
      <c r="M317" s="832">
        <v>27.253142857142858</v>
      </c>
      <c r="N317" s="832">
        <v>546</v>
      </c>
      <c r="O317" s="832">
        <v>16090.619999999995</v>
      </c>
      <c r="P317" s="828">
        <v>16.868953515190903</v>
      </c>
      <c r="Q317" s="833">
        <v>29.469999999999992</v>
      </c>
    </row>
    <row r="318" spans="1:17" ht="14.45" customHeight="1" x14ac:dyDescent="0.2">
      <c r="A318" s="822" t="s">
        <v>586</v>
      </c>
      <c r="B318" s="823" t="s">
        <v>4234</v>
      </c>
      <c r="C318" s="823" t="s">
        <v>4239</v>
      </c>
      <c r="D318" s="823" t="s">
        <v>4783</v>
      </c>
      <c r="E318" s="823" t="s">
        <v>1565</v>
      </c>
      <c r="F318" s="832"/>
      <c r="G318" s="832"/>
      <c r="H318" s="832"/>
      <c r="I318" s="832"/>
      <c r="J318" s="832"/>
      <c r="K318" s="832"/>
      <c r="L318" s="832"/>
      <c r="M318" s="832"/>
      <c r="N318" s="832">
        <v>3.4</v>
      </c>
      <c r="O318" s="832">
        <v>1417.01</v>
      </c>
      <c r="P318" s="828"/>
      <c r="Q318" s="833">
        <v>416.76764705882351</v>
      </c>
    </row>
    <row r="319" spans="1:17" ht="14.45" customHeight="1" x14ac:dyDescent="0.2">
      <c r="A319" s="822" t="s">
        <v>586</v>
      </c>
      <c r="B319" s="823" t="s">
        <v>4234</v>
      </c>
      <c r="C319" s="823" t="s">
        <v>4239</v>
      </c>
      <c r="D319" s="823" t="s">
        <v>4377</v>
      </c>
      <c r="E319" s="823" t="s">
        <v>1661</v>
      </c>
      <c r="F319" s="832">
        <v>4.2</v>
      </c>
      <c r="G319" s="832">
        <v>8927.52</v>
      </c>
      <c r="H319" s="832">
        <v>8.8466615137641966</v>
      </c>
      <c r="I319" s="832">
        <v>2125.6</v>
      </c>
      <c r="J319" s="832">
        <v>2.2000000000000002</v>
      </c>
      <c r="K319" s="832">
        <v>1009.1399999999999</v>
      </c>
      <c r="L319" s="832">
        <v>1</v>
      </c>
      <c r="M319" s="832">
        <v>458.69999999999993</v>
      </c>
      <c r="N319" s="832">
        <v>0.7</v>
      </c>
      <c r="O319" s="832">
        <v>1487.34</v>
      </c>
      <c r="P319" s="828">
        <v>1.473868838813247</v>
      </c>
      <c r="Q319" s="833">
        <v>2124.7714285714287</v>
      </c>
    </row>
    <row r="320" spans="1:17" ht="14.45" customHeight="1" x14ac:dyDescent="0.2">
      <c r="A320" s="822" t="s">
        <v>586</v>
      </c>
      <c r="B320" s="823" t="s">
        <v>4234</v>
      </c>
      <c r="C320" s="823" t="s">
        <v>4239</v>
      </c>
      <c r="D320" s="823" t="s">
        <v>4784</v>
      </c>
      <c r="E320" s="823" t="s">
        <v>4785</v>
      </c>
      <c r="F320" s="832">
        <v>0.3</v>
      </c>
      <c r="G320" s="832">
        <v>979.12</v>
      </c>
      <c r="H320" s="832"/>
      <c r="I320" s="832">
        <v>3263.7333333333336</v>
      </c>
      <c r="J320" s="832"/>
      <c r="K320" s="832"/>
      <c r="L320" s="832"/>
      <c r="M320" s="832"/>
      <c r="N320" s="832"/>
      <c r="O320" s="832"/>
      <c r="P320" s="828"/>
      <c r="Q320" s="833"/>
    </row>
    <row r="321" spans="1:17" ht="14.45" customHeight="1" x14ac:dyDescent="0.2">
      <c r="A321" s="822" t="s">
        <v>586</v>
      </c>
      <c r="B321" s="823" t="s">
        <v>4234</v>
      </c>
      <c r="C321" s="823" t="s">
        <v>4239</v>
      </c>
      <c r="D321" s="823" t="s">
        <v>4378</v>
      </c>
      <c r="E321" s="823" t="s">
        <v>1489</v>
      </c>
      <c r="F321" s="832">
        <v>10.199999999999999</v>
      </c>
      <c r="G321" s="832">
        <v>4084.08</v>
      </c>
      <c r="H321" s="832"/>
      <c r="I321" s="832">
        <v>400.40000000000003</v>
      </c>
      <c r="J321" s="832"/>
      <c r="K321" s="832"/>
      <c r="L321" s="832"/>
      <c r="M321" s="832"/>
      <c r="N321" s="832"/>
      <c r="O321" s="832"/>
      <c r="P321" s="828"/>
      <c r="Q321" s="833"/>
    </row>
    <row r="322" spans="1:17" ht="14.45" customHeight="1" x14ac:dyDescent="0.2">
      <c r="A322" s="822" t="s">
        <v>586</v>
      </c>
      <c r="B322" s="823" t="s">
        <v>4234</v>
      </c>
      <c r="C322" s="823" t="s">
        <v>4239</v>
      </c>
      <c r="D322" s="823" t="s">
        <v>4379</v>
      </c>
      <c r="E322" s="823" t="s">
        <v>1489</v>
      </c>
      <c r="F322" s="832">
        <v>3.75</v>
      </c>
      <c r="G322" s="832">
        <v>3504.48</v>
      </c>
      <c r="H322" s="832">
        <v>1.2634903466551297</v>
      </c>
      <c r="I322" s="832">
        <v>934.52800000000002</v>
      </c>
      <c r="J322" s="832">
        <v>10.55</v>
      </c>
      <c r="K322" s="832">
        <v>2773.6499999999996</v>
      </c>
      <c r="L322" s="832">
        <v>1</v>
      </c>
      <c r="M322" s="832">
        <v>262.90521327014216</v>
      </c>
      <c r="N322" s="832">
        <v>15.2</v>
      </c>
      <c r="O322" s="832">
        <v>4012.8</v>
      </c>
      <c r="P322" s="828">
        <v>1.4467578822129687</v>
      </c>
      <c r="Q322" s="833">
        <v>264</v>
      </c>
    </row>
    <row r="323" spans="1:17" ht="14.45" customHeight="1" x14ac:dyDescent="0.2">
      <c r="A323" s="822" t="s">
        <v>586</v>
      </c>
      <c r="B323" s="823" t="s">
        <v>4234</v>
      </c>
      <c r="C323" s="823" t="s">
        <v>4239</v>
      </c>
      <c r="D323" s="823" t="s">
        <v>4380</v>
      </c>
      <c r="E323" s="823" t="s">
        <v>4381</v>
      </c>
      <c r="F323" s="832"/>
      <c r="G323" s="832"/>
      <c r="H323" s="832"/>
      <c r="I323" s="832"/>
      <c r="J323" s="832">
        <v>8.1999999999999993</v>
      </c>
      <c r="K323" s="832">
        <v>1197.5899999999999</v>
      </c>
      <c r="L323" s="832">
        <v>1</v>
      </c>
      <c r="M323" s="832">
        <v>146.04756097560977</v>
      </c>
      <c r="N323" s="832"/>
      <c r="O323" s="832"/>
      <c r="P323" s="828"/>
      <c r="Q323" s="833"/>
    </row>
    <row r="324" spans="1:17" ht="14.45" customHeight="1" x14ac:dyDescent="0.2">
      <c r="A324" s="822" t="s">
        <v>586</v>
      </c>
      <c r="B324" s="823" t="s">
        <v>4234</v>
      </c>
      <c r="C324" s="823" t="s">
        <v>4239</v>
      </c>
      <c r="D324" s="823" t="s">
        <v>4786</v>
      </c>
      <c r="E324" s="823" t="s">
        <v>1495</v>
      </c>
      <c r="F324" s="832">
        <v>10</v>
      </c>
      <c r="G324" s="832">
        <v>1096</v>
      </c>
      <c r="H324" s="832"/>
      <c r="I324" s="832">
        <v>109.6</v>
      </c>
      <c r="J324" s="832"/>
      <c r="K324" s="832"/>
      <c r="L324" s="832"/>
      <c r="M324" s="832"/>
      <c r="N324" s="832">
        <v>5</v>
      </c>
      <c r="O324" s="832">
        <v>166.95</v>
      </c>
      <c r="P324" s="828"/>
      <c r="Q324" s="833">
        <v>33.39</v>
      </c>
    </row>
    <row r="325" spans="1:17" ht="14.45" customHeight="1" x14ac:dyDescent="0.2">
      <c r="A325" s="822" t="s">
        <v>586</v>
      </c>
      <c r="B325" s="823" t="s">
        <v>4234</v>
      </c>
      <c r="C325" s="823" t="s">
        <v>4239</v>
      </c>
      <c r="D325" s="823" t="s">
        <v>4787</v>
      </c>
      <c r="E325" s="823" t="s">
        <v>4788</v>
      </c>
      <c r="F325" s="832">
        <v>4.3000000000000007</v>
      </c>
      <c r="G325" s="832">
        <v>9140.08</v>
      </c>
      <c r="H325" s="832"/>
      <c r="I325" s="832">
        <v>2125.5999999999995</v>
      </c>
      <c r="J325" s="832"/>
      <c r="K325" s="832"/>
      <c r="L325" s="832"/>
      <c r="M325" s="832"/>
      <c r="N325" s="832">
        <v>3.6</v>
      </c>
      <c r="O325" s="832">
        <v>7652.16</v>
      </c>
      <c r="P325" s="828"/>
      <c r="Q325" s="833">
        <v>2125.6</v>
      </c>
    </row>
    <row r="326" spans="1:17" ht="14.45" customHeight="1" x14ac:dyDescent="0.2">
      <c r="A326" s="822" t="s">
        <v>586</v>
      </c>
      <c r="B326" s="823" t="s">
        <v>4234</v>
      </c>
      <c r="C326" s="823" t="s">
        <v>4239</v>
      </c>
      <c r="D326" s="823" t="s">
        <v>4384</v>
      </c>
      <c r="E326" s="823" t="s">
        <v>4385</v>
      </c>
      <c r="F326" s="832"/>
      <c r="G326" s="832"/>
      <c r="H326" s="832"/>
      <c r="I326" s="832"/>
      <c r="J326" s="832">
        <v>105.3</v>
      </c>
      <c r="K326" s="832">
        <v>17016.25</v>
      </c>
      <c r="L326" s="832">
        <v>1</v>
      </c>
      <c r="M326" s="832">
        <v>161.59781576448245</v>
      </c>
      <c r="N326" s="832"/>
      <c r="O326" s="832"/>
      <c r="P326" s="828"/>
      <c r="Q326" s="833"/>
    </row>
    <row r="327" spans="1:17" ht="14.45" customHeight="1" x14ac:dyDescent="0.2">
      <c r="A327" s="822" t="s">
        <v>586</v>
      </c>
      <c r="B327" s="823" t="s">
        <v>4234</v>
      </c>
      <c r="C327" s="823" t="s">
        <v>4239</v>
      </c>
      <c r="D327" s="823" t="s">
        <v>4789</v>
      </c>
      <c r="E327" s="823" t="s">
        <v>1669</v>
      </c>
      <c r="F327" s="832">
        <v>2.2999999999999998</v>
      </c>
      <c r="G327" s="832">
        <v>1816.63</v>
      </c>
      <c r="H327" s="832"/>
      <c r="I327" s="832">
        <v>789.83913043478276</v>
      </c>
      <c r="J327" s="832"/>
      <c r="K327" s="832"/>
      <c r="L327" s="832"/>
      <c r="M327" s="832"/>
      <c r="N327" s="832">
        <v>0.7</v>
      </c>
      <c r="O327" s="832">
        <v>431.20000000000005</v>
      </c>
      <c r="P327" s="828"/>
      <c r="Q327" s="833">
        <v>616.00000000000011</v>
      </c>
    </row>
    <row r="328" spans="1:17" ht="14.45" customHeight="1" x14ac:dyDescent="0.2">
      <c r="A328" s="822" t="s">
        <v>586</v>
      </c>
      <c r="B328" s="823" t="s">
        <v>4234</v>
      </c>
      <c r="C328" s="823" t="s">
        <v>4239</v>
      </c>
      <c r="D328" s="823" t="s">
        <v>4790</v>
      </c>
      <c r="E328" s="823" t="s">
        <v>4791</v>
      </c>
      <c r="F328" s="832">
        <v>12.600000000000001</v>
      </c>
      <c r="G328" s="832">
        <v>41123.14</v>
      </c>
      <c r="H328" s="832">
        <v>17.677715828343228</v>
      </c>
      <c r="I328" s="832">
        <v>3263.7412698412695</v>
      </c>
      <c r="J328" s="832">
        <v>2</v>
      </c>
      <c r="K328" s="832">
        <v>2326.27</v>
      </c>
      <c r="L328" s="832">
        <v>1</v>
      </c>
      <c r="M328" s="832">
        <v>1163.135</v>
      </c>
      <c r="N328" s="832"/>
      <c r="O328" s="832"/>
      <c r="P328" s="828"/>
      <c r="Q328" s="833"/>
    </row>
    <row r="329" spans="1:17" ht="14.45" customHeight="1" x14ac:dyDescent="0.2">
      <c r="A329" s="822" t="s">
        <v>586</v>
      </c>
      <c r="B329" s="823" t="s">
        <v>4234</v>
      </c>
      <c r="C329" s="823" t="s">
        <v>4239</v>
      </c>
      <c r="D329" s="823" t="s">
        <v>4386</v>
      </c>
      <c r="E329" s="823"/>
      <c r="F329" s="832">
        <v>1.2</v>
      </c>
      <c r="G329" s="832">
        <v>710.04</v>
      </c>
      <c r="H329" s="832"/>
      <c r="I329" s="832">
        <v>591.70000000000005</v>
      </c>
      <c r="J329" s="832"/>
      <c r="K329" s="832"/>
      <c r="L329" s="832"/>
      <c r="M329" s="832"/>
      <c r="N329" s="832"/>
      <c r="O329" s="832"/>
      <c r="P329" s="828"/>
      <c r="Q329" s="833"/>
    </row>
    <row r="330" spans="1:17" ht="14.45" customHeight="1" x14ac:dyDescent="0.2">
      <c r="A330" s="822" t="s">
        <v>586</v>
      </c>
      <c r="B330" s="823" t="s">
        <v>4234</v>
      </c>
      <c r="C330" s="823" t="s">
        <v>4239</v>
      </c>
      <c r="D330" s="823" t="s">
        <v>4387</v>
      </c>
      <c r="E330" s="823" t="s">
        <v>4388</v>
      </c>
      <c r="F330" s="832">
        <v>1</v>
      </c>
      <c r="G330" s="832">
        <v>26143.46</v>
      </c>
      <c r="H330" s="832">
        <v>0.88382516506140985</v>
      </c>
      <c r="I330" s="832">
        <v>26143.46</v>
      </c>
      <c r="J330" s="832">
        <v>1</v>
      </c>
      <c r="K330" s="832">
        <v>29579.9</v>
      </c>
      <c r="L330" s="832">
        <v>1</v>
      </c>
      <c r="M330" s="832">
        <v>29579.9</v>
      </c>
      <c r="N330" s="832"/>
      <c r="O330" s="832"/>
      <c r="P330" s="828"/>
      <c r="Q330" s="833"/>
    </row>
    <row r="331" spans="1:17" ht="14.45" customHeight="1" x14ac:dyDescent="0.2">
      <c r="A331" s="822" t="s">
        <v>586</v>
      </c>
      <c r="B331" s="823" t="s">
        <v>4234</v>
      </c>
      <c r="C331" s="823" t="s">
        <v>4239</v>
      </c>
      <c r="D331" s="823" t="s">
        <v>4792</v>
      </c>
      <c r="E331" s="823" t="s">
        <v>823</v>
      </c>
      <c r="F331" s="832">
        <v>4</v>
      </c>
      <c r="G331" s="832">
        <v>39696</v>
      </c>
      <c r="H331" s="832">
        <v>2.1396323557947299</v>
      </c>
      <c r="I331" s="832">
        <v>9924</v>
      </c>
      <c r="J331" s="832">
        <v>2</v>
      </c>
      <c r="K331" s="832">
        <v>18552.72</v>
      </c>
      <c r="L331" s="832">
        <v>1</v>
      </c>
      <c r="M331" s="832">
        <v>9276.36</v>
      </c>
      <c r="N331" s="832"/>
      <c r="O331" s="832"/>
      <c r="P331" s="828"/>
      <c r="Q331" s="833"/>
    </row>
    <row r="332" spans="1:17" ht="14.45" customHeight="1" x14ac:dyDescent="0.2">
      <c r="A332" s="822" t="s">
        <v>586</v>
      </c>
      <c r="B332" s="823" t="s">
        <v>4234</v>
      </c>
      <c r="C332" s="823" t="s">
        <v>4239</v>
      </c>
      <c r="D332" s="823" t="s">
        <v>4793</v>
      </c>
      <c r="E332" s="823" t="s">
        <v>4794</v>
      </c>
      <c r="F332" s="832"/>
      <c r="G332" s="832"/>
      <c r="H332" s="832"/>
      <c r="I332" s="832"/>
      <c r="J332" s="832">
        <v>0.2</v>
      </c>
      <c r="K332" s="832">
        <v>1353.85</v>
      </c>
      <c r="L332" s="832">
        <v>1</v>
      </c>
      <c r="M332" s="832">
        <v>6769.2499999999991</v>
      </c>
      <c r="N332" s="832"/>
      <c r="O332" s="832"/>
      <c r="P332" s="828"/>
      <c r="Q332" s="833"/>
    </row>
    <row r="333" spans="1:17" ht="14.45" customHeight="1" x14ac:dyDescent="0.2">
      <c r="A333" s="822" t="s">
        <v>586</v>
      </c>
      <c r="B333" s="823" t="s">
        <v>4234</v>
      </c>
      <c r="C333" s="823" t="s">
        <v>4239</v>
      </c>
      <c r="D333" s="823" t="s">
        <v>4795</v>
      </c>
      <c r="E333" s="823" t="s">
        <v>823</v>
      </c>
      <c r="F333" s="832"/>
      <c r="G333" s="832"/>
      <c r="H333" s="832"/>
      <c r="I333" s="832"/>
      <c r="J333" s="832"/>
      <c r="K333" s="832"/>
      <c r="L333" s="832"/>
      <c r="M333" s="832"/>
      <c r="N333" s="832">
        <v>5</v>
      </c>
      <c r="O333" s="832">
        <v>47677.08</v>
      </c>
      <c r="P333" s="828"/>
      <c r="Q333" s="833">
        <v>9535.4160000000011</v>
      </c>
    </row>
    <row r="334" spans="1:17" ht="14.45" customHeight="1" x14ac:dyDescent="0.2">
      <c r="A334" s="822" t="s">
        <v>586</v>
      </c>
      <c r="B334" s="823" t="s">
        <v>4234</v>
      </c>
      <c r="C334" s="823" t="s">
        <v>4239</v>
      </c>
      <c r="D334" s="823" t="s">
        <v>4391</v>
      </c>
      <c r="E334" s="823" t="s">
        <v>823</v>
      </c>
      <c r="F334" s="832"/>
      <c r="G334" s="832"/>
      <c r="H334" s="832"/>
      <c r="I334" s="832"/>
      <c r="J334" s="832"/>
      <c r="K334" s="832"/>
      <c r="L334" s="832"/>
      <c r="M334" s="832"/>
      <c r="N334" s="832">
        <v>26</v>
      </c>
      <c r="O334" s="832">
        <v>124791.59999999999</v>
      </c>
      <c r="P334" s="828"/>
      <c r="Q334" s="833">
        <v>4799.6769230769223</v>
      </c>
    </row>
    <row r="335" spans="1:17" ht="14.45" customHeight="1" x14ac:dyDescent="0.2">
      <c r="A335" s="822" t="s">
        <v>586</v>
      </c>
      <c r="B335" s="823" t="s">
        <v>4234</v>
      </c>
      <c r="C335" s="823" t="s">
        <v>4239</v>
      </c>
      <c r="D335" s="823" t="s">
        <v>4796</v>
      </c>
      <c r="E335" s="823" t="s">
        <v>1309</v>
      </c>
      <c r="F335" s="832"/>
      <c r="G335" s="832"/>
      <c r="H335" s="832"/>
      <c r="I335" s="832"/>
      <c r="J335" s="832"/>
      <c r="K335" s="832"/>
      <c r="L335" s="832"/>
      <c r="M335" s="832"/>
      <c r="N335" s="832">
        <v>25</v>
      </c>
      <c r="O335" s="832">
        <v>2312.25</v>
      </c>
      <c r="P335" s="828"/>
      <c r="Q335" s="833">
        <v>92.49</v>
      </c>
    </row>
    <row r="336" spans="1:17" ht="14.45" customHeight="1" x14ac:dyDescent="0.2">
      <c r="A336" s="822" t="s">
        <v>586</v>
      </c>
      <c r="B336" s="823" t="s">
        <v>4234</v>
      </c>
      <c r="C336" s="823" t="s">
        <v>4239</v>
      </c>
      <c r="D336" s="823" t="s">
        <v>4797</v>
      </c>
      <c r="E336" s="823" t="s">
        <v>1000</v>
      </c>
      <c r="F336" s="832"/>
      <c r="G336" s="832"/>
      <c r="H336" s="832"/>
      <c r="I336" s="832"/>
      <c r="J336" s="832"/>
      <c r="K336" s="832"/>
      <c r="L336" s="832"/>
      <c r="M336" s="832"/>
      <c r="N336" s="832">
        <v>0.85</v>
      </c>
      <c r="O336" s="832">
        <v>320.39</v>
      </c>
      <c r="P336" s="828"/>
      <c r="Q336" s="833">
        <v>376.92941176470589</v>
      </c>
    </row>
    <row r="337" spans="1:17" ht="14.45" customHeight="1" x14ac:dyDescent="0.2">
      <c r="A337" s="822" t="s">
        <v>586</v>
      </c>
      <c r="B337" s="823" t="s">
        <v>4234</v>
      </c>
      <c r="C337" s="823" t="s">
        <v>4239</v>
      </c>
      <c r="D337" s="823" t="s">
        <v>4392</v>
      </c>
      <c r="E337" s="823" t="s">
        <v>848</v>
      </c>
      <c r="F337" s="832"/>
      <c r="G337" s="832"/>
      <c r="H337" s="832"/>
      <c r="I337" s="832"/>
      <c r="J337" s="832"/>
      <c r="K337" s="832"/>
      <c r="L337" s="832"/>
      <c r="M337" s="832"/>
      <c r="N337" s="832">
        <v>26.4</v>
      </c>
      <c r="O337" s="832">
        <v>21791.25</v>
      </c>
      <c r="P337" s="828"/>
      <c r="Q337" s="833">
        <v>825.42613636363637</v>
      </c>
    </row>
    <row r="338" spans="1:17" ht="14.45" customHeight="1" x14ac:dyDescent="0.2">
      <c r="A338" s="822" t="s">
        <v>586</v>
      </c>
      <c r="B338" s="823" t="s">
        <v>4234</v>
      </c>
      <c r="C338" s="823" t="s">
        <v>4239</v>
      </c>
      <c r="D338" s="823" t="s">
        <v>4393</v>
      </c>
      <c r="E338" s="823" t="s">
        <v>1000</v>
      </c>
      <c r="F338" s="832"/>
      <c r="G338" s="832"/>
      <c r="H338" s="832"/>
      <c r="I338" s="832"/>
      <c r="J338" s="832"/>
      <c r="K338" s="832"/>
      <c r="L338" s="832"/>
      <c r="M338" s="832"/>
      <c r="N338" s="832">
        <v>12.3</v>
      </c>
      <c r="O338" s="832">
        <v>2318.09</v>
      </c>
      <c r="P338" s="828"/>
      <c r="Q338" s="833">
        <v>188.46260162601627</v>
      </c>
    </row>
    <row r="339" spans="1:17" ht="14.45" customHeight="1" x14ac:dyDescent="0.2">
      <c r="A339" s="822" t="s">
        <v>586</v>
      </c>
      <c r="B339" s="823" t="s">
        <v>4234</v>
      </c>
      <c r="C339" s="823" t="s">
        <v>4394</v>
      </c>
      <c r="D339" s="823" t="s">
        <v>4395</v>
      </c>
      <c r="E339" s="823" t="s">
        <v>4396</v>
      </c>
      <c r="F339" s="832">
        <v>52</v>
      </c>
      <c r="G339" s="832">
        <v>112297.64000000001</v>
      </c>
      <c r="H339" s="832">
        <v>1.6113973964551382</v>
      </c>
      <c r="I339" s="832">
        <v>2159.5700000000002</v>
      </c>
      <c r="J339" s="832">
        <v>32</v>
      </c>
      <c r="K339" s="832">
        <v>69689.600000000006</v>
      </c>
      <c r="L339" s="832">
        <v>1</v>
      </c>
      <c r="M339" s="832">
        <v>2177.8000000000002</v>
      </c>
      <c r="N339" s="832">
        <v>31</v>
      </c>
      <c r="O339" s="832">
        <v>68616.63</v>
      </c>
      <c r="P339" s="828">
        <v>0.9846035850399486</v>
      </c>
      <c r="Q339" s="833">
        <v>2213.4396774193551</v>
      </c>
    </row>
    <row r="340" spans="1:17" ht="14.45" customHeight="1" x14ac:dyDescent="0.2">
      <c r="A340" s="822" t="s">
        <v>586</v>
      </c>
      <c r="B340" s="823" t="s">
        <v>4234</v>
      </c>
      <c r="C340" s="823" t="s">
        <v>4394</v>
      </c>
      <c r="D340" s="823" t="s">
        <v>4397</v>
      </c>
      <c r="E340" s="823" t="s">
        <v>4398</v>
      </c>
      <c r="F340" s="832">
        <v>33</v>
      </c>
      <c r="G340" s="832">
        <v>87157.95</v>
      </c>
      <c r="H340" s="832">
        <v>1.169252471103384</v>
      </c>
      <c r="I340" s="832">
        <v>2641.15</v>
      </c>
      <c r="J340" s="832">
        <v>28</v>
      </c>
      <c r="K340" s="832">
        <v>74541.599999999991</v>
      </c>
      <c r="L340" s="832">
        <v>1</v>
      </c>
      <c r="M340" s="832">
        <v>2662.2</v>
      </c>
      <c r="N340" s="832">
        <v>57</v>
      </c>
      <c r="O340" s="832">
        <v>153409.06000000003</v>
      </c>
      <c r="P340" s="828">
        <v>2.0580328299902342</v>
      </c>
      <c r="Q340" s="833">
        <v>2691.3870175438601</v>
      </c>
    </row>
    <row r="341" spans="1:17" ht="14.45" customHeight="1" x14ac:dyDescent="0.2">
      <c r="A341" s="822" t="s">
        <v>586</v>
      </c>
      <c r="B341" s="823" t="s">
        <v>4234</v>
      </c>
      <c r="C341" s="823" t="s">
        <v>4394</v>
      </c>
      <c r="D341" s="823" t="s">
        <v>4399</v>
      </c>
      <c r="E341" s="823" t="s">
        <v>4400</v>
      </c>
      <c r="F341" s="832">
        <v>3</v>
      </c>
      <c r="G341" s="832">
        <v>26707.08</v>
      </c>
      <c r="H341" s="832">
        <v>2.9799027046326878</v>
      </c>
      <c r="I341" s="832">
        <v>8902.36</v>
      </c>
      <c r="J341" s="832">
        <v>1</v>
      </c>
      <c r="K341" s="832">
        <v>8962.4</v>
      </c>
      <c r="L341" s="832">
        <v>1</v>
      </c>
      <c r="M341" s="832">
        <v>8962.4</v>
      </c>
      <c r="N341" s="832">
        <v>3</v>
      </c>
      <c r="O341" s="832">
        <v>27065.17</v>
      </c>
      <c r="P341" s="828">
        <v>3.0198574042667143</v>
      </c>
      <c r="Q341" s="833">
        <v>9021.7233333333334</v>
      </c>
    </row>
    <row r="342" spans="1:17" ht="14.45" customHeight="1" x14ac:dyDescent="0.2">
      <c r="A342" s="822" t="s">
        <v>586</v>
      </c>
      <c r="B342" s="823" t="s">
        <v>4234</v>
      </c>
      <c r="C342" s="823" t="s">
        <v>4394</v>
      </c>
      <c r="D342" s="823" t="s">
        <v>4798</v>
      </c>
      <c r="E342" s="823" t="s">
        <v>4799</v>
      </c>
      <c r="F342" s="832">
        <v>2</v>
      </c>
      <c r="G342" s="832">
        <v>20618.3</v>
      </c>
      <c r="H342" s="832">
        <v>0.4982841372110221</v>
      </c>
      <c r="I342" s="832">
        <v>10309.15</v>
      </c>
      <c r="J342" s="832">
        <v>4</v>
      </c>
      <c r="K342" s="832">
        <v>41378.6</v>
      </c>
      <c r="L342" s="832">
        <v>1</v>
      </c>
      <c r="M342" s="832">
        <v>10344.65</v>
      </c>
      <c r="N342" s="832">
        <v>13</v>
      </c>
      <c r="O342" s="832">
        <v>134509.44</v>
      </c>
      <c r="P342" s="828">
        <v>3.250700603693697</v>
      </c>
      <c r="Q342" s="833">
        <v>10346.880000000001</v>
      </c>
    </row>
    <row r="343" spans="1:17" ht="14.45" customHeight="1" x14ac:dyDescent="0.2">
      <c r="A343" s="822" t="s">
        <v>586</v>
      </c>
      <c r="B343" s="823" t="s">
        <v>4234</v>
      </c>
      <c r="C343" s="823" t="s">
        <v>4394</v>
      </c>
      <c r="D343" s="823" t="s">
        <v>4401</v>
      </c>
      <c r="E343" s="823" t="s">
        <v>4402</v>
      </c>
      <c r="F343" s="832">
        <v>47</v>
      </c>
      <c r="G343" s="832">
        <v>56945.67</v>
      </c>
      <c r="H343" s="832">
        <v>1.2919705694177865</v>
      </c>
      <c r="I343" s="832">
        <v>1211.6099999999999</v>
      </c>
      <c r="J343" s="832">
        <v>36</v>
      </c>
      <c r="K343" s="832">
        <v>44076.599999999991</v>
      </c>
      <c r="L343" s="832">
        <v>1</v>
      </c>
      <c r="M343" s="832">
        <v>1224.3499999999997</v>
      </c>
      <c r="N343" s="832">
        <v>60</v>
      </c>
      <c r="O343" s="832">
        <v>74540.61</v>
      </c>
      <c r="P343" s="828">
        <v>1.691160615836975</v>
      </c>
      <c r="Q343" s="833">
        <v>1242.3434999999999</v>
      </c>
    </row>
    <row r="344" spans="1:17" ht="14.45" customHeight="1" x14ac:dyDescent="0.2">
      <c r="A344" s="822" t="s">
        <v>586</v>
      </c>
      <c r="B344" s="823" t="s">
        <v>4234</v>
      </c>
      <c r="C344" s="823" t="s">
        <v>4394</v>
      </c>
      <c r="D344" s="823" t="s">
        <v>4800</v>
      </c>
      <c r="E344" s="823" t="s">
        <v>4801</v>
      </c>
      <c r="F344" s="832">
        <v>2</v>
      </c>
      <c r="G344" s="832">
        <v>491.22</v>
      </c>
      <c r="H344" s="832"/>
      <c r="I344" s="832">
        <v>245.61</v>
      </c>
      <c r="J344" s="832"/>
      <c r="K344" s="832"/>
      <c r="L344" s="832"/>
      <c r="M344" s="832"/>
      <c r="N344" s="832"/>
      <c r="O344" s="832"/>
      <c r="P344" s="828"/>
      <c r="Q344" s="833"/>
    </row>
    <row r="345" spans="1:17" ht="14.45" customHeight="1" x14ac:dyDescent="0.2">
      <c r="A345" s="822" t="s">
        <v>586</v>
      </c>
      <c r="B345" s="823" t="s">
        <v>4234</v>
      </c>
      <c r="C345" s="823" t="s">
        <v>4403</v>
      </c>
      <c r="D345" s="823" t="s">
        <v>4404</v>
      </c>
      <c r="E345" s="823" t="s">
        <v>4405</v>
      </c>
      <c r="F345" s="832">
        <v>32</v>
      </c>
      <c r="G345" s="832">
        <v>21984</v>
      </c>
      <c r="H345" s="832">
        <v>1.103448275862069</v>
      </c>
      <c r="I345" s="832">
        <v>687</v>
      </c>
      <c r="J345" s="832">
        <v>29</v>
      </c>
      <c r="K345" s="832">
        <v>19923</v>
      </c>
      <c r="L345" s="832">
        <v>1</v>
      </c>
      <c r="M345" s="832">
        <v>687</v>
      </c>
      <c r="N345" s="832">
        <v>30</v>
      </c>
      <c r="O345" s="832">
        <v>20610</v>
      </c>
      <c r="P345" s="828">
        <v>1.0344827586206897</v>
      </c>
      <c r="Q345" s="833">
        <v>687</v>
      </c>
    </row>
    <row r="346" spans="1:17" ht="14.45" customHeight="1" x14ac:dyDescent="0.2">
      <c r="A346" s="822" t="s">
        <v>586</v>
      </c>
      <c r="B346" s="823" t="s">
        <v>4234</v>
      </c>
      <c r="C346" s="823" t="s">
        <v>4403</v>
      </c>
      <c r="D346" s="823" t="s">
        <v>4409</v>
      </c>
      <c r="E346" s="823" t="s">
        <v>4410</v>
      </c>
      <c r="F346" s="832">
        <v>127</v>
      </c>
      <c r="G346" s="832">
        <v>30480</v>
      </c>
      <c r="H346" s="832">
        <v>0.80379746835443033</v>
      </c>
      <c r="I346" s="832">
        <v>240</v>
      </c>
      <c r="J346" s="832">
        <v>158</v>
      </c>
      <c r="K346" s="832">
        <v>37920</v>
      </c>
      <c r="L346" s="832">
        <v>1</v>
      </c>
      <c r="M346" s="832">
        <v>240</v>
      </c>
      <c r="N346" s="832">
        <v>74</v>
      </c>
      <c r="O346" s="832">
        <v>17760</v>
      </c>
      <c r="P346" s="828">
        <v>0.46835443037974683</v>
      </c>
      <c r="Q346" s="833">
        <v>240</v>
      </c>
    </row>
    <row r="347" spans="1:17" ht="14.45" customHeight="1" x14ac:dyDescent="0.2">
      <c r="A347" s="822" t="s">
        <v>586</v>
      </c>
      <c r="B347" s="823" t="s">
        <v>4234</v>
      </c>
      <c r="C347" s="823" t="s">
        <v>4403</v>
      </c>
      <c r="D347" s="823" t="s">
        <v>4412</v>
      </c>
      <c r="E347" s="823" t="s">
        <v>4410</v>
      </c>
      <c r="F347" s="832">
        <v>6.13</v>
      </c>
      <c r="G347" s="832">
        <v>7454.08</v>
      </c>
      <c r="H347" s="832">
        <v>0.77910588786179835</v>
      </c>
      <c r="I347" s="832">
        <v>1216</v>
      </c>
      <c r="J347" s="832">
        <v>7.87</v>
      </c>
      <c r="K347" s="832">
        <v>9567.4800000000014</v>
      </c>
      <c r="L347" s="832">
        <v>1</v>
      </c>
      <c r="M347" s="832">
        <v>1215.6899618805592</v>
      </c>
      <c r="N347" s="832">
        <v>0.42000000000000004</v>
      </c>
      <c r="O347" s="832">
        <v>510.72</v>
      </c>
      <c r="P347" s="828">
        <v>5.3380827553336924E-2</v>
      </c>
      <c r="Q347" s="833">
        <v>1216</v>
      </c>
    </row>
    <row r="348" spans="1:17" ht="14.45" customHeight="1" x14ac:dyDescent="0.2">
      <c r="A348" s="822" t="s">
        <v>586</v>
      </c>
      <c r="B348" s="823" t="s">
        <v>4234</v>
      </c>
      <c r="C348" s="823" t="s">
        <v>4403</v>
      </c>
      <c r="D348" s="823" t="s">
        <v>4802</v>
      </c>
      <c r="E348" s="823" t="s">
        <v>4803</v>
      </c>
      <c r="F348" s="832">
        <v>8</v>
      </c>
      <c r="G348" s="832">
        <v>4502.3999999999996</v>
      </c>
      <c r="H348" s="832">
        <v>0.88888888888888873</v>
      </c>
      <c r="I348" s="832">
        <v>562.79999999999995</v>
      </c>
      <c r="J348" s="832">
        <v>9</v>
      </c>
      <c r="K348" s="832">
        <v>5065.2000000000007</v>
      </c>
      <c r="L348" s="832">
        <v>1</v>
      </c>
      <c r="M348" s="832">
        <v>562.80000000000007</v>
      </c>
      <c r="N348" s="832">
        <v>12</v>
      </c>
      <c r="O348" s="832">
        <v>6753.6</v>
      </c>
      <c r="P348" s="828">
        <v>1.3333333333333333</v>
      </c>
      <c r="Q348" s="833">
        <v>562.80000000000007</v>
      </c>
    </row>
    <row r="349" spans="1:17" ht="14.45" customHeight="1" x14ac:dyDescent="0.2">
      <c r="A349" s="822" t="s">
        <v>586</v>
      </c>
      <c r="B349" s="823" t="s">
        <v>4234</v>
      </c>
      <c r="C349" s="823" t="s">
        <v>4403</v>
      </c>
      <c r="D349" s="823" t="s">
        <v>4804</v>
      </c>
      <c r="E349" s="823" t="s">
        <v>4805</v>
      </c>
      <c r="F349" s="832">
        <v>1</v>
      </c>
      <c r="G349" s="832">
        <v>595</v>
      </c>
      <c r="H349" s="832">
        <v>0.5</v>
      </c>
      <c r="I349" s="832">
        <v>595</v>
      </c>
      <c r="J349" s="832">
        <v>2</v>
      </c>
      <c r="K349" s="832">
        <v>1190</v>
      </c>
      <c r="L349" s="832">
        <v>1</v>
      </c>
      <c r="M349" s="832">
        <v>595</v>
      </c>
      <c r="N349" s="832">
        <v>3</v>
      </c>
      <c r="O349" s="832">
        <v>1785</v>
      </c>
      <c r="P349" s="828">
        <v>1.5</v>
      </c>
      <c r="Q349" s="833">
        <v>595</v>
      </c>
    </row>
    <row r="350" spans="1:17" ht="14.45" customHeight="1" x14ac:dyDescent="0.2">
      <c r="A350" s="822" t="s">
        <v>586</v>
      </c>
      <c r="B350" s="823" t="s">
        <v>4234</v>
      </c>
      <c r="C350" s="823" t="s">
        <v>4403</v>
      </c>
      <c r="D350" s="823" t="s">
        <v>4419</v>
      </c>
      <c r="E350" s="823" t="s">
        <v>4420</v>
      </c>
      <c r="F350" s="832">
        <v>47</v>
      </c>
      <c r="G350" s="832">
        <v>10520.95</v>
      </c>
      <c r="H350" s="832">
        <v>0.90384615384615385</v>
      </c>
      <c r="I350" s="832">
        <v>223.85000000000002</v>
      </c>
      <c r="J350" s="832">
        <v>52</v>
      </c>
      <c r="K350" s="832">
        <v>11640.2</v>
      </c>
      <c r="L350" s="832">
        <v>1</v>
      </c>
      <c r="M350" s="832">
        <v>223.85000000000002</v>
      </c>
      <c r="N350" s="832">
        <v>40</v>
      </c>
      <c r="O350" s="832">
        <v>8954.0000000000018</v>
      </c>
      <c r="P350" s="828">
        <v>0.76923076923076938</v>
      </c>
      <c r="Q350" s="833">
        <v>223.85000000000005</v>
      </c>
    </row>
    <row r="351" spans="1:17" ht="14.45" customHeight="1" x14ac:dyDescent="0.2">
      <c r="A351" s="822" t="s">
        <v>586</v>
      </c>
      <c r="B351" s="823" t="s">
        <v>4234</v>
      </c>
      <c r="C351" s="823" t="s">
        <v>4403</v>
      </c>
      <c r="D351" s="823" t="s">
        <v>4421</v>
      </c>
      <c r="E351" s="823" t="s">
        <v>4422</v>
      </c>
      <c r="F351" s="832">
        <v>4</v>
      </c>
      <c r="G351" s="832">
        <v>8626.68</v>
      </c>
      <c r="H351" s="832">
        <v>0.36363636363636365</v>
      </c>
      <c r="I351" s="832">
        <v>2156.67</v>
      </c>
      <c r="J351" s="832">
        <v>11</v>
      </c>
      <c r="K351" s="832">
        <v>23723.37</v>
      </c>
      <c r="L351" s="832">
        <v>1</v>
      </c>
      <c r="M351" s="832">
        <v>2156.67</v>
      </c>
      <c r="N351" s="832">
        <v>12</v>
      </c>
      <c r="O351" s="832">
        <v>25880.039999999994</v>
      </c>
      <c r="P351" s="828">
        <v>1.0909090909090906</v>
      </c>
      <c r="Q351" s="833">
        <v>2156.6699999999996</v>
      </c>
    </row>
    <row r="352" spans="1:17" ht="14.45" customHeight="1" x14ac:dyDescent="0.2">
      <c r="A352" s="822" t="s">
        <v>586</v>
      </c>
      <c r="B352" s="823" t="s">
        <v>4234</v>
      </c>
      <c r="C352" s="823" t="s">
        <v>4403</v>
      </c>
      <c r="D352" s="823" t="s">
        <v>4806</v>
      </c>
      <c r="E352" s="823" t="s">
        <v>4422</v>
      </c>
      <c r="F352" s="832">
        <v>3</v>
      </c>
      <c r="G352" s="832">
        <v>10816.53</v>
      </c>
      <c r="H352" s="832">
        <v>1.5</v>
      </c>
      <c r="I352" s="832">
        <v>3605.51</v>
      </c>
      <c r="J352" s="832">
        <v>2</v>
      </c>
      <c r="K352" s="832">
        <v>7211.02</v>
      </c>
      <c r="L352" s="832">
        <v>1</v>
      </c>
      <c r="M352" s="832">
        <v>3605.51</v>
      </c>
      <c r="N352" s="832">
        <v>2</v>
      </c>
      <c r="O352" s="832">
        <v>7211.02</v>
      </c>
      <c r="P352" s="828">
        <v>1</v>
      </c>
      <c r="Q352" s="833">
        <v>3605.51</v>
      </c>
    </row>
    <row r="353" spans="1:17" ht="14.45" customHeight="1" x14ac:dyDescent="0.2">
      <c r="A353" s="822" t="s">
        <v>586</v>
      </c>
      <c r="B353" s="823" t="s">
        <v>4234</v>
      </c>
      <c r="C353" s="823" t="s">
        <v>4403</v>
      </c>
      <c r="D353" s="823" t="s">
        <v>4423</v>
      </c>
      <c r="E353" s="823" t="s">
        <v>4422</v>
      </c>
      <c r="F353" s="832">
        <v>9</v>
      </c>
      <c r="G353" s="832">
        <v>51374.61</v>
      </c>
      <c r="H353" s="832">
        <v>1.5</v>
      </c>
      <c r="I353" s="832">
        <v>5708.29</v>
      </c>
      <c r="J353" s="832">
        <v>6</v>
      </c>
      <c r="K353" s="832">
        <v>34249.74</v>
      </c>
      <c r="L353" s="832">
        <v>1</v>
      </c>
      <c r="M353" s="832">
        <v>5708.29</v>
      </c>
      <c r="N353" s="832">
        <v>9</v>
      </c>
      <c r="O353" s="832">
        <v>51374.61</v>
      </c>
      <c r="P353" s="828">
        <v>1.5</v>
      </c>
      <c r="Q353" s="833">
        <v>5708.29</v>
      </c>
    </row>
    <row r="354" spans="1:17" ht="14.45" customHeight="1" x14ac:dyDescent="0.2">
      <c r="A354" s="822" t="s">
        <v>586</v>
      </c>
      <c r="B354" s="823" t="s">
        <v>4234</v>
      </c>
      <c r="C354" s="823" t="s">
        <v>4403</v>
      </c>
      <c r="D354" s="823" t="s">
        <v>4807</v>
      </c>
      <c r="E354" s="823" t="s">
        <v>4425</v>
      </c>
      <c r="F354" s="832">
        <v>1</v>
      </c>
      <c r="G354" s="832">
        <v>4093.64</v>
      </c>
      <c r="H354" s="832"/>
      <c r="I354" s="832">
        <v>4093.64</v>
      </c>
      <c r="J354" s="832"/>
      <c r="K354" s="832"/>
      <c r="L354" s="832"/>
      <c r="M354" s="832"/>
      <c r="N354" s="832"/>
      <c r="O354" s="832"/>
      <c r="P354" s="828"/>
      <c r="Q354" s="833"/>
    </row>
    <row r="355" spans="1:17" ht="14.45" customHeight="1" x14ac:dyDescent="0.2">
      <c r="A355" s="822" t="s">
        <v>586</v>
      </c>
      <c r="B355" s="823" t="s">
        <v>4234</v>
      </c>
      <c r="C355" s="823" t="s">
        <v>4403</v>
      </c>
      <c r="D355" s="823" t="s">
        <v>4424</v>
      </c>
      <c r="E355" s="823" t="s">
        <v>4425</v>
      </c>
      <c r="F355" s="832">
        <v>5</v>
      </c>
      <c r="G355" s="832">
        <v>19690.900000000001</v>
      </c>
      <c r="H355" s="832">
        <v>0.45454545454545453</v>
      </c>
      <c r="I355" s="832">
        <v>3938.1800000000003</v>
      </c>
      <c r="J355" s="832">
        <v>11</v>
      </c>
      <c r="K355" s="832">
        <v>43319.98</v>
      </c>
      <c r="L355" s="832">
        <v>1</v>
      </c>
      <c r="M355" s="832">
        <v>3938.1800000000003</v>
      </c>
      <c r="N355" s="832">
        <v>12</v>
      </c>
      <c r="O355" s="832">
        <v>47258.1</v>
      </c>
      <c r="P355" s="828">
        <v>1.0909077058669001</v>
      </c>
      <c r="Q355" s="833">
        <v>3938.1749999999997</v>
      </c>
    </row>
    <row r="356" spans="1:17" ht="14.45" customHeight="1" x14ac:dyDescent="0.2">
      <c r="A356" s="822" t="s">
        <v>586</v>
      </c>
      <c r="B356" s="823" t="s">
        <v>4234</v>
      </c>
      <c r="C356" s="823" t="s">
        <v>4403</v>
      </c>
      <c r="D356" s="823" t="s">
        <v>4426</v>
      </c>
      <c r="E356" s="823" t="s">
        <v>4427</v>
      </c>
      <c r="F356" s="832">
        <v>3</v>
      </c>
      <c r="G356" s="832">
        <v>11785.02</v>
      </c>
      <c r="H356" s="832"/>
      <c r="I356" s="832">
        <v>3928.34</v>
      </c>
      <c r="J356" s="832"/>
      <c r="K356" s="832"/>
      <c r="L356" s="832"/>
      <c r="M356" s="832"/>
      <c r="N356" s="832"/>
      <c r="O356" s="832"/>
      <c r="P356" s="828"/>
      <c r="Q356" s="833"/>
    </row>
    <row r="357" spans="1:17" ht="14.45" customHeight="1" x14ac:dyDescent="0.2">
      <c r="A357" s="822" t="s">
        <v>586</v>
      </c>
      <c r="B357" s="823" t="s">
        <v>4234</v>
      </c>
      <c r="C357" s="823" t="s">
        <v>4403</v>
      </c>
      <c r="D357" s="823" t="s">
        <v>4428</v>
      </c>
      <c r="E357" s="823" t="s">
        <v>4429</v>
      </c>
      <c r="F357" s="832">
        <v>2</v>
      </c>
      <c r="G357" s="832">
        <v>8770.74</v>
      </c>
      <c r="H357" s="832"/>
      <c r="I357" s="832">
        <v>4385.37</v>
      </c>
      <c r="J357" s="832"/>
      <c r="K357" s="832"/>
      <c r="L357" s="832"/>
      <c r="M357" s="832"/>
      <c r="N357" s="832"/>
      <c r="O357" s="832"/>
      <c r="P357" s="828"/>
      <c r="Q357" s="833"/>
    </row>
    <row r="358" spans="1:17" ht="14.45" customHeight="1" x14ac:dyDescent="0.2">
      <c r="A358" s="822" t="s">
        <v>586</v>
      </c>
      <c r="B358" s="823" t="s">
        <v>4234</v>
      </c>
      <c r="C358" s="823" t="s">
        <v>4403</v>
      </c>
      <c r="D358" s="823" t="s">
        <v>4432</v>
      </c>
      <c r="E358" s="823" t="s">
        <v>4433</v>
      </c>
      <c r="F358" s="832">
        <v>6</v>
      </c>
      <c r="G358" s="832">
        <v>23570.04</v>
      </c>
      <c r="H358" s="832">
        <v>6</v>
      </c>
      <c r="I358" s="832">
        <v>3928.34</v>
      </c>
      <c r="J358" s="832">
        <v>1</v>
      </c>
      <c r="K358" s="832">
        <v>3928.34</v>
      </c>
      <c r="L358" s="832">
        <v>1</v>
      </c>
      <c r="M358" s="832">
        <v>3928.34</v>
      </c>
      <c r="N358" s="832">
        <v>1</v>
      </c>
      <c r="O358" s="832">
        <v>3928.34</v>
      </c>
      <c r="P358" s="828">
        <v>1</v>
      </c>
      <c r="Q358" s="833">
        <v>3928.34</v>
      </c>
    </row>
    <row r="359" spans="1:17" ht="14.45" customHeight="1" x14ac:dyDescent="0.2">
      <c r="A359" s="822" t="s">
        <v>586</v>
      </c>
      <c r="B359" s="823" t="s">
        <v>4234</v>
      </c>
      <c r="C359" s="823" t="s">
        <v>4403</v>
      </c>
      <c r="D359" s="823" t="s">
        <v>4434</v>
      </c>
      <c r="E359" s="823" t="s">
        <v>4435</v>
      </c>
      <c r="F359" s="832">
        <v>1</v>
      </c>
      <c r="G359" s="832">
        <v>3353.67</v>
      </c>
      <c r="H359" s="832"/>
      <c r="I359" s="832">
        <v>3353.67</v>
      </c>
      <c r="J359" s="832"/>
      <c r="K359" s="832"/>
      <c r="L359" s="832"/>
      <c r="M359" s="832"/>
      <c r="N359" s="832">
        <v>4</v>
      </c>
      <c r="O359" s="832">
        <v>8698.44</v>
      </c>
      <c r="P359" s="828"/>
      <c r="Q359" s="833">
        <v>2174.61</v>
      </c>
    </row>
    <row r="360" spans="1:17" ht="14.45" customHeight="1" x14ac:dyDescent="0.2">
      <c r="A360" s="822" t="s">
        <v>586</v>
      </c>
      <c r="B360" s="823" t="s">
        <v>4234</v>
      </c>
      <c r="C360" s="823" t="s">
        <v>4403</v>
      </c>
      <c r="D360" s="823" t="s">
        <v>4808</v>
      </c>
      <c r="E360" s="823" t="s">
        <v>4809</v>
      </c>
      <c r="F360" s="832">
        <v>2</v>
      </c>
      <c r="G360" s="832">
        <v>8601.82</v>
      </c>
      <c r="H360" s="832"/>
      <c r="I360" s="832">
        <v>4300.91</v>
      </c>
      <c r="J360" s="832"/>
      <c r="K360" s="832"/>
      <c r="L360" s="832"/>
      <c r="M360" s="832"/>
      <c r="N360" s="832"/>
      <c r="O360" s="832"/>
      <c r="P360" s="828"/>
      <c r="Q360" s="833"/>
    </row>
    <row r="361" spans="1:17" ht="14.45" customHeight="1" x14ac:dyDescent="0.2">
      <c r="A361" s="822" t="s">
        <v>586</v>
      </c>
      <c r="B361" s="823" t="s">
        <v>4234</v>
      </c>
      <c r="C361" s="823" t="s">
        <v>4403</v>
      </c>
      <c r="D361" s="823" t="s">
        <v>4436</v>
      </c>
      <c r="E361" s="823" t="s">
        <v>4437</v>
      </c>
      <c r="F361" s="832">
        <v>4</v>
      </c>
      <c r="G361" s="832">
        <v>18704</v>
      </c>
      <c r="H361" s="832">
        <v>2</v>
      </c>
      <c r="I361" s="832">
        <v>4676</v>
      </c>
      <c r="J361" s="832">
        <v>2</v>
      </c>
      <c r="K361" s="832">
        <v>9352</v>
      </c>
      <c r="L361" s="832">
        <v>1</v>
      </c>
      <c r="M361" s="832">
        <v>4676</v>
      </c>
      <c r="N361" s="832">
        <v>1</v>
      </c>
      <c r="O361" s="832">
        <v>4125.63</v>
      </c>
      <c r="P361" s="828">
        <v>0.44114948674080412</v>
      </c>
      <c r="Q361" s="833">
        <v>4125.63</v>
      </c>
    </row>
    <row r="362" spans="1:17" ht="14.45" customHeight="1" x14ac:dyDescent="0.2">
      <c r="A362" s="822" t="s">
        <v>586</v>
      </c>
      <c r="B362" s="823" t="s">
        <v>4234</v>
      </c>
      <c r="C362" s="823" t="s">
        <v>4403</v>
      </c>
      <c r="D362" s="823" t="s">
        <v>4438</v>
      </c>
      <c r="E362" s="823" t="s">
        <v>4437</v>
      </c>
      <c r="F362" s="832">
        <v>2</v>
      </c>
      <c r="G362" s="832">
        <v>10478</v>
      </c>
      <c r="H362" s="832">
        <v>1</v>
      </c>
      <c r="I362" s="832">
        <v>5239</v>
      </c>
      <c r="J362" s="832">
        <v>2</v>
      </c>
      <c r="K362" s="832">
        <v>10478</v>
      </c>
      <c r="L362" s="832">
        <v>1</v>
      </c>
      <c r="M362" s="832">
        <v>5239</v>
      </c>
      <c r="N362" s="832">
        <v>1</v>
      </c>
      <c r="O362" s="832">
        <v>5239</v>
      </c>
      <c r="P362" s="828">
        <v>0.5</v>
      </c>
      <c r="Q362" s="833">
        <v>5239</v>
      </c>
    </row>
    <row r="363" spans="1:17" ht="14.45" customHeight="1" x14ac:dyDescent="0.2">
      <c r="A363" s="822" t="s">
        <v>586</v>
      </c>
      <c r="B363" s="823" t="s">
        <v>4234</v>
      </c>
      <c r="C363" s="823" t="s">
        <v>4403</v>
      </c>
      <c r="D363" s="823" t="s">
        <v>4439</v>
      </c>
      <c r="E363" s="823" t="s">
        <v>4437</v>
      </c>
      <c r="F363" s="832">
        <v>2</v>
      </c>
      <c r="G363" s="832">
        <v>11646</v>
      </c>
      <c r="H363" s="832">
        <v>1</v>
      </c>
      <c r="I363" s="832">
        <v>5823</v>
      </c>
      <c r="J363" s="832">
        <v>2</v>
      </c>
      <c r="K363" s="832">
        <v>11646</v>
      </c>
      <c r="L363" s="832">
        <v>1</v>
      </c>
      <c r="M363" s="832">
        <v>5823</v>
      </c>
      <c r="N363" s="832">
        <v>3</v>
      </c>
      <c r="O363" s="832">
        <v>17038.699999999997</v>
      </c>
      <c r="P363" s="828">
        <v>1.4630516915679201</v>
      </c>
      <c r="Q363" s="833">
        <v>5679.5666666666657</v>
      </c>
    </row>
    <row r="364" spans="1:17" ht="14.45" customHeight="1" x14ac:dyDescent="0.2">
      <c r="A364" s="822" t="s">
        <v>586</v>
      </c>
      <c r="B364" s="823" t="s">
        <v>4234</v>
      </c>
      <c r="C364" s="823" t="s">
        <v>4403</v>
      </c>
      <c r="D364" s="823" t="s">
        <v>4441</v>
      </c>
      <c r="E364" s="823" t="s">
        <v>4437</v>
      </c>
      <c r="F364" s="832">
        <v>39</v>
      </c>
      <c r="G364" s="832">
        <v>23088</v>
      </c>
      <c r="H364" s="832">
        <v>1.3928571428571428</v>
      </c>
      <c r="I364" s="832">
        <v>592</v>
      </c>
      <c r="J364" s="832">
        <v>28</v>
      </c>
      <c r="K364" s="832">
        <v>16576</v>
      </c>
      <c r="L364" s="832">
        <v>1</v>
      </c>
      <c r="M364" s="832">
        <v>592</v>
      </c>
      <c r="N364" s="832">
        <v>28</v>
      </c>
      <c r="O364" s="832">
        <v>13989.06</v>
      </c>
      <c r="P364" s="828">
        <v>0.8439346042471042</v>
      </c>
      <c r="Q364" s="833">
        <v>499.6092857142857</v>
      </c>
    </row>
    <row r="365" spans="1:17" ht="14.45" customHeight="1" x14ac:dyDescent="0.2">
      <c r="A365" s="822" t="s">
        <v>586</v>
      </c>
      <c r="B365" s="823" t="s">
        <v>4234</v>
      </c>
      <c r="C365" s="823" t="s">
        <v>4403</v>
      </c>
      <c r="D365" s="823" t="s">
        <v>4442</v>
      </c>
      <c r="E365" s="823" t="s">
        <v>4443</v>
      </c>
      <c r="F365" s="832">
        <v>5</v>
      </c>
      <c r="G365" s="832">
        <v>32966.75</v>
      </c>
      <c r="H365" s="832"/>
      <c r="I365" s="832">
        <v>6593.35</v>
      </c>
      <c r="J365" s="832"/>
      <c r="K365" s="832"/>
      <c r="L365" s="832"/>
      <c r="M365" s="832"/>
      <c r="N365" s="832">
        <v>1</v>
      </c>
      <c r="O365" s="832">
        <v>6593.35</v>
      </c>
      <c r="P365" s="828"/>
      <c r="Q365" s="833">
        <v>6593.35</v>
      </c>
    </row>
    <row r="366" spans="1:17" ht="14.45" customHeight="1" x14ac:dyDescent="0.2">
      <c r="A366" s="822" t="s">
        <v>586</v>
      </c>
      <c r="B366" s="823" t="s">
        <v>4234</v>
      </c>
      <c r="C366" s="823" t="s">
        <v>4403</v>
      </c>
      <c r="D366" s="823" t="s">
        <v>4444</v>
      </c>
      <c r="E366" s="823" t="s">
        <v>4443</v>
      </c>
      <c r="F366" s="832"/>
      <c r="G366" s="832"/>
      <c r="H366" s="832"/>
      <c r="I366" s="832"/>
      <c r="J366" s="832">
        <v>5</v>
      </c>
      <c r="K366" s="832">
        <v>9894.7000000000007</v>
      </c>
      <c r="L366" s="832">
        <v>1</v>
      </c>
      <c r="M366" s="832">
        <v>1978.94</v>
      </c>
      <c r="N366" s="832">
        <v>4</v>
      </c>
      <c r="O366" s="832">
        <v>7915.76</v>
      </c>
      <c r="P366" s="828">
        <v>0.79999999999999993</v>
      </c>
      <c r="Q366" s="833">
        <v>1978.94</v>
      </c>
    </row>
    <row r="367" spans="1:17" ht="14.45" customHeight="1" x14ac:dyDescent="0.2">
      <c r="A367" s="822" t="s">
        <v>586</v>
      </c>
      <c r="B367" s="823" t="s">
        <v>4234</v>
      </c>
      <c r="C367" s="823" t="s">
        <v>4403</v>
      </c>
      <c r="D367" s="823" t="s">
        <v>4445</v>
      </c>
      <c r="E367" s="823" t="s">
        <v>4446</v>
      </c>
      <c r="F367" s="832">
        <v>2</v>
      </c>
      <c r="G367" s="832">
        <v>20956</v>
      </c>
      <c r="H367" s="832"/>
      <c r="I367" s="832">
        <v>10478</v>
      </c>
      <c r="J367" s="832"/>
      <c r="K367" s="832"/>
      <c r="L367" s="832"/>
      <c r="M367" s="832"/>
      <c r="N367" s="832">
        <v>1</v>
      </c>
      <c r="O367" s="832">
        <v>5886.13</v>
      </c>
      <c r="P367" s="828"/>
      <c r="Q367" s="833">
        <v>5886.13</v>
      </c>
    </row>
    <row r="368" spans="1:17" ht="14.45" customHeight="1" x14ac:dyDescent="0.2">
      <c r="A368" s="822" t="s">
        <v>586</v>
      </c>
      <c r="B368" s="823" t="s">
        <v>4234</v>
      </c>
      <c r="C368" s="823" t="s">
        <v>4403</v>
      </c>
      <c r="D368" s="823" t="s">
        <v>4449</v>
      </c>
      <c r="E368" s="823" t="s">
        <v>4448</v>
      </c>
      <c r="F368" s="832"/>
      <c r="G368" s="832"/>
      <c r="H368" s="832"/>
      <c r="I368" s="832"/>
      <c r="J368" s="832"/>
      <c r="K368" s="832"/>
      <c r="L368" s="832"/>
      <c r="M368" s="832"/>
      <c r="N368" s="832">
        <v>3</v>
      </c>
      <c r="O368" s="832">
        <v>17893.439999999999</v>
      </c>
      <c r="P368" s="828"/>
      <c r="Q368" s="833">
        <v>5964.48</v>
      </c>
    </row>
    <row r="369" spans="1:17" ht="14.45" customHeight="1" x14ac:dyDescent="0.2">
      <c r="A369" s="822" t="s">
        <v>586</v>
      </c>
      <c r="B369" s="823" t="s">
        <v>4234</v>
      </c>
      <c r="C369" s="823" t="s">
        <v>4403</v>
      </c>
      <c r="D369" s="823" t="s">
        <v>4450</v>
      </c>
      <c r="E369" s="823" t="s">
        <v>4448</v>
      </c>
      <c r="F369" s="832"/>
      <c r="G369" s="832"/>
      <c r="H369" s="832"/>
      <c r="I369" s="832"/>
      <c r="J369" s="832"/>
      <c r="K369" s="832"/>
      <c r="L369" s="832"/>
      <c r="M369" s="832"/>
      <c r="N369" s="832">
        <v>17</v>
      </c>
      <c r="O369" s="832">
        <v>35203.770000000004</v>
      </c>
      <c r="P369" s="828"/>
      <c r="Q369" s="833">
        <v>2070.8100000000004</v>
      </c>
    </row>
    <row r="370" spans="1:17" ht="14.45" customHeight="1" x14ac:dyDescent="0.2">
      <c r="A370" s="822" t="s">
        <v>586</v>
      </c>
      <c r="B370" s="823" t="s">
        <v>4234</v>
      </c>
      <c r="C370" s="823" t="s">
        <v>4403</v>
      </c>
      <c r="D370" s="823" t="s">
        <v>4810</v>
      </c>
      <c r="E370" s="823" t="s">
        <v>4454</v>
      </c>
      <c r="F370" s="832">
        <v>6</v>
      </c>
      <c r="G370" s="832">
        <v>38241.839999999997</v>
      </c>
      <c r="H370" s="832"/>
      <c r="I370" s="832">
        <v>6373.6399999999994</v>
      </c>
      <c r="J370" s="832"/>
      <c r="K370" s="832"/>
      <c r="L370" s="832"/>
      <c r="M370" s="832"/>
      <c r="N370" s="832"/>
      <c r="O370" s="832"/>
      <c r="P370" s="828"/>
      <c r="Q370" s="833"/>
    </row>
    <row r="371" spans="1:17" ht="14.45" customHeight="1" x14ac:dyDescent="0.2">
      <c r="A371" s="822" t="s">
        <v>586</v>
      </c>
      <c r="B371" s="823" t="s">
        <v>4234</v>
      </c>
      <c r="C371" s="823" t="s">
        <v>4403</v>
      </c>
      <c r="D371" s="823" t="s">
        <v>4453</v>
      </c>
      <c r="E371" s="823" t="s">
        <v>4454</v>
      </c>
      <c r="F371" s="832">
        <v>20</v>
      </c>
      <c r="G371" s="832">
        <v>123265</v>
      </c>
      <c r="H371" s="832"/>
      <c r="I371" s="832">
        <v>6163.25</v>
      </c>
      <c r="J371" s="832"/>
      <c r="K371" s="832"/>
      <c r="L371" s="832"/>
      <c r="M371" s="832"/>
      <c r="N371" s="832"/>
      <c r="O371" s="832"/>
      <c r="P371" s="828"/>
      <c r="Q371" s="833"/>
    </row>
    <row r="372" spans="1:17" ht="14.45" customHeight="1" x14ac:dyDescent="0.2">
      <c r="A372" s="822" t="s">
        <v>586</v>
      </c>
      <c r="B372" s="823" t="s">
        <v>4234</v>
      </c>
      <c r="C372" s="823" t="s">
        <v>4403</v>
      </c>
      <c r="D372" s="823" t="s">
        <v>4455</v>
      </c>
      <c r="E372" s="823" t="s">
        <v>4454</v>
      </c>
      <c r="F372" s="832">
        <v>27</v>
      </c>
      <c r="G372" s="832">
        <v>28933.200000000001</v>
      </c>
      <c r="H372" s="832"/>
      <c r="I372" s="832">
        <v>1071.6000000000001</v>
      </c>
      <c r="J372" s="832"/>
      <c r="K372" s="832"/>
      <c r="L372" s="832"/>
      <c r="M372" s="832"/>
      <c r="N372" s="832"/>
      <c r="O372" s="832"/>
      <c r="P372" s="828"/>
      <c r="Q372" s="833"/>
    </row>
    <row r="373" spans="1:17" ht="14.45" customHeight="1" x14ac:dyDescent="0.2">
      <c r="A373" s="822" t="s">
        <v>586</v>
      </c>
      <c r="B373" s="823" t="s">
        <v>4234</v>
      </c>
      <c r="C373" s="823" t="s">
        <v>4403</v>
      </c>
      <c r="D373" s="823" t="s">
        <v>4456</v>
      </c>
      <c r="E373" s="823" t="s">
        <v>4457</v>
      </c>
      <c r="F373" s="832">
        <v>2</v>
      </c>
      <c r="G373" s="832">
        <v>110490</v>
      </c>
      <c r="H373" s="832">
        <v>2</v>
      </c>
      <c r="I373" s="832">
        <v>55245</v>
      </c>
      <c r="J373" s="832">
        <v>1</v>
      </c>
      <c r="K373" s="832">
        <v>55245</v>
      </c>
      <c r="L373" s="832">
        <v>1</v>
      </c>
      <c r="M373" s="832">
        <v>55245</v>
      </c>
      <c r="N373" s="832">
        <v>1</v>
      </c>
      <c r="O373" s="832">
        <v>55245</v>
      </c>
      <c r="P373" s="828">
        <v>1</v>
      </c>
      <c r="Q373" s="833">
        <v>55245</v>
      </c>
    </row>
    <row r="374" spans="1:17" ht="14.45" customHeight="1" x14ac:dyDescent="0.2">
      <c r="A374" s="822" t="s">
        <v>586</v>
      </c>
      <c r="B374" s="823" t="s">
        <v>4234</v>
      </c>
      <c r="C374" s="823" t="s">
        <v>4403</v>
      </c>
      <c r="D374" s="823" t="s">
        <v>4458</v>
      </c>
      <c r="E374" s="823" t="s">
        <v>4459</v>
      </c>
      <c r="F374" s="832">
        <v>2</v>
      </c>
      <c r="G374" s="832">
        <v>125316</v>
      </c>
      <c r="H374" s="832">
        <v>2</v>
      </c>
      <c r="I374" s="832">
        <v>62658</v>
      </c>
      <c r="J374" s="832">
        <v>1</v>
      </c>
      <c r="K374" s="832">
        <v>62658</v>
      </c>
      <c r="L374" s="832">
        <v>1</v>
      </c>
      <c r="M374" s="832">
        <v>62658</v>
      </c>
      <c r="N374" s="832">
        <v>2</v>
      </c>
      <c r="O374" s="832">
        <v>125316</v>
      </c>
      <c r="P374" s="828">
        <v>2</v>
      </c>
      <c r="Q374" s="833">
        <v>62658</v>
      </c>
    </row>
    <row r="375" spans="1:17" ht="14.45" customHeight="1" x14ac:dyDescent="0.2">
      <c r="A375" s="822" t="s">
        <v>586</v>
      </c>
      <c r="B375" s="823" t="s">
        <v>4234</v>
      </c>
      <c r="C375" s="823" t="s">
        <v>4403</v>
      </c>
      <c r="D375" s="823" t="s">
        <v>4356</v>
      </c>
      <c r="E375" s="823" t="s">
        <v>4811</v>
      </c>
      <c r="F375" s="832">
        <v>0.6</v>
      </c>
      <c r="G375" s="832">
        <v>2874.37</v>
      </c>
      <c r="H375" s="832"/>
      <c r="I375" s="832">
        <v>4790.6166666666668</v>
      </c>
      <c r="J375" s="832"/>
      <c r="K375" s="832"/>
      <c r="L375" s="832"/>
      <c r="M375" s="832"/>
      <c r="N375" s="832"/>
      <c r="O375" s="832"/>
      <c r="P375" s="828"/>
      <c r="Q375" s="833"/>
    </row>
    <row r="376" spans="1:17" ht="14.45" customHeight="1" x14ac:dyDescent="0.2">
      <c r="A376" s="822" t="s">
        <v>586</v>
      </c>
      <c r="B376" s="823" t="s">
        <v>4234</v>
      </c>
      <c r="C376" s="823" t="s">
        <v>4403</v>
      </c>
      <c r="D376" s="823" t="s">
        <v>4462</v>
      </c>
      <c r="E376" s="823" t="s">
        <v>4463</v>
      </c>
      <c r="F376" s="832">
        <v>1</v>
      </c>
      <c r="G376" s="832">
        <v>5610</v>
      </c>
      <c r="H376" s="832"/>
      <c r="I376" s="832">
        <v>5610</v>
      </c>
      <c r="J376" s="832"/>
      <c r="K376" s="832"/>
      <c r="L376" s="832"/>
      <c r="M376" s="832"/>
      <c r="N376" s="832"/>
      <c r="O376" s="832"/>
      <c r="P376" s="828"/>
      <c r="Q376" s="833"/>
    </row>
    <row r="377" spans="1:17" ht="14.45" customHeight="1" x14ac:dyDescent="0.2">
      <c r="A377" s="822" t="s">
        <v>586</v>
      </c>
      <c r="B377" s="823" t="s">
        <v>4234</v>
      </c>
      <c r="C377" s="823" t="s">
        <v>4403</v>
      </c>
      <c r="D377" s="823" t="s">
        <v>4464</v>
      </c>
      <c r="E377" s="823" t="s">
        <v>4463</v>
      </c>
      <c r="F377" s="832">
        <v>1</v>
      </c>
      <c r="G377" s="832">
        <v>6154</v>
      </c>
      <c r="H377" s="832"/>
      <c r="I377" s="832">
        <v>6154</v>
      </c>
      <c r="J377" s="832"/>
      <c r="K377" s="832"/>
      <c r="L377" s="832"/>
      <c r="M377" s="832"/>
      <c r="N377" s="832"/>
      <c r="O377" s="832"/>
      <c r="P377" s="828"/>
      <c r="Q377" s="833"/>
    </row>
    <row r="378" spans="1:17" ht="14.45" customHeight="1" x14ac:dyDescent="0.2">
      <c r="A378" s="822" t="s">
        <v>586</v>
      </c>
      <c r="B378" s="823" t="s">
        <v>4234</v>
      </c>
      <c r="C378" s="823" t="s">
        <v>4403</v>
      </c>
      <c r="D378" s="823" t="s">
        <v>4465</v>
      </c>
      <c r="E378" s="823" t="s">
        <v>4466</v>
      </c>
      <c r="F378" s="832">
        <v>1</v>
      </c>
      <c r="G378" s="832">
        <v>15980.73</v>
      </c>
      <c r="H378" s="832"/>
      <c r="I378" s="832">
        <v>15980.73</v>
      </c>
      <c r="J378" s="832"/>
      <c r="K378" s="832"/>
      <c r="L378" s="832"/>
      <c r="M378" s="832"/>
      <c r="N378" s="832"/>
      <c r="O378" s="832"/>
      <c r="P378" s="828"/>
      <c r="Q378" s="833"/>
    </row>
    <row r="379" spans="1:17" ht="14.45" customHeight="1" x14ac:dyDescent="0.2">
      <c r="A379" s="822" t="s">
        <v>586</v>
      </c>
      <c r="B379" s="823" t="s">
        <v>4234</v>
      </c>
      <c r="C379" s="823" t="s">
        <v>4403</v>
      </c>
      <c r="D379" s="823" t="s">
        <v>4467</v>
      </c>
      <c r="E379" s="823" t="s">
        <v>4466</v>
      </c>
      <c r="F379" s="832">
        <v>4</v>
      </c>
      <c r="G379" s="832">
        <v>3283.2</v>
      </c>
      <c r="H379" s="832"/>
      <c r="I379" s="832">
        <v>820.8</v>
      </c>
      <c r="J379" s="832"/>
      <c r="K379" s="832"/>
      <c r="L379" s="832"/>
      <c r="M379" s="832"/>
      <c r="N379" s="832"/>
      <c r="O379" s="832"/>
      <c r="P379" s="828"/>
      <c r="Q379" s="833"/>
    </row>
    <row r="380" spans="1:17" ht="14.45" customHeight="1" x14ac:dyDescent="0.2">
      <c r="A380" s="822" t="s">
        <v>586</v>
      </c>
      <c r="B380" s="823" t="s">
        <v>4234</v>
      </c>
      <c r="C380" s="823" t="s">
        <v>4403</v>
      </c>
      <c r="D380" s="823" t="s">
        <v>4468</v>
      </c>
      <c r="E380" s="823" t="s">
        <v>4466</v>
      </c>
      <c r="F380" s="832">
        <v>2</v>
      </c>
      <c r="G380" s="832">
        <v>13630.26</v>
      </c>
      <c r="H380" s="832"/>
      <c r="I380" s="832">
        <v>6815.13</v>
      </c>
      <c r="J380" s="832"/>
      <c r="K380" s="832"/>
      <c r="L380" s="832"/>
      <c r="M380" s="832"/>
      <c r="N380" s="832"/>
      <c r="O380" s="832"/>
      <c r="P380" s="828"/>
      <c r="Q380" s="833"/>
    </row>
    <row r="381" spans="1:17" ht="14.45" customHeight="1" x14ac:dyDescent="0.2">
      <c r="A381" s="822" t="s">
        <v>586</v>
      </c>
      <c r="B381" s="823" t="s">
        <v>4234</v>
      </c>
      <c r="C381" s="823" t="s">
        <v>4403</v>
      </c>
      <c r="D381" s="823" t="s">
        <v>4469</v>
      </c>
      <c r="E381" s="823" t="s">
        <v>4470</v>
      </c>
      <c r="F381" s="832">
        <v>1</v>
      </c>
      <c r="G381" s="832">
        <v>22007</v>
      </c>
      <c r="H381" s="832"/>
      <c r="I381" s="832">
        <v>22007</v>
      </c>
      <c r="J381" s="832"/>
      <c r="K381" s="832"/>
      <c r="L381" s="832"/>
      <c r="M381" s="832"/>
      <c r="N381" s="832"/>
      <c r="O381" s="832"/>
      <c r="P381" s="828"/>
      <c r="Q381" s="833"/>
    </row>
    <row r="382" spans="1:17" ht="14.45" customHeight="1" x14ac:dyDescent="0.2">
      <c r="A382" s="822" t="s">
        <v>586</v>
      </c>
      <c r="B382" s="823" t="s">
        <v>4234</v>
      </c>
      <c r="C382" s="823" t="s">
        <v>4403</v>
      </c>
      <c r="D382" s="823" t="s">
        <v>4471</v>
      </c>
      <c r="E382" s="823" t="s">
        <v>4472</v>
      </c>
      <c r="F382" s="832">
        <v>1</v>
      </c>
      <c r="G382" s="832">
        <v>6028.08</v>
      </c>
      <c r="H382" s="832"/>
      <c r="I382" s="832">
        <v>6028.08</v>
      </c>
      <c r="J382" s="832"/>
      <c r="K382" s="832"/>
      <c r="L382" s="832"/>
      <c r="M382" s="832"/>
      <c r="N382" s="832"/>
      <c r="O382" s="832"/>
      <c r="P382" s="828"/>
      <c r="Q382" s="833"/>
    </row>
    <row r="383" spans="1:17" ht="14.45" customHeight="1" x14ac:dyDescent="0.2">
      <c r="A383" s="822" t="s">
        <v>586</v>
      </c>
      <c r="B383" s="823" t="s">
        <v>4234</v>
      </c>
      <c r="C383" s="823" t="s">
        <v>4403</v>
      </c>
      <c r="D383" s="823" t="s">
        <v>4358</v>
      </c>
      <c r="E383" s="823" t="s">
        <v>4812</v>
      </c>
      <c r="F383" s="832"/>
      <c r="G383" s="832"/>
      <c r="H383" s="832"/>
      <c r="I383" s="832"/>
      <c r="J383" s="832"/>
      <c r="K383" s="832"/>
      <c r="L383" s="832"/>
      <c r="M383" s="832"/>
      <c r="N383" s="832">
        <v>3</v>
      </c>
      <c r="O383" s="832">
        <v>17124.900000000001</v>
      </c>
      <c r="P383" s="828"/>
      <c r="Q383" s="833">
        <v>5708.3</v>
      </c>
    </row>
    <row r="384" spans="1:17" ht="14.45" customHeight="1" x14ac:dyDescent="0.2">
      <c r="A384" s="822" t="s">
        <v>586</v>
      </c>
      <c r="B384" s="823" t="s">
        <v>4234</v>
      </c>
      <c r="C384" s="823" t="s">
        <v>4403</v>
      </c>
      <c r="D384" s="823" t="s">
        <v>4473</v>
      </c>
      <c r="E384" s="823" t="s">
        <v>4474</v>
      </c>
      <c r="F384" s="832">
        <v>3</v>
      </c>
      <c r="G384" s="832">
        <v>48175.92</v>
      </c>
      <c r="H384" s="832">
        <v>1.4379068892855222</v>
      </c>
      <c r="I384" s="832">
        <v>16058.64</v>
      </c>
      <c r="J384" s="832">
        <v>4</v>
      </c>
      <c r="K384" s="832">
        <v>33504.200000000004</v>
      </c>
      <c r="L384" s="832">
        <v>1</v>
      </c>
      <c r="M384" s="832">
        <v>8376.0500000000011</v>
      </c>
      <c r="N384" s="832">
        <v>1</v>
      </c>
      <c r="O384" s="832">
        <v>8715.11</v>
      </c>
      <c r="P384" s="828">
        <v>0.26011992526310135</v>
      </c>
      <c r="Q384" s="833">
        <v>8715.11</v>
      </c>
    </row>
    <row r="385" spans="1:17" ht="14.45" customHeight="1" x14ac:dyDescent="0.2">
      <c r="A385" s="822" t="s">
        <v>586</v>
      </c>
      <c r="B385" s="823" t="s">
        <v>4234</v>
      </c>
      <c r="C385" s="823" t="s">
        <v>4403</v>
      </c>
      <c r="D385" s="823" t="s">
        <v>4475</v>
      </c>
      <c r="E385" s="823" t="s">
        <v>4476</v>
      </c>
      <c r="F385" s="832"/>
      <c r="G385" s="832"/>
      <c r="H385" s="832"/>
      <c r="I385" s="832"/>
      <c r="J385" s="832"/>
      <c r="K385" s="832"/>
      <c r="L385" s="832"/>
      <c r="M385" s="832"/>
      <c r="N385" s="832">
        <v>1</v>
      </c>
      <c r="O385" s="832">
        <v>11282</v>
      </c>
      <c r="P385" s="828"/>
      <c r="Q385" s="833">
        <v>11282</v>
      </c>
    </row>
    <row r="386" spans="1:17" ht="14.45" customHeight="1" x14ac:dyDescent="0.2">
      <c r="A386" s="822" t="s">
        <v>586</v>
      </c>
      <c r="B386" s="823" t="s">
        <v>4234</v>
      </c>
      <c r="C386" s="823" t="s">
        <v>4403</v>
      </c>
      <c r="D386" s="823" t="s">
        <v>4813</v>
      </c>
      <c r="E386" s="823" t="s">
        <v>4476</v>
      </c>
      <c r="F386" s="832">
        <v>2</v>
      </c>
      <c r="G386" s="832">
        <v>14142</v>
      </c>
      <c r="H386" s="832"/>
      <c r="I386" s="832">
        <v>7071</v>
      </c>
      <c r="J386" s="832"/>
      <c r="K386" s="832"/>
      <c r="L386" s="832"/>
      <c r="M386" s="832"/>
      <c r="N386" s="832"/>
      <c r="O386" s="832"/>
      <c r="P386" s="828"/>
      <c r="Q386" s="833"/>
    </row>
    <row r="387" spans="1:17" ht="14.45" customHeight="1" x14ac:dyDescent="0.2">
      <c r="A387" s="822" t="s">
        <v>586</v>
      </c>
      <c r="B387" s="823" t="s">
        <v>4234</v>
      </c>
      <c r="C387" s="823" t="s">
        <v>4403</v>
      </c>
      <c r="D387" s="823" t="s">
        <v>4479</v>
      </c>
      <c r="E387" s="823" t="s">
        <v>4437</v>
      </c>
      <c r="F387" s="832">
        <v>1</v>
      </c>
      <c r="G387" s="832">
        <v>6919</v>
      </c>
      <c r="H387" s="832"/>
      <c r="I387" s="832">
        <v>6919</v>
      </c>
      <c r="J387" s="832"/>
      <c r="K387" s="832"/>
      <c r="L387" s="832"/>
      <c r="M387" s="832"/>
      <c r="N387" s="832"/>
      <c r="O387" s="832"/>
      <c r="P387" s="828"/>
      <c r="Q387" s="833"/>
    </row>
    <row r="388" spans="1:17" ht="14.45" customHeight="1" x14ac:dyDescent="0.2">
      <c r="A388" s="822" t="s">
        <v>586</v>
      </c>
      <c r="B388" s="823" t="s">
        <v>4234</v>
      </c>
      <c r="C388" s="823" t="s">
        <v>4403</v>
      </c>
      <c r="D388" s="823" t="s">
        <v>4484</v>
      </c>
      <c r="E388" s="823" t="s">
        <v>4485</v>
      </c>
      <c r="F388" s="832"/>
      <c r="G388" s="832"/>
      <c r="H388" s="832"/>
      <c r="I388" s="832"/>
      <c r="J388" s="832">
        <v>41</v>
      </c>
      <c r="K388" s="832">
        <v>14446.76</v>
      </c>
      <c r="L388" s="832">
        <v>1</v>
      </c>
      <c r="M388" s="832">
        <v>352.36</v>
      </c>
      <c r="N388" s="832">
        <v>61</v>
      </c>
      <c r="O388" s="832">
        <v>21489.080000000005</v>
      </c>
      <c r="P388" s="828">
        <v>1.4874670860455912</v>
      </c>
      <c r="Q388" s="833">
        <v>352.28000000000009</v>
      </c>
    </row>
    <row r="389" spans="1:17" ht="14.45" customHeight="1" x14ac:dyDescent="0.2">
      <c r="A389" s="822" t="s">
        <v>586</v>
      </c>
      <c r="B389" s="823" t="s">
        <v>4234</v>
      </c>
      <c r="C389" s="823" t="s">
        <v>4403</v>
      </c>
      <c r="D389" s="823" t="s">
        <v>4490</v>
      </c>
      <c r="E389" s="823" t="s">
        <v>4443</v>
      </c>
      <c r="F389" s="832"/>
      <c r="G389" s="832"/>
      <c r="H389" s="832"/>
      <c r="I389" s="832"/>
      <c r="J389" s="832">
        <v>1</v>
      </c>
      <c r="K389" s="832">
        <v>4227.33</v>
      </c>
      <c r="L389" s="832">
        <v>1</v>
      </c>
      <c r="M389" s="832">
        <v>4227.33</v>
      </c>
      <c r="N389" s="832"/>
      <c r="O389" s="832"/>
      <c r="P389" s="828"/>
      <c r="Q389" s="833"/>
    </row>
    <row r="390" spans="1:17" ht="14.45" customHeight="1" x14ac:dyDescent="0.2">
      <c r="A390" s="822" t="s">
        <v>586</v>
      </c>
      <c r="B390" s="823" t="s">
        <v>4234</v>
      </c>
      <c r="C390" s="823" t="s">
        <v>4403</v>
      </c>
      <c r="D390" s="823" t="s">
        <v>4814</v>
      </c>
      <c r="E390" s="823" t="s">
        <v>4815</v>
      </c>
      <c r="F390" s="832"/>
      <c r="G390" s="832"/>
      <c r="H390" s="832"/>
      <c r="I390" s="832"/>
      <c r="J390" s="832">
        <v>1</v>
      </c>
      <c r="K390" s="832">
        <v>2597.61</v>
      </c>
      <c r="L390" s="832">
        <v>1</v>
      </c>
      <c r="M390" s="832">
        <v>2597.61</v>
      </c>
      <c r="N390" s="832"/>
      <c r="O390" s="832"/>
      <c r="P390" s="828"/>
      <c r="Q390" s="833"/>
    </row>
    <row r="391" spans="1:17" ht="14.45" customHeight="1" x14ac:dyDescent="0.2">
      <c r="A391" s="822" t="s">
        <v>586</v>
      </c>
      <c r="B391" s="823" t="s">
        <v>4234</v>
      </c>
      <c r="C391" s="823" t="s">
        <v>4403</v>
      </c>
      <c r="D391" s="823" t="s">
        <v>4495</v>
      </c>
      <c r="E391" s="823" t="s">
        <v>4496</v>
      </c>
      <c r="F391" s="832">
        <v>1</v>
      </c>
      <c r="G391" s="832">
        <v>9592.17</v>
      </c>
      <c r="H391" s="832">
        <v>1.0000020850382865</v>
      </c>
      <c r="I391" s="832">
        <v>9592.17</v>
      </c>
      <c r="J391" s="832">
        <v>1</v>
      </c>
      <c r="K391" s="832">
        <v>9592.15</v>
      </c>
      <c r="L391" s="832">
        <v>1</v>
      </c>
      <c r="M391" s="832">
        <v>9592.15</v>
      </c>
      <c r="N391" s="832">
        <v>2</v>
      </c>
      <c r="O391" s="832">
        <v>19184.3</v>
      </c>
      <c r="P391" s="828">
        <v>2</v>
      </c>
      <c r="Q391" s="833">
        <v>9592.15</v>
      </c>
    </row>
    <row r="392" spans="1:17" ht="14.45" customHeight="1" x14ac:dyDescent="0.2">
      <c r="A392" s="822" t="s">
        <v>586</v>
      </c>
      <c r="B392" s="823" t="s">
        <v>4234</v>
      </c>
      <c r="C392" s="823" t="s">
        <v>4403</v>
      </c>
      <c r="D392" s="823" t="s">
        <v>4503</v>
      </c>
      <c r="E392" s="823" t="s">
        <v>4504</v>
      </c>
      <c r="F392" s="832">
        <v>8</v>
      </c>
      <c r="G392" s="832">
        <v>70800</v>
      </c>
      <c r="H392" s="832"/>
      <c r="I392" s="832">
        <v>8850</v>
      </c>
      <c r="J392" s="832"/>
      <c r="K392" s="832"/>
      <c r="L392" s="832"/>
      <c r="M392" s="832"/>
      <c r="N392" s="832"/>
      <c r="O392" s="832"/>
      <c r="P392" s="828"/>
      <c r="Q392" s="833"/>
    </row>
    <row r="393" spans="1:17" ht="14.45" customHeight="1" x14ac:dyDescent="0.2">
      <c r="A393" s="822" t="s">
        <v>586</v>
      </c>
      <c r="B393" s="823" t="s">
        <v>4234</v>
      </c>
      <c r="C393" s="823" t="s">
        <v>4403</v>
      </c>
      <c r="D393" s="823" t="s">
        <v>4505</v>
      </c>
      <c r="E393" s="823" t="s">
        <v>4504</v>
      </c>
      <c r="F393" s="832">
        <v>4</v>
      </c>
      <c r="G393" s="832">
        <v>18124</v>
      </c>
      <c r="H393" s="832"/>
      <c r="I393" s="832">
        <v>4531</v>
      </c>
      <c r="J393" s="832"/>
      <c r="K393" s="832"/>
      <c r="L393" s="832"/>
      <c r="M393" s="832"/>
      <c r="N393" s="832"/>
      <c r="O393" s="832"/>
      <c r="P393" s="828"/>
      <c r="Q393" s="833"/>
    </row>
    <row r="394" spans="1:17" ht="14.45" customHeight="1" x14ac:dyDescent="0.2">
      <c r="A394" s="822" t="s">
        <v>586</v>
      </c>
      <c r="B394" s="823" t="s">
        <v>4234</v>
      </c>
      <c r="C394" s="823" t="s">
        <v>4403</v>
      </c>
      <c r="D394" s="823" t="s">
        <v>4506</v>
      </c>
      <c r="E394" s="823" t="s">
        <v>4507</v>
      </c>
      <c r="F394" s="832">
        <v>12</v>
      </c>
      <c r="G394" s="832">
        <v>219420</v>
      </c>
      <c r="H394" s="832">
        <v>2.1915723048065372</v>
      </c>
      <c r="I394" s="832">
        <v>18285</v>
      </c>
      <c r="J394" s="832">
        <v>8</v>
      </c>
      <c r="K394" s="832">
        <v>100119.9</v>
      </c>
      <c r="L394" s="832">
        <v>1</v>
      </c>
      <c r="M394" s="832">
        <v>12514.987499999999</v>
      </c>
      <c r="N394" s="832">
        <v>10</v>
      </c>
      <c r="O394" s="832">
        <v>124200</v>
      </c>
      <c r="P394" s="828">
        <v>1.2405126253621908</v>
      </c>
      <c r="Q394" s="833">
        <v>12420</v>
      </c>
    </row>
    <row r="395" spans="1:17" ht="14.45" customHeight="1" x14ac:dyDescent="0.2">
      <c r="A395" s="822" t="s">
        <v>586</v>
      </c>
      <c r="B395" s="823" t="s">
        <v>4234</v>
      </c>
      <c r="C395" s="823" t="s">
        <v>4403</v>
      </c>
      <c r="D395" s="823" t="s">
        <v>4508</v>
      </c>
      <c r="E395" s="823" t="s">
        <v>4504</v>
      </c>
      <c r="F395" s="832">
        <v>8</v>
      </c>
      <c r="G395" s="832">
        <v>15968</v>
      </c>
      <c r="H395" s="832"/>
      <c r="I395" s="832">
        <v>1996</v>
      </c>
      <c r="J395" s="832"/>
      <c r="K395" s="832"/>
      <c r="L395" s="832"/>
      <c r="M395" s="832"/>
      <c r="N395" s="832"/>
      <c r="O395" s="832"/>
      <c r="P395" s="828"/>
      <c r="Q395" s="833"/>
    </row>
    <row r="396" spans="1:17" ht="14.45" customHeight="1" x14ac:dyDescent="0.2">
      <c r="A396" s="822" t="s">
        <v>586</v>
      </c>
      <c r="B396" s="823" t="s">
        <v>4234</v>
      </c>
      <c r="C396" s="823" t="s">
        <v>4403</v>
      </c>
      <c r="D396" s="823" t="s">
        <v>4509</v>
      </c>
      <c r="E396" s="823" t="s">
        <v>4510</v>
      </c>
      <c r="F396" s="832"/>
      <c r="G396" s="832"/>
      <c r="H396" s="832"/>
      <c r="I396" s="832"/>
      <c r="J396" s="832">
        <v>4</v>
      </c>
      <c r="K396" s="832">
        <v>10260</v>
      </c>
      <c r="L396" s="832">
        <v>1</v>
      </c>
      <c r="M396" s="832">
        <v>2565</v>
      </c>
      <c r="N396" s="832"/>
      <c r="O396" s="832"/>
      <c r="P396" s="828"/>
      <c r="Q396" s="833"/>
    </row>
    <row r="397" spans="1:17" ht="14.45" customHeight="1" x14ac:dyDescent="0.2">
      <c r="A397" s="822" t="s">
        <v>586</v>
      </c>
      <c r="B397" s="823" t="s">
        <v>4234</v>
      </c>
      <c r="C397" s="823" t="s">
        <v>4403</v>
      </c>
      <c r="D397" s="823" t="s">
        <v>4511</v>
      </c>
      <c r="E397" s="823" t="s">
        <v>4510</v>
      </c>
      <c r="F397" s="832"/>
      <c r="G397" s="832"/>
      <c r="H397" s="832"/>
      <c r="I397" s="832"/>
      <c r="J397" s="832">
        <v>4</v>
      </c>
      <c r="K397" s="832">
        <v>46460</v>
      </c>
      <c r="L397" s="832">
        <v>1</v>
      </c>
      <c r="M397" s="832">
        <v>11615</v>
      </c>
      <c r="N397" s="832"/>
      <c r="O397" s="832"/>
      <c r="P397" s="828"/>
      <c r="Q397" s="833"/>
    </row>
    <row r="398" spans="1:17" ht="14.45" customHeight="1" x14ac:dyDescent="0.2">
      <c r="A398" s="822" t="s">
        <v>586</v>
      </c>
      <c r="B398" s="823" t="s">
        <v>4234</v>
      </c>
      <c r="C398" s="823" t="s">
        <v>4403</v>
      </c>
      <c r="D398" s="823" t="s">
        <v>4512</v>
      </c>
      <c r="E398" s="823" t="s">
        <v>4510</v>
      </c>
      <c r="F398" s="832"/>
      <c r="G398" s="832"/>
      <c r="H398" s="832"/>
      <c r="I398" s="832"/>
      <c r="J398" s="832">
        <v>2</v>
      </c>
      <c r="K398" s="832">
        <v>4991</v>
      </c>
      <c r="L398" s="832">
        <v>1</v>
      </c>
      <c r="M398" s="832">
        <v>2495.5</v>
      </c>
      <c r="N398" s="832"/>
      <c r="O398" s="832"/>
      <c r="P398" s="828"/>
      <c r="Q398" s="833"/>
    </row>
    <row r="399" spans="1:17" ht="14.45" customHeight="1" x14ac:dyDescent="0.2">
      <c r="A399" s="822" t="s">
        <v>586</v>
      </c>
      <c r="B399" s="823" t="s">
        <v>4234</v>
      </c>
      <c r="C399" s="823" t="s">
        <v>4403</v>
      </c>
      <c r="D399" s="823" t="s">
        <v>4816</v>
      </c>
      <c r="E399" s="823" t="s">
        <v>4805</v>
      </c>
      <c r="F399" s="832">
        <v>1</v>
      </c>
      <c r="G399" s="832">
        <v>19400.72</v>
      </c>
      <c r="H399" s="832">
        <v>0.5</v>
      </c>
      <c r="I399" s="832">
        <v>19400.72</v>
      </c>
      <c r="J399" s="832">
        <v>2</v>
      </c>
      <c r="K399" s="832">
        <v>38801.440000000002</v>
      </c>
      <c r="L399" s="832">
        <v>1</v>
      </c>
      <c r="M399" s="832">
        <v>19400.72</v>
      </c>
      <c r="N399" s="832">
        <v>4</v>
      </c>
      <c r="O399" s="832">
        <v>67499.72</v>
      </c>
      <c r="P399" s="828">
        <v>1.7396189419774111</v>
      </c>
      <c r="Q399" s="833">
        <v>16874.93</v>
      </c>
    </row>
    <row r="400" spans="1:17" ht="14.45" customHeight="1" x14ac:dyDescent="0.2">
      <c r="A400" s="822" t="s">
        <v>586</v>
      </c>
      <c r="B400" s="823" t="s">
        <v>4234</v>
      </c>
      <c r="C400" s="823" t="s">
        <v>4403</v>
      </c>
      <c r="D400" s="823" t="s">
        <v>4513</v>
      </c>
      <c r="E400" s="823" t="s">
        <v>4514</v>
      </c>
      <c r="F400" s="832"/>
      <c r="G400" s="832"/>
      <c r="H400" s="832"/>
      <c r="I400" s="832"/>
      <c r="J400" s="832">
        <v>2</v>
      </c>
      <c r="K400" s="832">
        <v>31461.200000000001</v>
      </c>
      <c r="L400" s="832">
        <v>1</v>
      </c>
      <c r="M400" s="832">
        <v>15730.6</v>
      </c>
      <c r="N400" s="832">
        <v>1</v>
      </c>
      <c r="O400" s="832">
        <v>15698</v>
      </c>
      <c r="P400" s="828">
        <v>0.49896380303357785</v>
      </c>
      <c r="Q400" s="833">
        <v>15698</v>
      </c>
    </row>
    <row r="401" spans="1:17" ht="14.45" customHeight="1" x14ac:dyDescent="0.2">
      <c r="A401" s="822" t="s">
        <v>586</v>
      </c>
      <c r="B401" s="823" t="s">
        <v>4234</v>
      </c>
      <c r="C401" s="823" t="s">
        <v>4403</v>
      </c>
      <c r="D401" s="823" t="s">
        <v>4522</v>
      </c>
      <c r="E401" s="823" t="s">
        <v>4523</v>
      </c>
      <c r="F401" s="832"/>
      <c r="G401" s="832"/>
      <c r="H401" s="832"/>
      <c r="I401" s="832"/>
      <c r="J401" s="832">
        <v>2</v>
      </c>
      <c r="K401" s="832">
        <v>21837.34</v>
      </c>
      <c r="L401" s="832">
        <v>1</v>
      </c>
      <c r="M401" s="832">
        <v>10918.67</v>
      </c>
      <c r="N401" s="832"/>
      <c r="O401" s="832"/>
      <c r="P401" s="828"/>
      <c r="Q401" s="833"/>
    </row>
    <row r="402" spans="1:17" ht="14.45" customHeight="1" x14ac:dyDescent="0.2">
      <c r="A402" s="822" t="s">
        <v>586</v>
      </c>
      <c r="B402" s="823" t="s">
        <v>4234</v>
      </c>
      <c r="C402" s="823" t="s">
        <v>4403</v>
      </c>
      <c r="D402" s="823" t="s">
        <v>4524</v>
      </c>
      <c r="E402" s="823" t="s">
        <v>4523</v>
      </c>
      <c r="F402" s="832">
        <v>1</v>
      </c>
      <c r="G402" s="832">
        <v>59078.92</v>
      </c>
      <c r="H402" s="832">
        <v>0.5</v>
      </c>
      <c r="I402" s="832">
        <v>59078.92</v>
      </c>
      <c r="J402" s="832">
        <v>2</v>
      </c>
      <c r="K402" s="832">
        <v>118157.84</v>
      </c>
      <c r="L402" s="832">
        <v>1</v>
      </c>
      <c r="M402" s="832">
        <v>59078.92</v>
      </c>
      <c r="N402" s="832">
        <v>1</v>
      </c>
      <c r="O402" s="832">
        <v>50600</v>
      </c>
      <c r="P402" s="828">
        <v>0.42824073290439296</v>
      </c>
      <c r="Q402" s="833">
        <v>50600</v>
      </c>
    </row>
    <row r="403" spans="1:17" ht="14.45" customHeight="1" x14ac:dyDescent="0.2">
      <c r="A403" s="822" t="s">
        <v>586</v>
      </c>
      <c r="B403" s="823" t="s">
        <v>4234</v>
      </c>
      <c r="C403" s="823" t="s">
        <v>4403</v>
      </c>
      <c r="D403" s="823" t="s">
        <v>4527</v>
      </c>
      <c r="E403" s="823" t="s">
        <v>4528</v>
      </c>
      <c r="F403" s="832">
        <v>10</v>
      </c>
      <c r="G403" s="832">
        <v>38985</v>
      </c>
      <c r="H403" s="832">
        <v>4.708333333333333</v>
      </c>
      <c r="I403" s="832">
        <v>3898.5</v>
      </c>
      <c r="J403" s="832">
        <v>15</v>
      </c>
      <c r="K403" s="832">
        <v>8280</v>
      </c>
      <c r="L403" s="832">
        <v>1</v>
      </c>
      <c r="M403" s="832">
        <v>552</v>
      </c>
      <c r="N403" s="832">
        <v>11</v>
      </c>
      <c r="O403" s="832">
        <v>6072</v>
      </c>
      <c r="P403" s="828">
        <v>0.73333333333333328</v>
      </c>
      <c r="Q403" s="833">
        <v>552</v>
      </c>
    </row>
    <row r="404" spans="1:17" ht="14.45" customHeight="1" x14ac:dyDescent="0.2">
      <c r="A404" s="822" t="s">
        <v>586</v>
      </c>
      <c r="B404" s="823" t="s">
        <v>4234</v>
      </c>
      <c r="C404" s="823" t="s">
        <v>4403</v>
      </c>
      <c r="D404" s="823" t="s">
        <v>4529</v>
      </c>
      <c r="E404" s="823" t="s">
        <v>4530</v>
      </c>
      <c r="F404" s="832">
        <v>20</v>
      </c>
      <c r="G404" s="832">
        <v>46580</v>
      </c>
      <c r="H404" s="832">
        <v>2.0417108642862778</v>
      </c>
      <c r="I404" s="832">
        <v>2329</v>
      </c>
      <c r="J404" s="832">
        <v>24</v>
      </c>
      <c r="K404" s="832">
        <v>22814.2</v>
      </c>
      <c r="L404" s="832">
        <v>1</v>
      </c>
      <c r="M404" s="832">
        <v>950.5916666666667</v>
      </c>
      <c r="N404" s="832">
        <v>37</v>
      </c>
      <c r="O404" s="832">
        <v>29785</v>
      </c>
      <c r="P404" s="828">
        <v>1.3055465455724944</v>
      </c>
      <c r="Q404" s="833">
        <v>805</v>
      </c>
    </row>
    <row r="405" spans="1:17" ht="14.45" customHeight="1" x14ac:dyDescent="0.2">
      <c r="A405" s="822" t="s">
        <v>586</v>
      </c>
      <c r="B405" s="823" t="s">
        <v>4234</v>
      </c>
      <c r="C405" s="823" t="s">
        <v>4403</v>
      </c>
      <c r="D405" s="823" t="s">
        <v>4531</v>
      </c>
      <c r="E405" s="823" t="s">
        <v>4530</v>
      </c>
      <c r="F405" s="832">
        <v>22</v>
      </c>
      <c r="G405" s="832">
        <v>205722</v>
      </c>
      <c r="H405" s="832">
        <v>1.6538744276775428</v>
      </c>
      <c r="I405" s="832">
        <v>9351</v>
      </c>
      <c r="J405" s="832">
        <v>24</v>
      </c>
      <c r="K405" s="832">
        <v>124387.92000000001</v>
      </c>
      <c r="L405" s="832">
        <v>1</v>
      </c>
      <c r="M405" s="832">
        <v>5182.8300000000008</v>
      </c>
      <c r="N405" s="832">
        <v>37</v>
      </c>
      <c r="O405" s="832">
        <v>191900.75000000003</v>
      </c>
      <c r="P405" s="828">
        <v>1.5427603420010561</v>
      </c>
      <c r="Q405" s="833">
        <v>5186.5067567567576</v>
      </c>
    </row>
    <row r="406" spans="1:17" ht="14.45" customHeight="1" x14ac:dyDescent="0.2">
      <c r="A406" s="822" t="s">
        <v>586</v>
      </c>
      <c r="B406" s="823" t="s">
        <v>4234</v>
      </c>
      <c r="C406" s="823" t="s">
        <v>4403</v>
      </c>
      <c r="D406" s="823" t="s">
        <v>4532</v>
      </c>
      <c r="E406" s="823" t="s">
        <v>4478</v>
      </c>
      <c r="F406" s="832"/>
      <c r="G406" s="832"/>
      <c r="H406" s="832"/>
      <c r="I406" s="832"/>
      <c r="J406" s="832">
        <v>3</v>
      </c>
      <c r="K406" s="832">
        <v>855.45</v>
      </c>
      <c r="L406" s="832">
        <v>1</v>
      </c>
      <c r="M406" s="832">
        <v>285.15000000000003</v>
      </c>
      <c r="N406" s="832">
        <v>6</v>
      </c>
      <c r="O406" s="832">
        <v>1099.26</v>
      </c>
      <c r="P406" s="828">
        <v>1.2850078905839031</v>
      </c>
      <c r="Q406" s="833">
        <v>183.21</v>
      </c>
    </row>
    <row r="407" spans="1:17" ht="14.45" customHeight="1" x14ac:dyDescent="0.2">
      <c r="A407" s="822" t="s">
        <v>586</v>
      </c>
      <c r="B407" s="823" t="s">
        <v>4234</v>
      </c>
      <c r="C407" s="823" t="s">
        <v>4403</v>
      </c>
      <c r="D407" s="823" t="s">
        <v>4534</v>
      </c>
      <c r="E407" s="823" t="s">
        <v>4535</v>
      </c>
      <c r="F407" s="832">
        <v>4</v>
      </c>
      <c r="G407" s="832">
        <v>48326.559999999998</v>
      </c>
      <c r="H407" s="832">
        <v>0.48706195570756705</v>
      </c>
      <c r="I407" s="832">
        <v>12081.64</v>
      </c>
      <c r="J407" s="832">
        <v>12</v>
      </c>
      <c r="K407" s="832">
        <v>99220.56</v>
      </c>
      <c r="L407" s="832">
        <v>1</v>
      </c>
      <c r="M407" s="832">
        <v>8268.3799999999992</v>
      </c>
      <c r="N407" s="832"/>
      <c r="O407" s="832"/>
      <c r="P407" s="828"/>
      <c r="Q407" s="833"/>
    </row>
    <row r="408" spans="1:17" ht="14.45" customHeight="1" x14ac:dyDescent="0.2">
      <c r="A408" s="822" t="s">
        <v>586</v>
      </c>
      <c r="B408" s="823" t="s">
        <v>4234</v>
      </c>
      <c r="C408" s="823" t="s">
        <v>4403</v>
      </c>
      <c r="D408" s="823" t="s">
        <v>4538</v>
      </c>
      <c r="E408" s="823" t="s">
        <v>4530</v>
      </c>
      <c r="F408" s="832">
        <v>2</v>
      </c>
      <c r="G408" s="832">
        <v>11040</v>
      </c>
      <c r="H408" s="832">
        <v>0.15384615384615385</v>
      </c>
      <c r="I408" s="832">
        <v>5520</v>
      </c>
      <c r="J408" s="832">
        <v>13</v>
      </c>
      <c r="K408" s="832">
        <v>71760</v>
      </c>
      <c r="L408" s="832">
        <v>1</v>
      </c>
      <c r="M408" s="832">
        <v>5520</v>
      </c>
      <c r="N408" s="832">
        <v>10</v>
      </c>
      <c r="O408" s="832">
        <v>55200</v>
      </c>
      <c r="P408" s="828">
        <v>0.76923076923076927</v>
      </c>
      <c r="Q408" s="833">
        <v>5520</v>
      </c>
    </row>
    <row r="409" spans="1:17" ht="14.45" customHeight="1" x14ac:dyDescent="0.2">
      <c r="A409" s="822" t="s">
        <v>586</v>
      </c>
      <c r="B409" s="823" t="s">
        <v>4234</v>
      </c>
      <c r="C409" s="823" t="s">
        <v>4403</v>
      </c>
      <c r="D409" s="823" t="s">
        <v>4539</v>
      </c>
      <c r="E409" s="823" t="s">
        <v>4530</v>
      </c>
      <c r="F409" s="832">
        <v>1</v>
      </c>
      <c r="G409" s="832">
        <v>1920.5</v>
      </c>
      <c r="H409" s="832">
        <v>0.16666666666666666</v>
      </c>
      <c r="I409" s="832">
        <v>1920.5</v>
      </c>
      <c r="J409" s="832">
        <v>6</v>
      </c>
      <c r="K409" s="832">
        <v>11523</v>
      </c>
      <c r="L409" s="832">
        <v>1</v>
      </c>
      <c r="M409" s="832">
        <v>1920.5</v>
      </c>
      <c r="N409" s="832">
        <v>4</v>
      </c>
      <c r="O409" s="832">
        <v>7681.58</v>
      </c>
      <c r="P409" s="828">
        <v>0.66663021782521914</v>
      </c>
      <c r="Q409" s="833">
        <v>1920.395</v>
      </c>
    </row>
    <row r="410" spans="1:17" ht="14.45" customHeight="1" x14ac:dyDescent="0.2">
      <c r="A410" s="822" t="s">
        <v>586</v>
      </c>
      <c r="B410" s="823" t="s">
        <v>4234</v>
      </c>
      <c r="C410" s="823" t="s">
        <v>4403</v>
      </c>
      <c r="D410" s="823" t="s">
        <v>4542</v>
      </c>
      <c r="E410" s="823" t="s">
        <v>4535</v>
      </c>
      <c r="F410" s="832">
        <v>4</v>
      </c>
      <c r="G410" s="832">
        <v>5822.48</v>
      </c>
      <c r="H410" s="832">
        <v>0.33333333333333331</v>
      </c>
      <c r="I410" s="832">
        <v>1455.62</v>
      </c>
      <c r="J410" s="832">
        <v>12</v>
      </c>
      <c r="K410" s="832">
        <v>17467.439999999999</v>
      </c>
      <c r="L410" s="832">
        <v>1</v>
      </c>
      <c r="M410" s="832">
        <v>1455.62</v>
      </c>
      <c r="N410" s="832"/>
      <c r="O410" s="832"/>
      <c r="P410" s="828"/>
      <c r="Q410" s="833"/>
    </row>
    <row r="411" spans="1:17" ht="14.45" customHeight="1" x14ac:dyDescent="0.2">
      <c r="A411" s="822" t="s">
        <v>586</v>
      </c>
      <c r="B411" s="823" t="s">
        <v>4234</v>
      </c>
      <c r="C411" s="823" t="s">
        <v>4403</v>
      </c>
      <c r="D411" s="823" t="s">
        <v>4544</v>
      </c>
      <c r="E411" s="823" t="s">
        <v>4545</v>
      </c>
      <c r="F411" s="832">
        <v>1</v>
      </c>
      <c r="G411" s="832">
        <v>47653</v>
      </c>
      <c r="H411" s="832"/>
      <c r="I411" s="832">
        <v>47653</v>
      </c>
      <c r="J411" s="832"/>
      <c r="K411" s="832"/>
      <c r="L411" s="832"/>
      <c r="M411" s="832"/>
      <c r="N411" s="832"/>
      <c r="O411" s="832"/>
      <c r="P411" s="828"/>
      <c r="Q411" s="833"/>
    </row>
    <row r="412" spans="1:17" ht="14.45" customHeight="1" x14ac:dyDescent="0.2">
      <c r="A412" s="822" t="s">
        <v>586</v>
      </c>
      <c r="B412" s="823" t="s">
        <v>4234</v>
      </c>
      <c r="C412" s="823" t="s">
        <v>4403</v>
      </c>
      <c r="D412" s="823" t="s">
        <v>4817</v>
      </c>
      <c r="E412" s="823" t="s">
        <v>4443</v>
      </c>
      <c r="F412" s="832">
        <v>1</v>
      </c>
      <c r="G412" s="832">
        <v>1978.94</v>
      </c>
      <c r="H412" s="832"/>
      <c r="I412" s="832">
        <v>1978.94</v>
      </c>
      <c r="J412" s="832"/>
      <c r="K412" s="832"/>
      <c r="L412" s="832"/>
      <c r="M412" s="832"/>
      <c r="N412" s="832"/>
      <c r="O412" s="832"/>
      <c r="P412" s="828"/>
      <c r="Q412" s="833"/>
    </row>
    <row r="413" spans="1:17" ht="14.45" customHeight="1" x14ac:dyDescent="0.2">
      <c r="A413" s="822" t="s">
        <v>586</v>
      </c>
      <c r="B413" s="823" t="s">
        <v>4234</v>
      </c>
      <c r="C413" s="823" t="s">
        <v>4403</v>
      </c>
      <c r="D413" s="823" t="s">
        <v>4553</v>
      </c>
      <c r="E413" s="823" t="s">
        <v>4554</v>
      </c>
      <c r="F413" s="832"/>
      <c r="G413" s="832"/>
      <c r="H413" s="832"/>
      <c r="I413" s="832"/>
      <c r="J413" s="832"/>
      <c r="K413" s="832"/>
      <c r="L413" s="832"/>
      <c r="M413" s="832"/>
      <c r="N413" s="832">
        <v>20</v>
      </c>
      <c r="O413" s="832">
        <v>38999.800000000003</v>
      </c>
      <c r="P413" s="828"/>
      <c r="Q413" s="833">
        <v>1949.9900000000002</v>
      </c>
    </row>
    <row r="414" spans="1:17" ht="14.45" customHeight="1" x14ac:dyDescent="0.2">
      <c r="A414" s="822" t="s">
        <v>586</v>
      </c>
      <c r="B414" s="823" t="s">
        <v>4234</v>
      </c>
      <c r="C414" s="823" t="s">
        <v>4403</v>
      </c>
      <c r="D414" s="823" t="s">
        <v>4818</v>
      </c>
      <c r="E414" s="823" t="s">
        <v>4819</v>
      </c>
      <c r="F414" s="832"/>
      <c r="G414" s="832"/>
      <c r="H414" s="832"/>
      <c r="I414" s="832"/>
      <c r="J414" s="832">
        <v>1</v>
      </c>
      <c r="K414" s="832">
        <v>3928.34</v>
      </c>
      <c r="L414" s="832">
        <v>1</v>
      </c>
      <c r="M414" s="832">
        <v>3928.34</v>
      </c>
      <c r="N414" s="832"/>
      <c r="O414" s="832"/>
      <c r="P414" s="828"/>
      <c r="Q414" s="833"/>
    </row>
    <row r="415" spans="1:17" ht="14.45" customHeight="1" x14ac:dyDescent="0.2">
      <c r="A415" s="822" t="s">
        <v>586</v>
      </c>
      <c r="B415" s="823" t="s">
        <v>4234</v>
      </c>
      <c r="C415" s="823" t="s">
        <v>4403</v>
      </c>
      <c r="D415" s="823" t="s">
        <v>4820</v>
      </c>
      <c r="E415" s="823" t="s">
        <v>4558</v>
      </c>
      <c r="F415" s="832"/>
      <c r="G415" s="832"/>
      <c r="H415" s="832"/>
      <c r="I415" s="832"/>
      <c r="J415" s="832">
        <v>4</v>
      </c>
      <c r="K415" s="832">
        <v>8837.56</v>
      </c>
      <c r="L415" s="832">
        <v>1</v>
      </c>
      <c r="M415" s="832">
        <v>2209.39</v>
      </c>
      <c r="N415" s="832"/>
      <c r="O415" s="832"/>
      <c r="P415" s="828"/>
      <c r="Q415" s="833"/>
    </row>
    <row r="416" spans="1:17" ht="14.45" customHeight="1" x14ac:dyDescent="0.2">
      <c r="A416" s="822" t="s">
        <v>586</v>
      </c>
      <c r="B416" s="823" t="s">
        <v>4234</v>
      </c>
      <c r="C416" s="823" t="s">
        <v>4403</v>
      </c>
      <c r="D416" s="823" t="s">
        <v>4821</v>
      </c>
      <c r="E416" s="823" t="s">
        <v>4558</v>
      </c>
      <c r="F416" s="832"/>
      <c r="G416" s="832"/>
      <c r="H416" s="832"/>
      <c r="I416" s="832"/>
      <c r="J416" s="832">
        <v>1</v>
      </c>
      <c r="K416" s="832">
        <v>11000</v>
      </c>
      <c r="L416" s="832">
        <v>1</v>
      </c>
      <c r="M416" s="832">
        <v>11000</v>
      </c>
      <c r="N416" s="832"/>
      <c r="O416" s="832"/>
      <c r="P416" s="828"/>
      <c r="Q416" s="833"/>
    </row>
    <row r="417" spans="1:17" ht="14.45" customHeight="1" x14ac:dyDescent="0.2">
      <c r="A417" s="822" t="s">
        <v>586</v>
      </c>
      <c r="B417" s="823" t="s">
        <v>4234</v>
      </c>
      <c r="C417" s="823" t="s">
        <v>4403</v>
      </c>
      <c r="D417" s="823" t="s">
        <v>4563</v>
      </c>
      <c r="E417" s="823" t="s">
        <v>4564</v>
      </c>
      <c r="F417" s="832"/>
      <c r="G417" s="832"/>
      <c r="H417" s="832"/>
      <c r="I417" s="832"/>
      <c r="J417" s="832"/>
      <c r="K417" s="832"/>
      <c r="L417" s="832"/>
      <c r="M417" s="832"/>
      <c r="N417" s="832">
        <v>1</v>
      </c>
      <c r="O417" s="832">
        <v>1380</v>
      </c>
      <c r="P417" s="828"/>
      <c r="Q417" s="833">
        <v>1380</v>
      </c>
    </row>
    <row r="418" spans="1:17" ht="14.45" customHeight="1" x14ac:dyDescent="0.2">
      <c r="A418" s="822" t="s">
        <v>586</v>
      </c>
      <c r="B418" s="823" t="s">
        <v>4234</v>
      </c>
      <c r="C418" s="823" t="s">
        <v>4403</v>
      </c>
      <c r="D418" s="823" t="s">
        <v>4565</v>
      </c>
      <c r="E418" s="823" t="s">
        <v>4566</v>
      </c>
      <c r="F418" s="832"/>
      <c r="G418" s="832"/>
      <c r="H418" s="832"/>
      <c r="I418" s="832"/>
      <c r="J418" s="832"/>
      <c r="K418" s="832"/>
      <c r="L418" s="832"/>
      <c r="M418" s="832"/>
      <c r="N418" s="832">
        <v>1</v>
      </c>
      <c r="O418" s="832">
        <v>140.13999999999999</v>
      </c>
      <c r="P418" s="828"/>
      <c r="Q418" s="833">
        <v>140.13999999999999</v>
      </c>
    </row>
    <row r="419" spans="1:17" ht="14.45" customHeight="1" x14ac:dyDescent="0.2">
      <c r="A419" s="822" t="s">
        <v>586</v>
      </c>
      <c r="B419" s="823" t="s">
        <v>4234</v>
      </c>
      <c r="C419" s="823" t="s">
        <v>4403</v>
      </c>
      <c r="D419" s="823" t="s">
        <v>4567</v>
      </c>
      <c r="E419" s="823" t="s">
        <v>4568</v>
      </c>
      <c r="F419" s="832"/>
      <c r="G419" s="832"/>
      <c r="H419" s="832"/>
      <c r="I419" s="832"/>
      <c r="J419" s="832"/>
      <c r="K419" s="832"/>
      <c r="L419" s="832"/>
      <c r="M419" s="832"/>
      <c r="N419" s="832">
        <v>1</v>
      </c>
      <c r="O419" s="832">
        <v>193.88</v>
      </c>
      <c r="P419" s="828"/>
      <c r="Q419" s="833">
        <v>193.88</v>
      </c>
    </row>
    <row r="420" spans="1:17" ht="14.45" customHeight="1" x14ac:dyDescent="0.2">
      <c r="A420" s="822" t="s">
        <v>586</v>
      </c>
      <c r="B420" s="823" t="s">
        <v>4234</v>
      </c>
      <c r="C420" s="823" t="s">
        <v>4403</v>
      </c>
      <c r="D420" s="823" t="s">
        <v>4575</v>
      </c>
      <c r="E420" s="823" t="s">
        <v>4576</v>
      </c>
      <c r="F420" s="832"/>
      <c r="G420" s="832"/>
      <c r="H420" s="832"/>
      <c r="I420" s="832"/>
      <c r="J420" s="832"/>
      <c r="K420" s="832"/>
      <c r="L420" s="832"/>
      <c r="M420" s="832"/>
      <c r="N420" s="832">
        <v>2.0299999999999998</v>
      </c>
      <c r="O420" s="832">
        <v>5921.5599999999995</v>
      </c>
      <c r="P420" s="828"/>
      <c r="Q420" s="833">
        <v>2917.0246305418718</v>
      </c>
    </row>
    <row r="421" spans="1:17" ht="14.45" customHeight="1" x14ac:dyDescent="0.2">
      <c r="A421" s="822" t="s">
        <v>586</v>
      </c>
      <c r="B421" s="823" t="s">
        <v>4234</v>
      </c>
      <c r="C421" s="823" t="s">
        <v>4403</v>
      </c>
      <c r="D421" s="823" t="s">
        <v>4577</v>
      </c>
      <c r="E421" s="823" t="s">
        <v>4576</v>
      </c>
      <c r="F421" s="832"/>
      <c r="G421" s="832"/>
      <c r="H421" s="832"/>
      <c r="I421" s="832"/>
      <c r="J421" s="832"/>
      <c r="K421" s="832"/>
      <c r="L421" s="832"/>
      <c r="M421" s="832"/>
      <c r="N421" s="832">
        <v>14</v>
      </c>
      <c r="O421" s="832">
        <v>9100</v>
      </c>
      <c r="P421" s="828"/>
      <c r="Q421" s="833">
        <v>650</v>
      </c>
    </row>
    <row r="422" spans="1:17" ht="14.45" customHeight="1" x14ac:dyDescent="0.2">
      <c r="A422" s="822" t="s">
        <v>586</v>
      </c>
      <c r="B422" s="823" t="s">
        <v>4234</v>
      </c>
      <c r="C422" s="823" t="s">
        <v>4403</v>
      </c>
      <c r="D422" s="823" t="s">
        <v>4822</v>
      </c>
      <c r="E422" s="823" t="s">
        <v>4446</v>
      </c>
      <c r="F422" s="832"/>
      <c r="G422" s="832"/>
      <c r="H422" s="832"/>
      <c r="I422" s="832"/>
      <c r="J422" s="832">
        <v>1</v>
      </c>
      <c r="K422" s="832">
        <v>9984</v>
      </c>
      <c r="L422" s="832">
        <v>1</v>
      </c>
      <c r="M422" s="832">
        <v>9984</v>
      </c>
      <c r="N422" s="832"/>
      <c r="O422" s="832"/>
      <c r="P422" s="828"/>
      <c r="Q422" s="833"/>
    </row>
    <row r="423" spans="1:17" ht="14.45" customHeight="1" x14ac:dyDescent="0.2">
      <c r="A423" s="822" t="s">
        <v>586</v>
      </c>
      <c r="B423" s="823" t="s">
        <v>4234</v>
      </c>
      <c r="C423" s="823" t="s">
        <v>4403</v>
      </c>
      <c r="D423" s="823" t="s">
        <v>4823</v>
      </c>
      <c r="E423" s="823" t="s">
        <v>4805</v>
      </c>
      <c r="F423" s="832">
        <v>1</v>
      </c>
      <c r="G423" s="832">
        <v>1786</v>
      </c>
      <c r="H423" s="832"/>
      <c r="I423" s="832">
        <v>1786</v>
      </c>
      <c r="J423" s="832"/>
      <c r="K423" s="832"/>
      <c r="L423" s="832"/>
      <c r="M423" s="832"/>
      <c r="N423" s="832">
        <v>1</v>
      </c>
      <c r="O423" s="832">
        <v>1786</v>
      </c>
      <c r="P423" s="828"/>
      <c r="Q423" s="833">
        <v>1786</v>
      </c>
    </row>
    <row r="424" spans="1:17" ht="14.45" customHeight="1" x14ac:dyDescent="0.2">
      <c r="A424" s="822" t="s">
        <v>586</v>
      </c>
      <c r="B424" s="823" t="s">
        <v>4234</v>
      </c>
      <c r="C424" s="823" t="s">
        <v>4403</v>
      </c>
      <c r="D424" s="823" t="s">
        <v>4584</v>
      </c>
      <c r="E424" s="823" t="s">
        <v>4554</v>
      </c>
      <c r="F424" s="832"/>
      <c r="G424" s="832"/>
      <c r="H424" s="832"/>
      <c r="I424" s="832"/>
      <c r="J424" s="832"/>
      <c r="K424" s="832"/>
      <c r="L424" s="832"/>
      <c r="M424" s="832"/>
      <c r="N424" s="832">
        <v>4</v>
      </c>
      <c r="O424" s="832">
        <v>5579.18</v>
      </c>
      <c r="P424" s="828"/>
      <c r="Q424" s="833">
        <v>1394.7950000000001</v>
      </c>
    </row>
    <row r="425" spans="1:17" ht="14.45" customHeight="1" x14ac:dyDescent="0.2">
      <c r="A425" s="822" t="s">
        <v>586</v>
      </c>
      <c r="B425" s="823" t="s">
        <v>4234</v>
      </c>
      <c r="C425" s="823" t="s">
        <v>4403</v>
      </c>
      <c r="D425" s="823" t="s">
        <v>4824</v>
      </c>
      <c r="E425" s="823" t="s">
        <v>4825</v>
      </c>
      <c r="F425" s="832"/>
      <c r="G425" s="832"/>
      <c r="H425" s="832"/>
      <c r="I425" s="832"/>
      <c r="J425" s="832"/>
      <c r="K425" s="832"/>
      <c r="L425" s="832"/>
      <c r="M425" s="832"/>
      <c r="N425" s="832">
        <v>1</v>
      </c>
      <c r="O425" s="832">
        <v>3939.22</v>
      </c>
      <c r="P425" s="828"/>
      <c r="Q425" s="833">
        <v>3939.22</v>
      </c>
    </row>
    <row r="426" spans="1:17" ht="14.45" customHeight="1" x14ac:dyDescent="0.2">
      <c r="A426" s="822" t="s">
        <v>586</v>
      </c>
      <c r="B426" s="823" t="s">
        <v>4234</v>
      </c>
      <c r="C426" s="823" t="s">
        <v>4403</v>
      </c>
      <c r="D426" s="823" t="s">
        <v>4826</v>
      </c>
      <c r="E426" s="823" t="s">
        <v>4422</v>
      </c>
      <c r="F426" s="832"/>
      <c r="G426" s="832"/>
      <c r="H426" s="832"/>
      <c r="I426" s="832"/>
      <c r="J426" s="832"/>
      <c r="K426" s="832"/>
      <c r="L426" s="832"/>
      <c r="M426" s="832"/>
      <c r="N426" s="832">
        <v>1</v>
      </c>
      <c r="O426" s="832">
        <v>2985</v>
      </c>
      <c r="P426" s="828"/>
      <c r="Q426" s="833">
        <v>2985</v>
      </c>
    </row>
    <row r="427" spans="1:17" ht="14.45" customHeight="1" x14ac:dyDescent="0.2">
      <c r="A427" s="822" t="s">
        <v>586</v>
      </c>
      <c r="B427" s="823" t="s">
        <v>4234</v>
      </c>
      <c r="C427" s="823" t="s">
        <v>4403</v>
      </c>
      <c r="D427" s="823" t="s">
        <v>4827</v>
      </c>
      <c r="E427" s="823" t="s">
        <v>4446</v>
      </c>
      <c r="F427" s="832"/>
      <c r="G427" s="832"/>
      <c r="H427" s="832"/>
      <c r="I427" s="832"/>
      <c r="J427" s="832"/>
      <c r="K427" s="832"/>
      <c r="L427" s="832"/>
      <c r="M427" s="832"/>
      <c r="N427" s="832">
        <v>1</v>
      </c>
      <c r="O427" s="832">
        <v>6424.99</v>
      </c>
      <c r="P427" s="828"/>
      <c r="Q427" s="833">
        <v>6424.99</v>
      </c>
    </row>
    <row r="428" spans="1:17" ht="14.45" customHeight="1" x14ac:dyDescent="0.2">
      <c r="A428" s="822" t="s">
        <v>586</v>
      </c>
      <c r="B428" s="823" t="s">
        <v>4234</v>
      </c>
      <c r="C428" s="823" t="s">
        <v>4403</v>
      </c>
      <c r="D428" s="823" t="s">
        <v>4828</v>
      </c>
      <c r="E428" s="823" t="s">
        <v>4422</v>
      </c>
      <c r="F428" s="832"/>
      <c r="G428" s="832"/>
      <c r="H428" s="832"/>
      <c r="I428" s="832"/>
      <c r="J428" s="832"/>
      <c r="K428" s="832"/>
      <c r="L428" s="832"/>
      <c r="M428" s="832"/>
      <c r="N428" s="832">
        <v>1</v>
      </c>
      <c r="O428" s="832">
        <v>2135.35</v>
      </c>
      <c r="P428" s="828"/>
      <c r="Q428" s="833">
        <v>2135.35</v>
      </c>
    </row>
    <row r="429" spans="1:17" ht="14.45" customHeight="1" x14ac:dyDescent="0.2">
      <c r="A429" s="822" t="s">
        <v>586</v>
      </c>
      <c r="B429" s="823" t="s">
        <v>4234</v>
      </c>
      <c r="C429" s="823" t="s">
        <v>4403</v>
      </c>
      <c r="D429" s="823" t="s">
        <v>4591</v>
      </c>
      <c r="E429" s="823" t="s">
        <v>4478</v>
      </c>
      <c r="F429" s="832"/>
      <c r="G429" s="832"/>
      <c r="H429" s="832"/>
      <c r="I429" s="832"/>
      <c r="J429" s="832"/>
      <c r="K429" s="832"/>
      <c r="L429" s="832"/>
      <c r="M429" s="832"/>
      <c r="N429" s="832">
        <v>4</v>
      </c>
      <c r="O429" s="832">
        <v>5395.2699999999995</v>
      </c>
      <c r="P429" s="828"/>
      <c r="Q429" s="833">
        <v>1348.8174999999999</v>
      </c>
    </row>
    <row r="430" spans="1:17" ht="14.45" customHeight="1" x14ac:dyDescent="0.2">
      <c r="A430" s="822" t="s">
        <v>586</v>
      </c>
      <c r="B430" s="823" t="s">
        <v>4234</v>
      </c>
      <c r="C430" s="823" t="s">
        <v>4403</v>
      </c>
      <c r="D430" s="823" t="s">
        <v>4593</v>
      </c>
      <c r="E430" s="823" t="s">
        <v>4478</v>
      </c>
      <c r="F430" s="832"/>
      <c r="G430" s="832"/>
      <c r="H430" s="832"/>
      <c r="I430" s="832"/>
      <c r="J430" s="832"/>
      <c r="K430" s="832"/>
      <c r="L430" s="832"/>
      <c r="M430" s="832"/>
      <c r="N430" s="832">
        <v>1.4</v>
      </c>
      <c r="O430" s="832">
        <v>2750.4700000000003</v>
      </c>
      <c r="P430" s="828"/>
      <c r="Q430" s="833">
        <v>1964.6214285714289</v>
      </c>
    </row>
    <row r="431" spans="1:17" ht="14.45" customHeight="1" x14ac:dyDescent="0.2">
      <c r="A431" s="822" t="s">
        <v>586</v>
      </c>
      <c r="B431" s="823" t="s">
        <v>4234</v>
      </c>
      <c r="C431" s="823" t="s">
        <v>4403</v>
      </c>
      <c r="D431" s="823" t="s">
        <v>4829</v>
      </c>
      <c r="E431" s="823" t="s">
        <v>4830</v>
      </c>
      <c r="F431" s="832"/>
      <c r="G431" s="832"/>
      <c r="H431" s="832"/>
      <c r="I431" s="832"/>
      <c r="J431" s="832"/>
      <c r="K431" s="832"/>
      <c r="L431" s="832"/>
      <c r="M431" s="832"/>
      <c r="N431" s="832">
        <v>1</v>
      </c>
      <c r="O431" s="832">
        <v>9080.41</v>
      </c>
      <c r="P431" s="828"/>
      <c r="Q431" s="833">
        <v>9080.41</v>
      </c>
    </row>
    <row r="432" spans="1:17" ht="14.45" customHeight="1" x14ac:dyDescent="0.2">
      <c r="A432" s="822" t="s">
        <v>586</v>
      </c>
      <c r="B432" s="823" t="s">
        <v>4234</v>
      </c>
      <c r="C432" s="823" t="s">
        <v>4235</v>
      </c>
      <c r="D432" s="823" t="s">
        <v>4831</v>
      </c>
      <c r="E432" s="823" t="s">
        <v>4832</v>
      </c>
      <c r="F432" s="832">
        <v>19</v>
      </c>
      <c r="G432" s="832">
        <v>607354</v>
      </c>
      <c r="H432" s="832">
        <v>2.7141886758725478</v>
      </c>
      <c r="I432" s="832">
        <v>31966</v>
      </c>
      <c r="J432" s="832">
        <v>7</v>
      </c>
      <c r="K432" s="832">
        <v>223770</v>
      </c>
      <c r="L432" s="832">
        <v>1</v>
      </c>
      <c r="M432" s="832">
        <v>31967.142857142859</v>
      </c>
      <c r="N432" s="832">
        <v>26</v>
      </c>
      <c r="O432" s="832">
        <v>831372</v>
      </c>
      <c r="P432" s="828">
        <v>3.7152969566966081</v>
      </c>
      <c r="Q432" s="833">
        <v>31975.846153846152</v>
      </c>
    </row>
    <row r="433" spans="1:17" ht="14.45" customHeight="1" x14ac:dyDescent="0.2">
      <c r="A433" s="822" t="s">
        <v>586</v>
      </c>
      <c r="B433" s="823" t="s">
        <v>4234</v>
      </c>
      <c r="C433" s="823" t="s">
        <v>4235</v>
      </c>
      <c r="D433" s="823" t="s">
        <v>4833</v>
      </c>
      <c r="E433" s="823" t="s">
        <v>4834</v>
      </c>
      <c r="F433" s="832">
        <v>255</v>
      </c>
      <c r="G433" s="832">
        <v>3033735</v>
      </c>
      <c r="H433" s="832">
        <v>0.90092520687601996</v>
      </c>
      <c r="I433" s="832">
        <v>11897</v>
      </c>
      <c r="J433" s="832">
        <v>283</v>
      </c>
      <c r="K433" s="832">
        <v>3367355</v>
      </c>
      <c r="L433" s="832">
        <v>1</v>
      </c>
      <c r="M433" s="832">
        <v>11898.780918727914</v>
      </c>
      <c r="N433" s="832">
        <v>264</v>
      </c>
      <c r="O433" s="832">
        <v>3143306</v>
      </c>
      <c r="P433" s="828">
        <v>0.93346439564584072</v>
      </c>
      <c r="Q433" s="833">
        <v>11906.462121212122</v>
      </c>
    </row>
    <row r="434" spans="1:17" ht="14.45" customHeight="1" x14ac:dyDescent="0.2">
      <c r="A434" s="822" t="s">
        <v>586</v>
      </c>
      <c r="B434" s="823" t="s">
        <v>4234</v>
      </c>
      <c r="C434" s="823" t="s">
        <v>4235</v>
      </c>
      <c r="D434" s="823" t="s">
        <v>4628</v>
      </c>
      <c r="E434" s="823" t="s">
        <v>4629</v>
      </c>
      <c r="F434" s="832"/>
      <c r="G434" s="832"/>
      <c r="H434" s="832"/>
      <c r="I434" s="832"/>
      <c r="J434" s="832">
        <v>3</v>
      </c>
      <c r="K434" s="832">
        <v>528</v>
      </c>
      <c r="L434" s="832">
        <v>1</v>
      </c>
      <c r="M434" s="832">
        <v>176</v>
      </c>
      <c r="N434" s="832"/>
      <c r="O434" s="832"/>
      <c r="P434" s="828"/>
      <c r="Q434" s="833"/>
    </row>
    <row r="435" spans="1:17" ht="14.45" customHeight="1" x14ac:dyDescent="0.2">
      <c r="A435" s="822" t="s">
        <v>586</v>
      </c>
      <c r="B435" s="823" t="s">
        <v>4234</v>
      </c>
      <c r="C435" s="823" t="s">
        <v>4235</v>
      </c>
      <c r="D435" s="823" t="s">
        <v>4835</v>
      </c>
      <c r="E435" s="823" t="s">
        <v>4836</v>
      </c>
      <c r="F435" s="832">
        <v>8</v>
      </c>
      <c r="G435" s="832">
        <v>6712</v>
      </c>
      <c r="H435" s="832">
        <v>0.88234520836072039</v>
      </c>
      <c r="I435" s="832">
        <v>839</v>
      </c>
      <c r="J435" s="832">
        <v>9</v>
      </c>
      <c r="K435" s="832">
        <v>7607</v>
      </c>
      <c r="L435" s="832">
        <v>1</v>
      </c>
      <c r="M435" s="832">
        <v>845.22222222222217</v>
      </c>
      <c r="N435" s="832">
        <v>12</v>
      </c>
      <c r="O435" s="832">
        <v>10212</v>
      </c>
      <c r="P435" s="828">
        <v>1.3424477454975681</v>
      </c>
      <c r="Q435" s="833">
        <v>851</v>
      </c>
    </row>
    <row r="436" spans="1:17" ht="14.45" customHeight="1" x14ac:dyDescent="0.2">
      <c r="A436" s="822" t="s">
        <v>586</v>
      </c>
      <c r="B436" s="823" t="s">
        <v>4234</v>
      </c>
      <c r="C436" s="823" t="s">
        <v>4235</v>
      </c>
      <c r="D436" s="823" t="s">
        <v>4837</v>
      </c>
      <c r="E436" s="823" t="s">
        <v>4838</v>
      </c>
      <c r="F436" s="832"/>
      <c r="G436" s="832"/>
      <c r="H436" s="832"/>
      <c r="I436" s="832"/>
      <c r="J436" s="832">
        <v>1</v>
      </c>
      <c r="K436" s="832">
        <v>5255</v>
      </c>
      <c r="L436" s="832">
        <v>1</v>
      </c>
      <c r="M436" s="832">
        <v>5255</v>
      </c>
      <c r="N436" s="832"/>
      <c r="O436" s="832"/>
      <c r="P436" s="828"/>
      <c r="Q436" s="833"/>
    </row>
    <row r="437" spans="1:17" ht="14.45" customHeight="1" x14ac:dyDescent="0.2">
      <c r="A437" s="822" t="s">
        <v>586</v>
      </c>
      <c r="B437" s="823" t="s">
        <v>4234</v>
      </c>
      <c r="C437" s="823" t="s">
        <v>4235</v>
      </c>
      <c r="D437" s="823" t="s">
        <v>4654</v>
      </c>
      <c r="E437" s="823" t="s">
        <v>4655</v>
      </c>
      <c r="F437" s="832">
        <v>0</v>
      </c>
      <c r="G437" s="832">
        <v>0</v>
      </c>
      <c r="H437" s="832"/>
      <c r="I437" s="832"/>
      <c r="J437" s="832">
        <v>0</v>
      </c>
      <c r="K437" s="832">
        <v>0</v>
      </c>
      <c r="L437" s="832"/>
      <c r="M437" s="832"/>
      <c r="N437" s="832">
        <v>0</v>
      </c>
      <c r="O437" s="832">
        <v>0</v>
      </c>
      <c r="P437" s="828"/>
      <c r="Q437" s="833"/>
    </row>
    <row r="438" spans="1:17" ht="14.45" customHeight="1" x14ac:dyDescent="0.2">
      <c r="A438" s="822" t="s">
        <v>586</v>
      </c>
      <c r="B438" s="823" t="s">
        <v>4234</v>
      </c>
      <c r="C438" s="823" t="s">
        <v>4235</v>
      </c>
      <c r="D438" s="823" t="s">
        <v>4656</v>
      </c>
      <c r="E438" s="823" t="s">
        <v>4657</v>
      </c>
      <c r="F438" s="832">
        <v>285</v>
      </c>
      <c r="G438" s="832">
        <v>0</v>
      </c>
      <c r="H438" s="832"/>
      <c r="I438" s="832">
        <v>0</v>
      </c>
      <c r="J438" s="832">
        <v>242</v>
      </c>
      <c r="K438" s="832">
        <v>0</v>
      </c>
      <c r="L438" s="832"/>
      <c r="M438" s="832">
        <v>0</v>
      </c>
      <c r="N438" s="832">
        <v>228</v>
      </c>
      <c r="O438" s="832">
        <v>0</v>
      </c>
      <c r="P438" s="828"/>
      <c r="Q438" s="833">
        <v>0</v>
      </c>
    </row>
    <row r="439" spans="1:17" ht="14.45" customHeight="1" x14ac:dyDescent="0.2">
      <c r="A439" s="822" t="s">
        <v>586</v>
      </c>
      <c r="B439" s="823" t="s">
        <v>4234</v>
      </c>
      <c r="C439" s="823" t="s">
        <v>4235</v>
      </c>
      <c r="D439" s="823" t="s">
        <v>4839</v>
      </c>
      <c r="E439" s="823" t="s">
        <v>4840</v>
      </c>
      <c r="F439" s="832">
        <v>10</v>
      </c>
      <c r="G439" s="832">
        <v>0</v>
      </c>
      <c r="H439" s="832"/>
      <c r="I439" s="832">
        <v>0</v>
      </c>
      <c r="J439" s="832">
        <v>13</v>
      </c>
      <c r="K439" s="832">
        <v>0</v>
      </c>
      <c r="L439" s="832"/>
      <c r="M439" s="832">
        <v>0</v>
      </c>
      <c r="N439" s="832">
        <v>15</v>
      </c>
      <c r="O439" s="832">
        <v>0</v>
      </c>
      <c r="P439" s="828"/>
      <c r="Q439" s="833">
        <v>0</v>
      </c>
    </row>
    <row r="440" spans="1:17" ht="14.45" customHeight="1" x14ac:dyDescent="0.2">
      <c r="A440" s="822" t="s">
        <v>586</v>
      </c>
      <c r="B440" s="823" t="s">
        <v>4234</v>
      </c>
      <c r="C440" s="823" t="s">
        <v>4235</v>
      </c>
      <c r="D440" s="823" t="s">
        <v>4841</v>
      </c>
      <c r="E440" s="823" t="s">
        <v>4842</v>
      </c>
      <c r="F440" s="832">
        <v>31</v>
      </c>
      <c r="G440" s="832">
        <v>0</v>
      </c>
      <c r="H440" s="832"/>
      <c r="I440" s="832">
        <v>0</v>
      </c>
      <c r="J440" s="832">
        <v>23</v>
      </c>
      <c r="K440" s="832">
        <v>0</v>
      </c>
      <c r="L440" s="832"/>
      <c r="M440" s="832">
        <v>0</v>
      </c>
      <c r="N440" s="832">
        <v>26</v>
      </c>
      <c r="O440" s="832">
        <v>0</v>
      </c>
      <c r="P440" s="828"/>
      <c r="Q440" s="833">
        <v>0</v>
      </c>
    </row>
    <row r="441" spans="1:17" ht="14.45" customHeight="1" x14ac:dyDescent="0.2">
      <c r="A441" s="822" t="s">
        <v>586</v>
      </c>
      <c r="B441" s="823" t="s">
        <v>4234</v>
      </c>
      <c r="C441" s="823" t="s">
        <v>4235</v>
      </c>
      <c r="D441" s="823" t="s">
        <v>4658</v>
      </c>
      <c r="E441" s="823" t="s">
        <v>4659</v>
      </c>
      <c r="F441" s="832">
        <v>24</v>
      </c>
      <c r="G441" s="832">
        <v>0</v>
      </c>
      <c r="H441" s="832"/>
      <c r="I441" s="832">
        <v>0</v>
      </c>
      <c r="J441" s="832">
        <v>29</v>
      </c>
      <c r="K441" s="832">
        <v>0</v>
      </c>
      <c r="L441" s="832"/>
      <c r="M441" s="832">
        <v>0</v>
      </c>
      <c r="N441" s="832">
        <v>29</v>
      </c>
      <c r="O441" s="832">
        <v>0</v>
      </c>
      <c r="P441" s="828"/>
      <c r="Q441" s="833">
        <v>0</v>
      </c>
    </row>
    <row r="442" spans="1:17" ht="14.45" customHeight="1" x14ac:dyDescent="0.2">
      <c r="A442" s="822" t="s">
        <v>586</v>
      </c>
      <c r="B442" s="823" t="s">
        <v>4234</v>
      </c>
      <c r="C442" s="823" t="s">
        <v>4235</v>
      </c>
      <c r="D442" s="823" t="s">
        <v>4843</v>
      </c>
      <c r="E442" s="823" t="s">
        <v>4842</v>
      </c>
      <c r="F442" s="832"/>
      <c r="G442" s="832"/>
      <c r="H442" s="832"/>
      <c r="I442" s="832"/>
      <c r="J442" s="832">
        <v>1</v>
      </c>
      <c r="K442" s="832">
        <v>0</v>
      </c>
      <c r="L442" s="832"/>
      <c r="M442" s="832">
        <v>0</v>
      </c>
      <c r="N442" s="832"/>
      <c r="O442" s="832"/>
      <c r="P442" s="828"/>
      <c r="Q442" s="833"/>
    </row>
    <row r="443" spans="1:17" ht="14.45" customHeight="1" x14ac:dyDescent="0.2">
      <c r="A443" s="822" t="s">
        <v>586</v>
      </c>
      <c r="B443" s="823" t="s">
        <v>4234</v>
      </c>
      <c r="C443" s="823" t="s">
        <v>4235</v>
      </c>
      <c r="D443" s="823" t="s">
        <v>4275</v>
      </c>
      <c r="E443" s="823" t="s">
        <v>4276</v>
      </c>
      <c r="F443" s="832">
        <v>103</v>
      </c>
      <c r="G443" s="832">
        <v>25956</v>
      </c>
      <c r="H443" s="832">
        <v>1.1354330708661418</v>
      </c>
      <c r="I443" s="832">
        <v>252</v>
      </c>
      <c r="J443" s="832">
        <v>90</v>
      </c>
      <c r="K443" s="832">
        <v>22860</v>
      </c>
      <c r="L443" s="832">
        <v>1</v>
      </c>
      <c r="M443" s="832">
        <v>254</v>
      </c>
      <c r="N443" s="832">
        <v>106</v>
      </c>
      <c r="O443" s="832">
        <v>27030</v>
      </c>
      <c r="P443" s="828">
        <v>1.1824146981627297</v>
      </c>
      <c r="Q443" s="833">
        <v>255</v>
      </c>
    </row>
    <row r="444" spans="1:17" ht="14.45" customHeight="1" x14ac:dyDescent="0.2">
      <c r="A444" s="822" t="s">
        <v>586</v>
      </c>
      <c r="B444" s="823" t="s">
        <v>4234</v>
      </c>
      <c r="C444" s="823" t="s">
        <v>4235</v>
      </c>
      <c r="D444" s="823" t="s">
        <v>4844</v>
      </c>
      <c r="E444" s="823" t="s">
        <v>4842</v>
      </c>
      <c r="F444" s="832">
        <v>17</v>
      </c>
      <c r="G444" s="832">
        <v>0</v>
      </c>
      <c r="H444" s="832"/>
      <c r="I444" s="832">
        <v>0</v>
      </c>
      <c r="J444" s="832">
        <v>12</v>
      </c>
      <c r="K444" s="832">
        <v>0</v>
      </c>
      <c r="L444" s="832"/>
      <c r="M444" s="832">
        <v>0</v>
      </c>
      <c r="N444" s="832">
        <v>15</v>
      </c>
      <c r="O444" s="832">
        <v>0</v>
      </c>
      <c r="P444" s="828"/>
      <c r="Q444" s="833">
        <v>0</v>
      </c>
    </row>
    <row r="445" spans="1:17" ht="14.45" customHeight="1" x14ac:dyDescent="0.2">
      <c r="A445" s="822" t="s">
        <v>586</v>
      </c>
      <c r="B445" s="823" t="s">
        <v>4234</v>
      </c>
      <c r="C445" s="823" t="s">
        <v>4235</v>
      </c>
      <c r="D445" s="823" t="s">
        <v>4845</v>
      </c>
      <c r="E445" s="823" t="s">
        <v>4846</v>
      </c>
      <c r="F445" s="832">
        <v>148</v>
      </c>
      <c r="G445" s="832">
        <v>810448</v>
      </c>
      <c r="H445" s="832">
        <v>1.2977300676368109</v>
      </c>
      <c r="I445" s="832">
        <v>5476</v>
      </c>
      <c r="J445" s="832">
        <v>114</v>
      </c>
      <c r="K445" s="832">
        <v>624512</v>
      </c>
      <c r="L445" s="832">
        <v>1</v>
      </c>
      <c r="M445" s="832">
        <v>5478.1754385964914</v>
      </c>
      <c r="N445" s="832">
        <v>92</v>
      </c>
      <c r="O445" s="832">
        <v>504666</v>
      </c>
      <c r="P445" s="828">
        <v>0.80809656179544986</v>
      </c>
      <c r="Q445" s="833">
        <v>5485.5</v>
      </c>
    </row>
    <row r="446" spans="1:17" ht="14.45" customHeight="1" x14ac:dyDescent="0.2">
      <c r="A446" s="822" t="s">
        <v>586</v>
      </c>
      <c r="B446" s="823" t="s">
        <v>4234</v>
      </c>
      <c r="C446" s="823" t="s">
        <v>4235</v>
      </c>
      <c r="D446" s="823" t="s">
        <v>4847</v>
      </c>
      <c r="E446" s="823" t="s">
        <v>4848</v>
      </c>
      <c r="F446" s="832">
        <v>149</v>
      </c>
      <c r="G446" s="832">
        <v>3570934</v>
      </c>
      <c r="H446" s="832">
        <v>1.0955102576751561</v>
      </c>
      <c r="I446" s="832">
        <v>23966</v>
      </c>
      <c r="J446" s="832">
        <v>136</v>
      </c>
      <c r="K446" s="832">
        <v>3259608</v>
      </c>
      <c r="L446" s="832">
        <v>1</v>
      </c>
      <c r="M446" s="832">
        <v>23967.705882352941</v>
      </c>
      <c r="N446" s="832">
        <v>148</v>
      </c>
      <c r="O446" s="832">
        <v>3548372</v>
      </c>
      <c r="P446" s="828">
        <v>1.0885885664779322</v>
      </c>
      <c r="Q446" s="833">
        <v>23975.486486486487</v>
      </c>
    </row>
    <row r="447" spans="1:17" ht="14.45" customHeight="1" x14ac:dyDescent="0.2">
      <c r="A447" s="822" t="s">
        <v>586</v>
      </c>
      <c r="B447" s="823" t="s">
        <v>4234</v>
      </c>
      <c r="C447" s="823" t="s">
        <v>4235</v>
      </c>
      <c r="D447" s="823" t="s">
        <v>4849</v>
      </c>
      <c r="E447" s="823" t="s">
        <v>4850</v>
      </c>
      <c r="F447" s="832">
        <v>191</v>
      </c>
      <c r="G447" s="832">
        <v>1275116</v>
      </c>
      <c r="H447" s="832">
        <v>0.92237092141174293</v>
      </c>
      <c r="I447" s="832">
        <v>6676</v>
      </c>
      <c r="J447" s="832">
        <v>207</v>
      </c>
      <c r="K447" s="832">
        <v>1382433</v>
      </c>
      <c r="L447" s="832">
        <v>1</v>
      </c>
      <c r="M447" s="832">
        <v>6678.420289855072</v>
      </c>
      <c r="N447" s="832">
        <v>177</v>
      </c>
      <c r="O447" s="832">
        <v>1183352</v>
      </c>
      <c r="P447" s="828">
        <v>0.8559922976375709</v>
      </c>
      <c r="Q447" s="833">
        <v>6685.6045197740114</v>
      </c>
    </row>
    <row r="448" spans="1:17" ht="14.45" customHeight="1" x14ac:dyDescent="0.2">
      <c r="A448" s="822" t="s">
        <v>586</v>
      </c>
      <c r="B448" s="823" t="s">
        <v>4234</v>
      </c>
      <c r="C448" s="823" t="s">
        <v>4235</v>
      </c>
      <c r="D448" s="823" t="s">
        <v>4851</v>
      </c>
      <c r="E448" s="823" t="s">
        <v>4842</v>
      </c>
      <c r="F448" s="832">
        <v>1</v>
      </c>
      <c r="G448" s="832">
        <v>0</v>
      </c>
      <c r="H448" s="832"/>
      <c r="I448" s="832">
        <v>0</v>
      </c>
      <c r="J448" s="832">
        <v>2</v>
      </c>
      <c r="K448" s="832">
        <v>0</v>
      </c>
      <c r="L448" s="832"/>
      <c r="M448" s="832">
        <v>0</v>
      </c>
      <c r="N448" s="832">
        <v>5</v>
      </c>
      <c r="O448" s="832">
        <v>0</v>
      </c>
      <c r="P448" s="828"/>
      <c r="Q448" s="833">
        <v>0</v>
      </c>
    </row>
    <row r="449" spans="1:17" ht="14.45" customHeight="1" x14ac:dyDescent="0.2">
      <c r="A449" s="822" t="s">
        <v>586</v>
      </c>
      <c r="B449" s="823" t="s">
        <v>4234</v>
      </c>
      <c r="C449" s="823" t="s">
        <v>4235</v>
      </c>
      <c r="D449" s="823" t="s">
        <v>4852</v>
      </c>
      <c r="E449" s="823" t="s">
        <v>4853</v>
      </c>
      <c r="F449" s="832">
        <v>112</v>
      </c>
      <c r="G449" s="832">
        <v>3132192</v>
      </c>
      <c r="H449" s="832">
        <v>1.0979653131533229</v>
      </c>
      <c r="I449" s="832">
        <v>27966</v>
      </c>
      <c r="J449" s="832">
        <v>102</v>
      </c>
      <c r="K449" s="832">
        <v>2852724</v>
      </c>
      <c r="L449" s="832">
        <v>1</v>
      </c>
      <c r="M449" s="832">
        <v>27967.882352941175</v>
      </c>
      <c r="N449" s="832">
        <v>149</v>
      </c>
      <c r="O449" s="832">
        <v>4168388</v>
      </c>
      <c r="P449" s="828">
        <v>1.4611956852468027</v>
      </c>
      <c r="Q449" s="833">
        <v>27975.758389261744</v>
      </c>
    </row>
    <row r="450" spans="1:17" ht="14.45" customHeight="1" x14ac:dyDescent="0.2">
      <c r="A450" s="822" t="s">
        <v>586</v>
      </c>
      <c r="B450" s="823" t="s">
        <v>4234</v>
      </c>
      <c r="C450" s="823" t="s">
        <v>4235</v>
      </c>
      <c r="D450" s="823" t="s">
        <v>4291</v>
      </c>
      <c r="E450" s="823" t="s">
        <v>4292</v>
      </c>
      <c r="F450" s="832">
        <v>102</v>
      </c>
      <c r="G450" s="832">
        <v>38145</v>
      </c>
      <c r="H450" s="832">
        <v>1.1401542324246772</v>
      </c>
      <c r="I450" s="832">
        <v>373.97058823529414</v>
      </c>
      <c r="J450" s="832">
        <v>89</v>
      </c>
      <c r="K450" s="832">
        <v>33456</v>
      </c>
      <c r="L450" s="832">
        <v>1</v>
      </c>
      <c r="M450" s="832">
        <v>375.91011235955057</v>
      </c>
      <c r="N450" s="832">
        <v>93</v>
      </c>
      <c r="O450" s="832">
        <v>35235</v>
      </c>
      <c r="P450" s="828">
        <v>1.053174318507891</v>
      </c>
      <c r="Q450" s="833">
        <v>378.87096774193549</v>
      </c>
    </row>
    <row r="451" spans="1:17" ht="14.45" customHeight="1" x14ac:dyDescent="0.2">
      <c r="A451" s="822" t="s">
        <v>586</v>
      </c>
      <c r="B451" s="823" t="s">
        <v>4234</v>
      </c>
      <c r="C451" s="823" t="s">
        <v>4235</v>
      </c>
      <c r="D451" s="823" t="s">
        <v>4336</v>
      </c>
      <c r="E451" s="823" t="s">
        <v>4337</v>
      </c>
      <c r="F451" s="832">
        <v>3</v>
      </c>
      <c r="G451" s="832">
        <v>21033</v>
      </c>
      <c r="H451" s="832"/>
      <c r="I451" s="832">
        <v>7011</v>
      </c>
      <c r="J451" s="832"/>
      <c r="K451" s="832"/>
      <c r="L451" s="832"/>
      <c r="M451" s="832"/>
      <c r="N451" s="832"/>
      <c r="O451" s="832"/>
      <c r="P451" s="828"/>
      <c r="Q451" s="833"/>
    </row>
    <row r="452" spans="1:17" ht="14.45" customHeight="1" x14ac:dyDescent="0.2">
      <c r="A452" s="822" t="s">
        <v>586</v>
      </c>
      <c r="B452" s="823" t="s">
        <v>4234</v>
      </c>
      <c r="C452" s="823" t="s">
        <v>4235</v>
      </c>
      <c r="D452" s="823" t="s">
        <v>4702</v>
      </c>
      <c r="E452" s="823" t="s">
        <v>4703</v>
      </c>
      <c r="F452" s="832">
        <v>29</v>
      </c>
      <c r="G452" s="832">
        <v>0</v>
      </c>
      <c r="H452" s="832"/>
      <c r="I452" s="832">
        <v>0</v>
      </c>
      <c r="J452" s="832">
        <v>29</v>
      </c>
      <c r="K452" s="832">
        <v>0</v>
      </c>
      <c r="L452" s="832"/>
      <c r="M452" s="832">
        <v>0</v>
      </c>
      <c r="N452" s="832">
        <v>26</v>
      </c>
      <c r="O452" s="832">
        <v>0</v>
      </c>
      <c r="P452" s="828"/>
      <c r="Q452" s="833">
        <v>0</v>
      </c>
    </row>
    <row r="453" spans="1:17" ht="14.45" customHeight="1" x14ac:dyDescent="0.2">
      <c r="A453" s="822" t="s">
        <v>586</v>
      </c>
      <c r="B453" s="823" t="s">
        <v>4234</v>
      </c>
      <c r="C453" s="823" t="s">
        <v>4235</v>
      </c>
      <c r="D453" s="823" t="s">
        <v>4338</v>
      </c>
      <c r="E453" s="823" t="s">
        <v>4339</v>
      </c>
      <c r="F453" s="832"/>
      <c r="G453" s="832"/>
      <c r="H453" s="832"/>
      <c r="I453" s="832"/>
      <c r="J453" s="832">
        <v>1</v>
      </c>
      <c r="K453" s="832">
        <v>4688</v>
      </c>
      <c r="L453" s="832">
        <v>1</v>
      </c>
      <c r="M453" s="832">
        <v>4688</v>
      </c>
      <c r="N453" s="832"/>
      <c r="O453" s="832"/>
      <c r="P453" s="828"/>
      <c r="Q453" s="833"/>
    </row>
    <row r="454" spans="1:17" ht="14.45" customHeight="1" x14ac:dyDescent="0.2">
      <c r="A454" s="822" t="s">
        <v>586</v>
      </c>
      <c r="B454" s="823" t="s">
        <v>4234</v>
      </c>
      <c r="C454" s="823" t="s">
        <v>4235</v>
      </c>
      <c r="D454" s="823" t="s">
        <v>4854</v>
      </c>
      <c r="E454" s="823" t="s">
        <v>4855</v>
      </c>
      <c r="F454" s="832"/>
      <c r="G454" s="832"/>
      <c r="H454" s="832"/>
      <c r="I454" s="832"/>
      <c r="J454" s="832">
        <v>1</v>
      </c>
      <c r="K454" s="832">
        <v>3338</v>
      </c>
      <c r="L454" s="832">
        <v>1</v>
      </c>
      <c r="M454" s="832">
        <v>3338</v>
      </c>
      <c r="N454" s="832"/>
      <c r="O454" s="832"/>
      <c r="P454" s="828"/>
      <c r="Q454" s="833"/>
    </row>
    <row r="455" spans="1:17" ht="14.45" customHeight="1" x14ac:dyDescent="0.2">
      <c r="A455" s="822" t="s">
        <v>586</v>
      </c>
      <c r="B455" s="823" t="s">
        <v>4234</v>
      </c>
      <c r="C455" s="823" t="s">
        <v>4235</v>
      </c>
      <c r="D455" s="823" t="s">
        <v>4856</v>
      </c>
      <c r="E455" s="823" t="s">
        <v>4842</v>
      </c>
      <c r="F455" s="832"/>
      <c r="G455" s="832"/>
      <c r="H455" s="832"/>
      <c r="I455" s="832"/>
      <c r="J455" s="832"/>
      <c r="K455" s="832"/>
      <c r="L455" s="832"/>
      <c r="M455" s="832"/>
      <c r="N455" s="832">
        <v>1</v>
      </c>
      <c r="O455" s="832">
        <v>0</v>
      </c>
      <c r="P455" s="828"/>
      <c r="Q455" s="833">
        <v>0</v>
      </c>
    </row>
    <row r="456" spans="1:17" ht="14.45" customHeight="1" x14ac:dyDescent="0.2">
      <c r="A456" s="822" t="s">
        <v>586</v>
      </c>
      <c r="B456" s="823" t="s">
        <v>4234</v>
      </c>
      <c r="C456" s="823" t="s">
        <v>4235</v>
      </c>
      <c r="D456" s="823" t="s">
        <v>4857</v>
      </c>
      <c r="E456" s="823" t="s">
        <v>4858</v>
      </c>
      <c r="F456" s="832"/>
      <c r="G456" s="832"/>
      <c r="H456" s="832"/>
      <c r="I456" s="832"/>
      <c r="J456" s="832">
        <v>1</v>
      </c>
      <c r="K456" s="832">
        <v>0</v>
      </c>
      <c r="L456" s="832"/>
      <c r="M456" s="832">
        <v>0</v>
      </c>
      <c r="N456" s="832"/>
      <c r="O456" s="832"/>
      <c r="P456" s="828"/>
      <c r="Q456" s="833"/>
    </row>
    <row r="457" spans="1:17" ht="14.45" customHeight="1" x14ac:dyDescent="0.2">
      <c r="A457" s="822" t="s">
        <v>586</v>
      </c>
      <c r="B457" s="823" t="s">
        <v>4234</v>
      </c>
      <c r="C457" s="823" t="s">
        <v>4235</v>
      </c>
      <c r="D457" s="823" t="s">
        <v>4752</v>
      </c>
      <c r="E457" s="823" t="s">
        <v>4753</v>
      </c>
      <c r="F457" s="832"/>
      <c r="G457" s="832"/>
      <c r="H457" s="832"/>
      <c r="I457" s="832"/>
      <c r="J457" s="832">
        <v>1</v>
      </c>
      <c r="K457" s="832">
        <v>0</v>
      </c>
      <c r="L457" s="832"/>
      <c r="M457" s="832">
        <v>0</v>
      </c>
      <c r="N457" s="832"/>
      <c r="O457" s="832"/>
      <c r="P457" s="828"/>
      <c r="Q457" s="833"/>
    </row>
    <row r="458" spans="1:17" ht="14.45" customHeight="1" x14ac:dyDescent="0.2">
      <c r="A458" s="822" t="s">
        <v>586</v>
      </c>
      <c r="B458" s="823" t="s">
        <v>4859</v>
      </c>
      <c r="C458" s="823" t="s">
        <v>4235</v>
      </c>
      <c r="D458" s="823" t="s">
        <v>4860</v>
      </c>
      <c r="E458" s="823" t="s">
        <v>4861</v>
      </c>
      <c r="F458" s="832">
        <v>1</v>
      </c>
      <c r="G458" s="832">
        <v>5088</v>
      </c>
      <c r="H458" s="832"/>
      <c r="I458" s="832">
        <v>5088</v>
      </c>
      <c r="J458" s="832"/>
      <c r="K458" s="832"/>
      <c r="L458" s="832"/>
      <c r="M458" s="832"/>
      <c r="N458" s="832"/>
      <c r="O458" s="832"/>
      <c r="P458" s="828"/>
      <c r="Q458" s="833"/>
    </row>
    <row r="459" spans="1:17" ht="14.45" customHeight="1" x14ac:dyDescent="0.2">
      <c r="A459" s="822" t="s">
        <v>586</v>
      </c>
      <c r="B459" s="823" t="s">
        <v>4859</v>
      </c>
      <c r="C459" s="823" t="s">
        <v>4235</v>
      </c>
      <c r="D459" s="823" t="s">
        <v>4634</v>
      </c>
      <c r="E459" s="823" t="s">
        <v>4635</v>
      </c>
      <c r="F459" s="832">
        <v>14</v>
      </c>
      <c r="G459" s="832">
        <v>4746</v>
      </c>
      <c r="H459" s="832">
        <v>1.5374149659863945</v>
      </c>
      <c r="I459" s="832">
        <v>339</v>
      </c>
      <c r="J459" s="832">
        <v>9</v>
      </c>
      <c r="K459" s="832">
        <v>3087</v>
      </c>
      <c r="L459" s="832">
        <v>1</v>
      </c>
      <c r="M459" s="832">
        <v>343</v>
      </c>
      <c r="N459" s="832">
        <v>5</v>
      </c>
      <c r="O459" s="832">
        <v>1740</v>
      </c>
      <c r="P459" s="828">
        <v>0.56365403304178818</v>
      </c>
      <c r="Q459" s="833">
        <v>348</v>
      </c>
    </row>
    <row r="460" spans="1:17" ht="14.45" customHeight="1" x14ac:dyDescent="0.2">
      <c r="A460" s="822" t="s">
        <v>586</v>
      </c>
      <c r="B460" s="823" t="s">
        <v>4859</v>
      </c>
      <c r="C460" s="823" t="s">
        <v>4235</v>
      </c>
      <c r="D460" s="823" t="s">
        <v>4650</v>
      </c>
      <c r="E460" s="823" t="s">
        <v>4651</v>
      </c>
      <c r="F460" s="832">
        <v>8</v>
      </c>
      <c r="G460" s="832">
        <v>7456</v>
      </c>
      <c r="H460" s="832">
        <v>1.9893276414087513</v>
      </c>
      <c r="I460" s="832">
        <v>932</v>
      </c>
      <c r="J460" s="832">
        <v>4</v>
      </c>
      <c r="K460" s="832">
        <v>3748</v>
      </c>
      <c r="L460" s="832">
        <v>1</v>
      </c>
      <c r="M460" s="832">
        <v>937</v>
      </c>
      <c r="N460" s="832">
        <v>5</v>
      </c>
      <c r="O460" s="832">
        <v>4710</v>
      </c>
      <c r="P460" s="828">
        <v>1.2566702241195304</v>
      </c>
      <c r="Q460" s="833">
        <v>942</v>
      </c>
    </row>
    <row r="461" spans="1:17" ht="14.45" customHeight="1" x14ac:dyDescent="0.2">
      <c r="A461" s="822" t="s">
        <v>586</v>
      </c>
      <c r="B461" s="823" t="s">
        <v>4859</v>
      </c>
      <c r="C461" s="823" t="s">
        <v>4235</v>
      </c>
      <c r="D461" s="823" t="s">
        <v>4682</v>
      </c>
      <c r="E461" s="823" t="s">
        <v>4683</v>
      </c>
      <c r="F461" s="832">
        <v>17</v>
      </c>
      <c r="G461" s="832">
        <v>31705</v>
      </c>
      <c r="H461" s="832">
        <v>1.0562699893390193</v>
      </c>
      <c r="I461" s="832">
        <v>1865</v>
      </c>
      <c r="J461" s="832">
        <v>16</v>
      </c>
      <c r="K461" s="832">
        <v>30016</v>
      </c>
      <c r="L461" s="832">
        <v>1</v>
      </c>
      <c r="M461" s="832">
        <v>1876</v>
      </c>
      <c r="N461" s="832">
        <v>12</v>
      </c>
      <c r="O461" s="832">
        <v>22632</v>
      </c>
      <c r="P461" s="828">
        <v>0.75399786780383793</v>
      </c>
      <c r="Q461" s="833">
        <v>1886</v>
      </c>
    </row>
    <row r="462" spans="1:17" ht="14.45" customHeight="1" x14ac:dyDescent="0.2">
      <c r="A462" s="822" t="s">
        <v>586</v>
      </c>
      <c r="B462" s="823" t="s">
        <v>4859</v>
      </c>
      <c r="C462" s="823" t="s">
        <v>4235</v>
      </c>
      <c r="D462" s="823" t="s">
        <v>4293</v>
      </c>
      <c r="E462" s="823" t="s">
        <v>4294</v>
      </c>
      <c r="F462" s="832">
        <v>1</v>
      </c>
      <c r="G462" s="832">
        <v>0</v>
      </c>
      <c r="H462" s="832"/>
      <c r="I462" s="832">
        <v>0</v>
      </c>
      <c r="J462" s="832"/>
      <c r="K462" s="832"/>
      <c r="L462" s="832"/>
      <c r="M462" s="832"/>
      <c r="N462" s="832"/>
      <c r="O462" s="832"/>
      <c r="P462" s="828"/>
      <c r="Q462" s="833"/>
    </row>
    <row r="463" spans="1:17" ht="14.45" customHeight="1" x14ac:dyDescent="0.2">
      <c r="A463" s="822" t="s">
        <v>586</v>
      </c>
      <c r="B463" s="823" t="s">
        <v>4295</v>
      </c>
      <c r="C463" s="823" t="s">
        <v>4235</v>
      </c>
      <c r="D463" s="823" t="s">
        <v>4257</v>
      </c>
      <c r="E463" s="823" t="s">
        <v>4258</v>
      </c>
      <c r="F463" s="832"/>
      <c r="G463" s="832"/>
      <c r="H463" s="832"/>
      <c r="I463" s="832"/>
      <c r="J463" s="832">
        <v>1</v>
      </c>
      <c r="K463" s="832">
        <v>5</v>
      </c>
      <c r="L463" s="832">
        <v>1</v>
      </c>
      <c r="M463" s="832">
        <v>5</v>
      </c>
      <c r="N463" s="832"/>
      <c r="O463" s="832"/>
      <c r="P463" s="828"/>
      <c r="Q463" s="833"/>
    </row>
    <row r="464" spans="1:17" ht="14.45" customHeight="1" x14ac:dyDescent="0.2">
      <c r="A464" s="822" t="s">
        <v>586</v>
      </c>
      <c r="B464" s="823" t="s">
        <v>4295</v>
      </c>
      <c r="C464" s="823" t="s">
        <v>4235</v>
      </c>
      <c r="D464" s="823" t="s">
        <v>4299</v>
      </c>
      <c r="E464" s="823" t="s">
        <v>4300</v>
      </c>
      <c r="F464" s="832"/>
      <c r="G464" s="832"/>
      <c r="H464" s="832"/>
      <c r="I464" s="832"/>
      <c r="J464" s="832">
        <v>1</v>
      </c>
      <c r="K464" s="832">
        <v>126</v>
      </c>
      <c r="L464" s="832">
        <v>1</v>
      </c>
      <c r="M464" s="832">
        <v>126</v>
      </c>
      <c r="N464" s="832"/>
      <c r="O464" s="832"/>
      <c r="P464" s="828"/>
      <c r="Q464" s="833"/>
    </row>
    <row r="465" spans="1:17" ht="14.45" customHeight="1" x14ac:dyDescent="0.2">
      <c r="A465" s="822" t="s">
        <v>586</v>
      </c>
      <c r="B465" s="823" t="s">
        <v>4862</v>
      </c>
      <c r="C465" s="823" t="s">
        <v>4235</v>
      </c>
      <c r="D465" s="823" t="s">
        <v>4863</v>
      </c>
      <c r="E465" s="823" t="s">
        <v>4864</v>
      </c>
      <c r="F465" s="832"/>
      <c r="G465" s="832"/>
      <c r="H465" s="832"/>
      <c r="I465" s="832"/>
      <c r="J465" s="832">
        <v>12</v>
      </c>
      <c r="K465" s="832">
        <v>3048</v>
      </c>
      <c r="L465" s="832">
        <v>1</v>
      </c>
      <c r="M465" s="832">
        <v>254</v>
      </c>
      <c r="N465" s="832">
        <v>8</v>
      </c>
      <c r="O465" s="832">
        <v>2040</v>
      </c>
      <c r="P465" s="828">
        <v>0.6692913385826772</v>
      </c>
      <c r="Q465" s="833">
        <v>255</v>
      </c>
    </row>
    <row r="466" spans="1:17" ht="14.45" customHeight="1" x14ac:dyDescent="0.2">
      <c r="A466" s="822" t="s">
        <v>586</v>
      </c>
      <c r="B466" s="823" t="s">
        <v>4862</v>
      </c>
      <c r="C466" s="823" t="s">
        <v>4235</v>
      </c>
      <c r="D466" s="823" t="s">
        <v>4865</v>
      </c>
      <c r="E466" s="823" t="s">
        <v>4866</v>
      </c>
      <c r="F466" s="832"/>
      <c r="G466" s="832"/>
      <c r="H466" s="832"/>
      <c r="I466" s="832"/>
      <c r="J466" s="832">
        <v>24</v>
      </c>
      <c r="K466" s="832">
        <v>10512</v>
      </c>
      <c r="L466" s="832">
        <v>1</v>
      </c>
      <c r="M466" s="832">
        <v>438</v>
      </c>
      <c r="N466" s="832">
        <v>14</v>
      </c>
      <c r="O466" s="832">
        <v>6174</v>
      </c>
      <c r="P466" s="828">
        <v>0.58732876712328763</v>
      </c>
      <c r="Q466" s="833">
        <v>441</v>
      </c>
    </row>
    <row r="467" spans="1:17" ht="14.45" customHeight="1" x14ac:dyDescent="0.2">
      <c r="A467" s="822" t="s">
        <v>586</v>
      </c>
      <c r="B467" s="823" t="s">
        <v>4862</v>
      </c>
      <c r="C467" s="823" t="s">
        <v>4235</v>
      </c>
      <c r="D467" s="823" t="s">
        <v>4867</v>
      </c>
      <c r="E467" s="823" t="s">
        <v>4868</v>
      </c>
      <c r="F467" s="832"/>
      <c r="G467" s="832"/>
      <c r="H467" s="832"/>
      <c r="I467" s="832"/>
      <c r="J467" s="832"/>
      <c r="K467" s="832"/>
      <c r="L467" s="832"/>
      <c r="M467" s="832"/>
      <c r="N467" s="832">
        <v>2</v>
      </c>
      <c r="O467" s="832">
        <v>780</v>
      </c>
      <c r="P467" s="828"/>
      <c r="Q467" s="833">
        <v>390</v>
      </c>
    </row>
    <row r="468" spans="1:17" ht="14.45" customHeight="1" x14ac:dyDescent="0.2">
      <c r="A468" s="822" t="s">
        <v>586</v>
      </c>
      <c r="B468" s="823" t="s">
        <v>4862</v>
      </c>
      <c r="C468" s="823" t="s">
        <v>4235</v>
      </c>
      <c r="D468" s="823" t="s">
        <v>4869</v>
      </c>
      <c r="E468" s="823" t="s">
        <v>4870</v>
      </c>
      <c r="F468" s="832"/>
      <c r="G468" s="832"/>
      <c r="H468" s="832"/>
      <c r="I468" s="832"/>
      <c r="J468" s="832">
        <v>11</v>
      </c>
      <c r="K468" s="832">
        <v>10087</v>
      </c>
      <c r="L468" s="832">
        <v>1</v>
      </c>
      <c r="M468" s="832">
        <v>917</v>
      </c>
      <c r="N468" s="832">
        <v>8</v>
      </c>
      <c r="O468" s="832">
        <v>7400</v>
      </c>
      <c r="P468" s="828">
        <v>0.73361752751065723</v>
      </c>
      <c r="Q468" s="833">
        <v>925</v>
      </c>
    </row>
    <row r="469" spans="1:17" ht="14.45" customHeight="1" x14ac:dyDescent="0.2">
      <c r="A469" s="822" t="s">
        <v>586</v>
      </c>
      <c r="B469" s="823" t="s">
        <v>4862</v>
      </c>
      <c r="C469" s="823" t="s">
        <v>4235</v>
      </c>
      <c r="D469" s="823" t="s">
        <v>4871</v>
      </c>
      <c r="E469" s="823" t="s">
        <v>4872</v>
      </c>
      <c r="F469" s="832"/>
      <c r="G469" s="832"/>
      <c r="H469" s="832"/>
      <c r="I469" s="832"/>
      <c r="J469" s="832">
        <v>1</v>
      </c>
      <c r="K469" s="832">
        <v>1148</v>
      </c>
      <c r="L469" s="832">
        <v>1</v>
      </c>
      <c r="M469" s="832">
        <v>1148</v>
      </c>
      <c r="N469" s="832"/>
      <c r="O469" s="832"/>
      <c r="P469" s="828"/>
      <c r="Q469" s="833"/>
    </row>
    <row r="470" spans="1:17" ht="14.45" customHeight="1" x14ac:dyDescent="0.2">
      <c r="A470" s="822" t="s">
        <v>586</v>
      </c>
      <c r="B470" s="823" t="s">
        <v>4862</v>
      </c>
      <c r="C470" s="823" t="s">
        <v>4235</v>
      </c>
      <c r="D470" s="823" t="s">
        <v>4873</v>
      </c>
      <c r="E470" s="823" t="s">
        <v>4874</v>
      </c>
      <c r="F470" s="832"/>
      <c r="G470" s="832"/>
      <c r="H470" s="832"/>
      <c r="I470" s="832"/>
      <c r="J470" s="832">
        <v>24</v>
      </c>
      <c r="K470" s="832">
        <v>47544</v>
      </c>
      <c r="L470" s="832">
        <v>1</v>
      </c>
      <c r="M470" s="832">
        <v>1981</v>
      </c>
      <c r="N470" s="832">
        <v>16</v>
      </c>
      <c r="O470" s="832">
        <v>31968</v>
      </c>
      <c r="P470" s="828">
        <v>0.67238768298838969</v>
      </c>
      <c r="Q470" s="833">
        <v>1998</v>
      </c>
    </row>
    <row r="471" spans="1:17" ht="14.45" customHeight="1" x14ac:dyDescent="0.2">
      <c r="A471" s="822" t="s">
        <v>586</v>
      </c>
      <c r="B471" s="823" t="s">
        <v>4862</v>
      </c>
      <c r="C471" s="823" t="s">
        <v>4235</v>
      </c>
      <c r="D471" s="823" t="s">
        <v>4875</v>
      </c>
      <c r="E471" s="823" t="s">
        <v>4876</v>
      </c>
      <c r="F471" s="832"/>
      <c r="G471" s="832"/>
      <c r="H471" s="832"/>
      <c r="I471" s="832"/>
      <c r="J471" s="832">
        <v>21</v>
      </c>
      <c r="K471" s="832">
        <v>68985</v>
      </c>
      <c r="L471" s="832">
        <v>1</v>
      </c>
      <c r="M471" s="832">
        <v>3285</v>
      </c>
      <c r="N471" s="832">
        <v>15</v>
      </c>
      <c r="O471" s="832">
        <v>49710</v>
      </c>
      <c r="P471" s="828">
        <v>0.7205914329202</v>
      </c>
      <c r="Q471" s="833">
        <v>3314</v>
      </c>
    </row>
    <row r="472" spans="1:17" ht="14.45" customHeight="1" x14ac:dyDescent="0.2">
      <c r="A472" s="822" t="s">
        <v>586</v>
      </c>
      <c r="B472" s="823" t="s">
        <v>4862</v>
      </c>
      <c r="C472" s="823" t="s">
        <v>4235</v>
      </c>
      <c r="D472" s="823" t="s">
        <v>4877</v>
      </c>
      <c r="E472" s="823" t="s">
        <v>4878</v>
      </c>
      <c r="F472" s="832"/>
      <c r="G472" s="832"/>
      <c r="H472" s="832"/>
      <c r="I472" s="832"/>
      <c r="J472" s="832">
        <v>48</v>
      </c>
      <c r="K472" s="832">
        <v>2112</v>
      </c>
      <c r="L472" s="832">
        <v>1</v>
      </c>
      <c r="M472" s="832">
        <v>44</v>
      </c>
      <c r="N472" s="832">
        <v>32</v>
      </c>
      <c r="O472" s="832">
        <v>1440</v>
      </c>
      <c r="P472" s="828">
        <v>0.68181818181818177</v>
      </c>
      <c r="Q472" s="833">
        <v>45</v>
      </c>
    </row>
    <row r="473" spans="1:17" ht="14.45" customHeight="1" x14ac:dyDescent="0.2">
      <c r="A473" s="822" t="s">
        <v>586</v>
      </c>
      <c r="B473" s="823" t="s">
        <v>4862</v>
      </c>
      <c r="C473" s="823" t="s">
        <v>4235</v>
      </c>
      <c r="D473" s="823" t="s">
        <v>4879</v>
      </c>
      <c r="E473" s="823" t="s">
        <v>4880</v>
      </c>
      <c r="F473" s="832"/>
      <c r="G473" s="832"/>
      <c r="H473" s="832"/>
      <c r="I473" s="832"/>
      <c r="J473" s="832">
        <v>12</v>
      </c>
      <c r="K473" s="832">
        <v>18216</v>
      </c>
      <c r="L473" s="832">
        <v>1</v>
      </c>
      <c r="M473" s="832">
        <v>1518</v>
      </c>
      <c r="N473" s="832">
        <v>8</v>
      </c>
      <c r="O473" s="832">
        <v>12264</v>
      </c>
      <c r="P473" s="828">
        <v>0.67325428194993409</v>
      </c>
      <c r="Q473" s="833">
        <v>1533</v>
      </c>
    </row>
    <row r="474" spans="1:17" ht="14.45" customHeight="1" x14ac:dyDescent="0.2">
      <c r="A474" s="822" t="s">
        <v>586</v>
      </c>
      <c r="B474" s="823" t="s">
        <v>4862</v>
      </c>
      <c r="C474" s="823" t="s">
        <v>4235</v>
      </c>
      <c r="D474" s="823" t="s">
        <v>4881</v>
      </c>
      <c r="E474" s="823" t="s">
        <v>4882</v>
      </c>
      <c r="F474" s="832"/>
      <c r="G474" s="832"/>
      <c r="H474" s="832"/>
      <c r="I474" s="832"/>
      <c r="J474" s="832">
        <v>18</v>
      </c>
      <c r="K474" s="832">
        <v>11214</v>
      </c>
      <c r="L474" s="832">
        <v>1</v>
      </c>
      <c r="M474" s="832">
        <v>623</v>
      </c>
      <c r="N474" s="832">
        <v>14</v>
      </c>
      <c r="O474" s="832">
        <v>8792</v>
      </c>
      <c r="P474" s="828">
        <v>0.78401997503121101</v>
      </c>
      <c r="Q474" s="833">
        <v>628</v>
      </c>
    </row>
    <row r="475" spans="1:17" ht="14.45" customHeight="1" x14ac:dyDescent="0.2">
      <c r="A475" s="822" t="s">
        <v>586</v>
      </c>
      <c r="B475" s="823" t="s">
        <v>4862</v>
      </c>
      <c r="C475" s="823" t="s">
        <v>4235</v>
      </c>
      <c r="D475" s="823" t="s">
        <v>4883</v>
      </c>
      <c r="E475" s="823" t="s">
        <v>4884</v>
      </c>
      <c r="F475" s="832"/>
      <c r="G475" s="832"/>
      <c r="H475" s="832"/>
      <c r="I475" s="832"/>
      <c r="J475" s="832"/>
      <c r="K475" s="832"/>
      <c r="L475" s="832"/>
      <c r="M475" s="832"/>
      <c r="N475" s="832">
        <v>1</v>
      </c>
      <c r="O475" s="832">
        <v>6800</v>
      </c>
      <c r="P475" s="828"/>
      <c r="Q475" s="833">
        <v>6800</v>
      </c>
    </row>
    <row r="476" spans="1:17" ht="14.45" customHeight="1" x14ac:dyDescent="0.2">
      <c r="A476" s="822" t="s">
        <v>586</v>
      </c>
      <c r="B476" s="823" t="s">
        <v>4885</v>
      </c>
      <c r="C476" s="823" t="s">
        <v>4235</v>
      </c>
      <c r="D476" s="823" t="s">
        <v>4886</v>
      </c>
      <c r="E476" s="823" t="s">
        <v>4887</v>
      </c>
      <c r="F476" s="832">
        <v>348</v>
      </c>
      <c r="G476" s="832">
        <v>279094</v>
      </c>
      <c r="H476" s="832">
        <v>0.88801142889869578</v>
      </c>
      <c r="I476" s="832">
        <v>801.99425287356325</v>
      </c>
      <c r="J476" s="832">
        <v>389</v>
      </c>
      <c r="K476" s="832">
        <v>314291</v>
      </c>
      <c r="L476" s="832">
        <v>1</v>
      </c>
      <c r="M476" s="832">
        <v>807.94601542416456</v>
      </c>
      <c r="N476" s="832">
        <v>317</v>
      </c>
      <c r="O476" s="832">
        <v>257686</v>
      </c>
      <c r="P476" s="828">
        <v>0.81989621083645414</v>
      </c>
      <c r="Q476" s="833">
        <v>812.88958990536275</v>
      </c>
    </row>
    <row r="477" spans="1:17" ht="14.45" customHeight="1" x14ac:dyDescent="0.2">
      <c r="A477" s="822" t="s">
        <v>4888</v>
      </c>
      <c r="B477" s="823" t="s">
        <v>4238</v>
      </c>
      <c r="C477" s="823" t="s">
        <v>4235</v>
      </c>
      <c r="D477" s="823" t="s">
        <v>4255</v>
      </c>
      <c r="E477" s="823" t="s">
        <v>4256</v>
      </c>
      <c r="F477" s="832">
        <v>3</v>
      </c>
      <c r="G477" s="832">
        <v>111</v>
      </c>
      <c r="H477" s="832">
        <v>0.36513157894736842</v>
      </c>
      <c r="I477" s="832">
        <v>37</v>
      </c>
      <c r="J477" s="832">
        <v>8</v>
      </c>
      <c r="K477" s="832">
        <v>304</v>
      </c>
      <c r="L477" s="832">
        <v>1</v>
      </c>
      <c r="M477" s="832">
        <v>38</v>
      </c>
      <c r="N477" s="832">
        <v>3</v>
      </c>
      <c r="O477" s="832">
        <v>114</v>
      </c>
      <c r="P477" s="828">
        <v>0.375</v>
      </c>
      <c r="Q477" s="833">
        <v>38</v>
      </c>
    </row>
    <row r="478" spans="1:17" ht="14.45" customHeight="1" x14ac:dyDescent="0.2">
      <c r="A478" s="822" t="s">
        <v>4888</v>
      </c>
      <c r="B478" s="823" t="s">
        <v>4238</v>
      </c>
      <c r="C478" s="823" t="s">
        <v>4235</v>
      </c>
      <c r="D478" s="823" t="s">
        <v>4265</v>
      </c>
      <c r="E478" s="823" t="s">
        <v>4266</v>
      </c>
      <c r="F478" s="832">
        <v>11</v>
      </c>
      <c r="G478" s="832">
        <v>1397</v>
      </c>
      <c r="H478" s="832">
        <v>1.3859126984126984</v>
      </c>
      <c r="I478" s="832">
        <v>127</v>
      </c>
      <c r="J478" s="832">
        <v>8</v>
      </c>
      <c r="K478" s="832">
        <v>1008</v>
      </c>
      <c r="L478" s="832">
        <v>1</v>
      </c>
      <c r="M478" s="832">
        <v>126</v>
      </c>
      <c r="N478" s="832">
        <v>8</v>
      </c>
      <c r="O478" s="832">
        <v>1016</v>
      </c>
      <c r="P478" s="828">
        <v>1.0079365079365079</v>
      </c>
      <c r="Q478" s="833">
        <v>127</v>
      </c>
    </row>
    <row r="479" spans="1:17" ht="14.45" customHeight="1" x14ac:dyDescent="0.2">
      <c r="A479" s="822" t="s">
        <v>4888</v>
      </c>
      <c r="B479" s="823" t="s">
        <v>4238</v>
      </c>
      <c r="C479" s="823" t="s">
        <v>4235</v>
      </c>
      <c r="D479" s="823" t="s">
        <v>4273</v>
      </c>
      <c r="E479" s="823" t="s">
        <v>4274</v>
      </c>
      <c r="F479" s="832">
        <v>4</v>
      </c>
      <c r="G479" s="832">
        <v>133.32</v>
      </c>
      <c r="H479" s="832">
        <v>1</v>
      </c>
      <c r="I479" s="832">
        <v>33.33</v>
      </c>
      <c r="J479" s="832">
        <v>4</v>
      </c>
      <c r="K479" s="832">
        <v>133.32</v>
      </c>
      <c r="L479" s="832">
        <v>1</v>
      </c>
      <c r="M479" s="832">
        <v>33.33</v>
      </c>
      <c r="N479" s="832">
        <v>5</v>
      </c>
      <c r="O479" s="832">
        <v>166.64999999999998</v>
      </c>
      <c r="P479" s="828">
        <v>1.25</v>
      </c>
      <c r="Q479" s="833">
        <v>33.33</v>
      </c>
    </row>
    <row r="480" spans="1:17" ht="14.45" customHeight="1" x14ac:dyDescent="0.2">
      <c r="A480" s="822" t="s">
        <v>4888</v>
      </c>
      <c r="B480" s="823" t="s">
        <v>4238</v>
      </c>
      <c r="C480" s="823" t="s">
        <v>4235</v>
      </c>
      <c r="D480" s="823" t="s">
        <v>4275</v>
      </c>
      <c r="E480" s="823" t="s">
        <v>4276</v>
      </c>
      <c r="F480" s="832">
        <v>16</v>
      </c>
      <c r="G480" s="832">
        <v>4032</v>
      </c>
      <c r="H480" s="832">
        <v>1.4430923407301359</v>
      </c>
      <c r="I480" s="832">
        <v>252</v>
      </c>
      <c r="J480" s="832">
        <v>11</v>
      </c>
      <c r="K480" s="832">
        <v>2794</v>
      </c>
      <c r="L480" s="832">
        <v>1</v>
      </c>
      <c r="M480" s="832">
        <v>254</v>
      </c>
      <c r="N480" s="832">
        <v>15</v>
      </c>
      <c r="O480" s="832">
        <v>3825</v>
      </c>
      <c r="P480" s="828">
        <v>1.3690050107372942</v>
      </c>
      <c r="Q480" s="833">
        <v>255</v>
      </c>
    </row>
    <row r="481" spans="1:17" ht="14.45" customHeight="1" x14ac:dyDescent="0.2">
      <c r="A481" s="822" t="s">
        <v>4888</v>
      </c>
      <c r="B481" s="823" t="s">
        <v>4238</v>
      </c>
      <c r="C481" s="823" t="s">
        <v>4235</v>
      </c>
      <c r="D481" s="823" t="s">
        <v>4291</v>
      </c>
      <c r="E481" s="823" t="s">
        <v>4292</v>
      </c>
      <c r="F481" s="832">
        <v>2</v>
      </c>
      <c r="G481" s="832">
        <v>748</v>
      </c>
      <c r="H481" s="832">
        <v>0.28419452887537994</v>
      </c>
      <c r="I481" s="832">
        <v>374</v>
      </c>
      <c r="J481" s="832">
        <v>7</v>
      </c>
      <c r="K481" s="832">
        <v>2632</v>
      </c>
      <c r="L481" s="832">
        <v>1</v>
      </c>
      <c r="M481" s="832">
        <v>376</v>
      </c>
      <c r="N481" s="832">
        <v>27</v>
      </c>
      <c r="O481" s="832">
        <v>10233</v>
      </c>
      <c r="P481" s="828">
        <v>3.8879179331306992</v>
      </c>
      <c r="Q481" s="833">
        <v>379</v>
      </c>
    </row>
    <row r="482" spans="1:17" ht="14.45" customHeight="1" x14ac:dyDescent="0.2">
      <c r="A482" s="822" t="s">
        <v>4889</v>
      </c>
      <c r="B482" s="823" t="s">
        <v>4238</v>
      </c>
      <c r="C482" s="823" t="s">
        <v>4235</v>
      </c>
      <c r="D482" s="823" t="s">
        <v>4265</v>
      </c>
      <c r="E482" s="823" t="s">
        <v>4266</v>
      </c>
      <c r="F482" s="832"/>
      <c r="G482" s="832"/>
      <c r="H482" s="832"/>
      <c r="I482" s="832"/>
      <c r="J482" s="832">
        <v>2</v>
      </c>
      <c r="K482" s="832">
        <v>252</v>
      </c>
      <c r="L482" s="832">
        <v>1</v>
      </c>
      <c r="M482" s="832">
        <v>126</v>
      </c>
      <c r="N482" s="832"/>
      <c r="O482" s="832"/>
      <c r="P482" s="828"/>
      <c r="Q482" s="833"/>
    </row>
    <row r="483" spans="1:17" ht="14.45" customHeight="1" x14ac:dyDescent="0.2">
      <c r="A483" s="822" t="s">
        <v>4889</v>
      </c>
      <c r="B483" s="823" t="s">
        <v>4238</v>
      </c>
      <c r="C483" s="823" t="s">
        <v>4235</v>
      </c>
      <c r="D483" s="823" t="s">
        <v>4273</v>
      </c>
      <c r="E483" s="823" t="s">
        <v>4274</v>
      </c>
      <c r="F483" s="832"/>
      <c r="G483" s="832"/>
      <c r="H483" s="832"/>
      <c r="I483" s="832"/>
      <c r="J483" s="832"/>
      <c r="K483" s="832"/>
      <c r="L483" s="832"/>
      <c r="M483" s="832"/>
      <c r="N483" s="832">
        <v>0</v>
      </c>
      <c r="O483" s="832">
        <v>0</v>
      </c>
      <c r="P483" s="828"/>
      <c r="Q483" s="833"/>
    </row>
    <row r="484" spans="1:17" ht="14.45" customHeight="1" x14ac:dyDescent="0.2">
      <c r="A484" s="822" t="s">
        <v>4889</v>
      </c>
      <c r="B484" s="823" t="s">
        <v>4238</v>
      </c>
      <c r="C484" s="823" t="s">
        <v>4235</v>
      </c>
      <c r="D484" s="823" t="s">
        <v>4275</v>
      </c>
      <c r="E484" s="823" t="s">
        <v>4276</v>
      </c>
      <c r="F484" s="832"/>
      <c r="G484" s="832"/>
      <c r="H484" s="832"/>
      <c r="I484" s="832"/>
      <c r="J484" s="832"/>
      <c r="K484" s="832"/>
      <c r="L484" s="832"/>
      <c r="M484" s="832"/>
      <c r="N484" s="832">
        <v>0</v>
      </c>
      <c r="O484" s="832">
        <v>0</v>
      </c>
      <c r="P484" s="828"/>
      <c r="Q484" s="833"/>
    </row>
    <row r="485" spans="1:17" ht="14.45" customHeight="1" x14ac:dyDescent="0.2">
      <c r="A485" s="822" t="s">
        <v>4889</v>
      </c>
      <c r="B485" s="823" t="s">
        <v>4238</v>
      </c>
      <c r="C485" s="823" t="s">
        <v>4235</v>
      </c>
      <c r="D485" s="823" t="s">
        <v>4291</v>
      </c>
      <c r="E485" s="823" t="s">
        <v>4292</v>
      </c>
      <c r="F485" s="832"/>
      <c r="G485" s="832"/>
      <c r="H485" s="832"/>
      <c r="I485" s="832"/>
      <c r="J485" s="832"/>
      <c r="K485" s="832"/>
      <c r="L485" s="832"/>
      <c r="M485" s="832"/>
      <c r="N485" s="832">
        <v>2</v>
      </c>
      <c r="O485" s="832">
        <v>758</v>
      </c>
      <c r="P485" s="828"/>
      <c r="Q485" s="833">
        <v>379</v>
      </c>
    </row>
    <row r="486" spans="1:17" ht="14.45" customHeight="1" x14ac:dyDescent="0.2">
      <c r="A486" s="822" t="s">
        <v>4890</v>
      </c>
      <c r="B486" s="823" t="s">
        <v>4238</v>
      </c>
      <c r="C486" s="823" t="s">
        <v>4235</v>
      </c>
      <c r="D486" s="823" t="s">
        <v>4275</v>
      </c>
      <c r="E486" s="823" t="s">
        <v>4276</v>
      </c>
      <c r="F486" s="832">
        <v>7</v>
      </c>
      <c r="G486" s="832">
        <v>1764</v>
      </c>
      <c r="H486" s="832">
        <v>0.69448818897637798</v>
      </c>
      <c r="I486" s="832">
        <v>252</v>
      </c>
      <c r="J486" s="832">
        <v>10</v>
      </c>
      <c r="K486" s="832">
        <v>2540</v>
      </c>
      <c r="L486" s="832">
        <v>1</v>
      </c>
      <c r="M486" s="832">
        <v>254</v>
      </c>
      <c r="N486" s="832"/>
      <c r="O486" s="832"/>
      <c r="P486" s="828"/>
      <c r="Q486" s="833"/>
    </row>
    <row r="487" spans="1:17" ht="14.45" customHeight="1" x14ac:dyDescent="0.2">
      <c r="A487" s="822" t="s">
        <v>4890</v>
      </c>
      <c r="B487" s="823" t="s">
        <v>4238</v>
      </c>
      <c r="C487" s="823" t="s">
        <v>4235</v>
      </c>
      <c r="D487" s="823" t="s">
        <v>4291</v>
      </c>
      <c r="E487" s="823" t="s">
        <v>4292</v>
      </c>
      <c r="F487" s="832"/>
      <c r="G487" s="832"/>
      <c r="H487" s="832"/>
      <c r="I487" s="832"/>
      <c r="J487" s="832"/>
      <c r="K487" s="832"/>
      <c r="L487" s="832"/>
      <c r="M487" s="832"/>
      <c r="N487" s="832">
        <v>1</v>
      </c>
      <c r="O487" s="832">
        <v>379</v>
      </c>
      <c r="P487" s="828"/>
      <c r="Q487" s="833">
        <v>379</v>
      </c>
    </row>
    <row r="488" spans="1:17" ht="14.45" customHeight="1" x14ac:dyDescent="0.2">
      <c r="A488" s="822" t="s">
        <v>4891</v>
      </c>
      <c r="B488" s="823" t="s">
        <v>4238</v>
      </c>
      <c r="C488" s="823" t="s">
        <v>4235</v>
      </c>
      <c r="D488" s="823" t="s">
        <v>4255</v>
      </c>
      <c r="E488" s="823" t="s">
        <v>4256</v>
      </c>
      <c r="F488" s="832"/>
      <c r="G488" s="832"/>
      <c r="H488" s="832"/>
      <c r="I488" s="832"/>
      <c r="J488" s="832">
        <v>1</v>
      </c>
      <c r="K488" s="832">
        <v>38</v>
      </c>
      <c r="L488" s="832">
        <v>1</v>
      </c>
      <c r="M488" s="832">
        <v>38</v>
      </c>
      <c r="N488" s="832"/>
      <c r="O488" s="832"/>
      <c r="P488" s="828"/>
      <c r="Q488" s="833"/>
    </row>
    <row r="489" spans="1:17" ht="14.45" customHeight="1" x14ac:dyDescent="0.2">
      <c r="A489" s="822" t="s">
        <v>4891</v>
      </c>
      <c r="B489" s="823" t="s">
        <v>4238</v>
      </c>
      <c r="C489" s="823" t="s">
        <v>4235</v>
      </c>
      <c r="D489" s="823" t="s">
        <v>4265</v>
      </c>
      <c r="E489" s="823" t="s">
        <v>4266</v>
      </c>
      <c r="F489" s="832">
        <v>6</v>
      </c>
      <c r="G489" s="832">
        <v>762</v>
      </c>
      <c r="H489" s="832">
        <v>2.0158730158730158</v>
      </c>
      <c r="I489" s="832">
        <v>127</v>
      </c>
      <c r="J489" s="832">
        <v>3</v>
      </c>
      <c r="K489" s="832">
        <v>378</v>
      </c>
      <c r="L489" s="832">
        <v>1</v>
      </c>
      <c r="M489" s="832">
        <v>126</v>
      </c>
      <c r="N489" s="832"/>
      <c r="O489" s="832"/>
      <c r="P489" s="828"/>
      <c r="Q489" s="833"/>
    </row>
    <row r="490" spans="1:17" ht="14.45" customHeight="1" x14ac:dyDescent="0.2">
      <c r="A490" s="822" t="s">
        <v>4891</v>
      </c>
      <c r="B490" s="823" t="s">
        <v>4238</v>
      </c>
      <c r="C490" s="823" t="s">
        <v>4235</v>
      </c>
      <c r="D490" s="823" t="s">
        <v>4275</v>
      </c>
      <c r="E490" s="823" t="s">
        <v>4276</v>
      </c>
      <c r="F490" s="832">
        <v>42</v>
      </c>
      <c r="G490" s="832">
        <v>10584</v>
      </c>
      <c r="H490" s="832">
        <v>1.6026650514839491</v>
      </c>
      <c r="I490" s="832">
        <v>252</v>
      </c>
      <c r="J490" s="832">
        <v>26</v>
      </c>
      <c r="K490" s="832">
        <v>6604</v>
      </c>
      <c r="L490" s="832">
        <v>1</v>
      </c>
      <c r="M490" s="832">
        <v>254</v>
      </c>
      <c r="N490" s="832">
        <v>29</v>
      </c>
      <c r="O490" s="832">
        <v>7395</v>
      </c>
      <c r="P490" s="828">
        <v>1.1197758933979407</v>
      </c>
      <c r="Q490" s="833">
        <v>255</v>
      </c>
    </row>
    <row r="491" spans="1:17" ht="14.45" customHeight="1" x14ac:dyDescent="0.2">
      <c r="A491" s="822" t="s">
        <v>4891</v>
      </c>
      <c r="B491" s="823" t="s">
        <v>4238</v>
      </c>
      <c r="C491" s="823" t="s">
        <v>4235</v>
      </c>
      <c r="D491" s="823" t="s">
        <v>4291</v>
      </c>
      <c r="E491" s="823" t="s">
        <v>4292</v>
      </c>
      <c r="F491" s="832">
        <v>4</v>
      </c>
      <c r="G491" s="832">
        <v>1496</v>
      </c>
      <c r="H491" s="832">
        <v>0.79574468085106387</v>
      </c>
      <c r="I491" s="832">
        <v>374</v>
      </c>
      <c r="J491" s="832">
        <v>5</v>
      </c>
      <c r="K491" s="832">
        <v>1880</v>
      </c>
      <c r="L491" s="832">
        <v>1</v>
      </c>
      <c r="M491" s="832">
        <v>376</v>
      </c>
      <c r="N491" s="832">
        <v>12</v>
      </c>
      <c r="O491" s="832">
        <v>4548</v>
      </c>
      <c r="P491" s="828">
        <v>2.4191489361702128</v>
      </c>
      <c r="Q491" s="833">
        <v>379</v>
      </c>
    </row>
    <row r="492" spans="1:17" ht="14.45" customHeight="1" x14ac:dyDescent="0.2">
      <c r="A492" s="822" t="s">
        <v>4892</v>
      </c>
      <c r="B492" s="823" t="s">
        <v>4238</v>
      </c>
      <c r="C492" s="823" t="s">
        <v>4235</v>
      </c>
      <c r="D492" s="823" t="s">
        <v>4255</v>
      </c>
      <c r="E492" s="823" t="s">
        <v>4256</v>
      </c>
      <c r="F492" s="832"/>
      <c r="G492" s="832"/>
      <c r="H492" s="832"/>
      <c r="I492" s="832"/>
      <c r="J492" s="832">
        <v>1</v>
      </c>
      <c r="K492" s="832">
        <v>38</v>
      </c>
      <c r="L492" s="832">
        <v>1</v>
      </c>
      <c r="M492" s="832">
        <v>38</v>
      </c>
      <c r="N492" s="832"/>
      <c r="O492" s="832"/>
      <c r="P492" s="828"/>
      <c r="Q492" s="833"/>
    </row>
    <row r="493" spans="1:17" ht="14.45" customHeight="1" x14ac:dyDescent="0.2">
      <c r="A493" s="822" t="s">
        <v>4892</v>
      </c>
      <c r="B493" s="823" t="s">
        <v>4238</v>
      </c>
      <c r="C493" s="823" t="s">
        <v>4235</v>
      </c>
      <c r="D493" s="823" t="s">
        <v>4265</v>
      </c>
      <c r="E493" s="823" t="s">
        <v>4266</v>
      </c>
      <c r="F493" s="832">
        <v>1</v>
      </c>
      <c r="G493" s="832">
        <v>127</v>
      </c>
      <c r="H493" s="832"/>
      <c r="I493" s="832">
        <v>127</v>
      </c>
      <c r="J493" s="832"/>
      <c r="K493" s="832"/>
      <c r="L493" s="832"/>
      <c r="M493" s="832"/>
      <c r="N493" s="832"/>
      <c r="O493" s="832"/>
      <c r="P493" s="828"/>
      <c r="Q493" s="833"/>
    </row>
    <row r="494" spans="1:17" ht="14.45" customHeight="1" x14ac:dyDescent="0.2">
      <c r="A494" s="822" t="s">
        <v>4892</v>
      </c>
      <c r="B494" s="823" t="s">
        <v>4238</v>
      </c>
      <c r="C494" s="823" t="s">
        <v>4235</v>
      </c>
      <c r="D494" s="823" t="s">
        <v>4275</v>
      </c>
      <c r="E494" s="823" t="s">
        <v>4276</v>
      </c>
      <c r="F494" s="832">
        <v>1</v>
      </c>
      <c r="G494" s="832">
        <v>252</v>
      </c>
      <c r="H494" s="832"/>
      <c r="I494" s="832">
        <v>252</v>
      </c>
      <c r="J494" s="832"/>
      <c r="K494" s="832"/>
      <c r="L494" s="832"/>
      <c r="M494" s="832"/>
      <c r="N494" s="832"/>
      <c r="O494" s="832"/>
      <c r="P494" s="828"/>
      <c r="Q494" s="833"/>
    </row>
    <row r="495" spans="1:17" ht="14.45" customHeight="1" x14ac:dyDescent="0.2">
      <c r="A495" s="822" t="s">
        <v>4892</v>
      </c>
      <c r="B495" s="823" t="s">
        <v>4238</v>
      </c>
      <c r="C495" s="823" t="s">
        <v>4235</v>
      </c>
      <c r="D495" s="823" t="s">
        <v>4291</v>
      </c>
      <c r="E495" s="823" t="s">
        <v>4292</v>
      </c>
      <c r="F495" s="832"/>
      <c r="G495" s="832"/>
      <c r="H495" s="832"/>
      <c r="I495" s="832"/>
      <c r="J495" s="832">
        <v>1</v>
      </c>
      <c r="K495" s="832">
        <v>376</v>
      </c>
      <c r="L495" s="832">
        <v>1</v>
      </c>
      <c r="M495" s="832">
        <v>376</v>
      </c>
      <c r="N495" s="832"/>
      <c r="O495" s="832"/>
      <c r="P495" s="828"/>
      <c r="Q495" s="833"/>
    </row>
    <row r="496" spans="1:17" ht="14.45" customHeight="1" x14ac:dyDescent="0.2">
      <c r="A496" s="822" t="s">
        <v>4893</v>
      </c>
      <c r="B496" s="823" t="s">
        <v>4238</v>
      </c>
      <c r="C496" s="823" t="s">
        <v>4235</v>
      </c>
      <c r="D496" s="823" t="s">
        <v>4265</v>
      </c>
      <c r="E496" s="823" t="s">
        <v>4266</v>
      </c>
      <c r="F496" s="832">
        <v>1</v>
      </c>
      <c r="G496" s="832">
        <v>127</v>
      </c>
      <c r="H496" s="832"/>
      <c r="I496" s="832">
        <v>127</v>
      </c>
      <c r="J496" s="832"/>
      <c r="K496" s="832"/>
      <c r="L496" s="832"/>
      <c r="M496" s="832"/>
      <c r="N496" s="832"/>
      <c r="O496" s="832"/>
      <c r="P496" s="828"/>
      <c r="Q496" s="833"/>
    </row>
    <row r="497" spans="1:17" ht="14.45" customHeight="1" x14ac:dyDescent="0.2">
      <c r="A497" s="822" t="s">
        <v>4894</v>
      </c>
      <c r="B497" s="823" t="s">
        <v>4238</v>
      </c>
      <c r="C497" s="823" t="s">
        <v>4235</v>
      </c>
      <c r="D497" s="823" t="s">
        <v>4275</v>
      </c>
      <c r="E497" s="823" t="s">
        <v>4276</v>
      </c>
      <c r="F497" s="832"/>
      <c r="G497" s="832"/>
      <c r="H497" s="832"/>
      <c r="I497" s="832"/>
      <c r="J497" s="832"/>
      <c r="K497" s="832"/>
      <c r="L497" s="832"/>
      <c r="M497" s="832"/>
      <c r="N497" s="832">
        <v>1</v>
      </c>
      <c r="O497" s="832">
        <v>255</v>
      </c>
      <c r="P497" s="828"/>
      <c r="Q497" s="833">
        <v>255</v>
      </c>
    </row>
    <row r="498" spans="1:17" ht="14.45" customHeight="1" x14ac:dyDescent="0.2">
      <c r="A498" s="822" t="s">
        <v>4895</v>
      </c>
      <c r="B498" s="823" t="s">
        <v>4238</v>
      </c>
      <c r="C498" s="823" t="s">
        <v>4235</v>
      </c>
      <c r="D498" s="823" t="s">
        <v>4255</v>
      </c>
      <c r="E498" s="823" t="s">
        <v>4256</v>
      </c>
      <c r="F498" s="832"/>
      <c r="G498" s="832"/>
      <c r="H498" s="832"/>
      <c r="I498" s="832"/>
      <c r="J498" s="832">
        <v>1</v>
      </c>
      <c r="K498" s="832">
        <v>38</v>
      </c>
      <c r="L498" s="832">
        <v>1</v>
      </c>
      <c r="M498" s="832">
        <v>38</v>
      </c>
      <c r="N498" s="832"/>
      <c r="O498" s="832"/>
      <c r="P498" s="828"/>
      <c r="Q498" s="833"/>
    </row>
    <row r="499" spans="1:17" ht="14.45" customHeight="1" x14ac:dyDescent="0.2">
      <c r="A499" s="822" t="s">
        <v>4896</v>
      </c>
      <c r="B499" s="823" t="s">
        <v>4238</v>
      </c>
      <c r="C499" s="823" t="s">
        <v>4235</v>
      </c>
      <c r="D499" s="823" t="s">
        <v>4255</v>
      </c>
      <c r="E499" s="823" t="s">
        <v>4256</v>
      </c>
      <c r="F499" s="832"/>
      <c r="G499" s="832"/>
      <c r="H499" s="832"/>
      <c r="I499" s="832"/>
      <c r="J499" s="832">
        <v>2</v>
      </c>
      <c r="K499" s="832">
        <v>76</v>
      </c>
      <c r="L499" s="832">
        <v>1</v>
      </c>
      <c r="M499" s="832">
        <v>38</v>
      </c>
      <c r="N499" s="832"/>
      <c r="O499" s="832"/>
      <c r="P499" s="828"/>
      <c r="Q499" s="833"/>
    </row>
    <row r="500" spans="1:17" ht="14.45" customHeight="1" x14ac:dyDescent="0.2">
      <c r="A500" s="822" t="s">
        <v>4896</v>
      </c>
      <c r="B500" s="823" t="s">
        <v>4238</v>
      </c>
      <c r="C500" s="823" t="s">
        <v>4235</v>
      </c>
      <c r="D500" s="823" t="s">
        <v>4265</v>
      </c>
      <c r="E500" s="823" t="s">
        <v>4266</v>
      </c>
      <c r="F500" s="832">
        <v>2</v>
      </c>
      <c r="G500" s="832">
        <v>254</v>
      </c>
      <c r="H500" s="832"/>
      <c r="I500" s="832">
        <v>127</v>
      </c>
      <c r="J500" s="832"/>
      <c r="K500" s="832"/>
      <c r="L500" s="832"/>
      <c r="M500" s="832"/>
      <c r="N500" s="832">
        <v>1</v>
      </c>
      <c r="O500" s="832">
        <v>127</v>
      </c>
      <c r="P500" s="828"/>
      <c r="Q500" s="833">
        <v>127</v>
      </c>
    </row>
    <row r="501" spans="1:17" ht="14.45" customHeight="1" x14ac:dyDescent="0.2">
      <c r="A501" s="822" t="s">
        <v>4896</v>
      </c>
      <c r="B501" s="823" t="s">
        <v>4238</v>
      </c>
      <c r="C501" s="823" t="s">
        <v>4235</v>
      </c>
      <c r="D501" s="823" t="s">
        <v>4275</v>
      </c>
      <c r="E501" s="823" t="s">
        <v>4276</v>
      </c>
      <c r="F501" s="832">
        <v>10</v>
      </c>
      <c r="G501" s="832">
        <v>2520</v>
      </c>
      <c r="H501" s="832">
        <v>9.9212598425196852</v>
      </c>
      <c r="I501" s="832">
        <v>252</v>
      </c>
      <c r="J501" s="832">
        <v>1</v>
      </c>
      <c r="K501" s="832">
        <v>254</v>
      </c>
      <c r="L501" s="832">
        <v>1</v>
      </c>
      <c r="M501" s="832">
        <v>254</v>
      </c>
      <c r="N501" s="832">
        <v>1</v>
      </c>
      <c r="O501" s="832">
        <v>255</v>
      </c>
      <c r="P501" s="828">
        <v>1.0039370078740157</v>
      </c>
      <c r="Q501" s="833">
        <v>255</v>
      </c>
    </row>
    <row r="502" spans="1:17" ht="14.45" customHeight="1" x14ac:dyDescent="0.2">
      <c r="A502" s="822" t="s">
        <v>4896</v>
      </c>
      <c r="B502" s="823" t="s">
        <v>4238</v>
      </c>
      <c r="C502" s="823" t="s">
        <v>4235</v>
      </c>
      <c r="D502" s="823" t="s">
        <v>4291</v>
      </c>
      <c r="E502" s="823" t="s">
        <v>4292</v>
      </c>
      <c r="F502" s="832"/>
      <c r="G502" s="832"/>
      <c r="H502" s="832"/>
      <c r="I502" s="832"/>
      <c r="J502" s="832">
        <v>1</v>
      </c>
      <c r="K502" s="832">
        <v>376</v>
      </c>
      <c r="L502" s="832">
        <v>1</v>
      </c>
      <c r="M502" s="832">
        <v>376</v>
      </c>
      <c r="N502" s="832">
        <v>8</v>
      </c>
      <c r="O502" s="832">
        <v>3032</v>
      </c>
      <c r="P502" s="828">
        <v>8.0638297872340434</v>
      </c>
      <c r="Q502" s="833">
        <v>379</v>
      </c>
    </row>
    <row r="503" spans="1:17" ht="14.45" customHeight="1" x14ac:dyDescent="0.2">
      <c r="A503" s="822" t="s">
        <v>4897</v>
      </c>
      <c r="B503" s="823" t="s">
        <v>4238</v>
      </c>
      <c r="C503" s="823" t="s">
        <v>4235</v>
      </c>
      <c r="D503" s="823" t="s">
        <v>4255</v>
      </c>
      <c r="E503" s="823" t="s">
        <v>4256</v>
      </c>
      <c r="F503" s="832">
        <v>8</v>
      </c>
      <c r="G503" s="832">
        <v>296</v>
      </c>
      <c r="H503" s="832">
        <v>0.18546365914786966</v>
      </c>
      <c r="I503" s="832">
        <v>37</v>
      </c>
      <c r="J503" s="832">
        <v>42</v>
      </c>
      <c r="K503" s="832">
        <v>1596</v>
      </c>
      <c r="L503" s="832">
        <v>1</v>
      </c>
      <c r="M503" s="832">
        <v>38</v>
      </c>
      <c r="N503" s="832">
        <v>4</v>
      </c>
      <c r="O503" s="832">
        <v>152</v>
      </c>
      <c r="P503" s="828">
        <v>9.5238095238095233E-2</v>
      </c>
      <c r="Q503" s="833">
        <v>38</v>
      </c>
    </row>
    <row r="504" spans="1:17" ht="14.45" customHeight="1" x14ac:dyDescent="0.2">
      <c r="A504" s="822" t="s">
        <v>4897</v>
      </c>
      <c r="B504" s="823" t="s">
        <v>4238</v>
      </c>
      <c r="C504" s="823" t="s">
        <v>4235</v>
      </c>
      <c r="D504" s="823" t="s">
        <v>4265</v>
      </c>
      <c r="E504" s="823" t="s">
        <v>4266</v>
      </c>
      <c r="F504" s="832">
        <v>53</v>
      </c>
      <c r="G504" s="832">
        <v>6731</v>
      </c>
      <c r="H504" s="832">
        <v>1.5263038548752834</v>
      </c>
      <c r="I504" s="832">
        <v>127</v>
      </c>
      <c r="J504" s="832">
        <v>35</v>
      </c>
      <c r="K504" s="832">
        <v>4410</v>
      </c>
      <c r="L504" s="832">
        <v>1</v>
      </c>
      <c r="M504" s="832">
        <v>126</v>
      </c>
      <c r="N504" s="832">
        <v>13</v>
      </c>
      <c r="O504" s="832">
        <v>1651</v>
      </c>
      <c r="P504" s="828">
        <v>0.37437641723356008</v>
      </c>
      <c r="Q504" s="833">
        <v>127</v>
      </c>
    </row>
    <row r="505" spans="1:17" ht="14.45" customHeight="1" x14ac:dyDescent="0.2">
      <c r="A505" s="822" t="s">
        <v>4897</v>
      </c>
      <c r="B505" s="823" t="s">
        <v>4238</v>
      </c>
      <c r="C505" s="823" t="s">
        <v>4235</v>
      </c>
      <c r="D505" s="823" t="s">
        <v>4273</v>
      </c>
      <c r="E505" s="823" t="s">
        <v>4274</v>
      </c>
      <c r="F505" s="832">
        <v>25</v>
      </c>
      <c r="G505" s="832">
        <v>833.2600000000001</v>
      </c>
      <c r="H505" s="832">
        <v>2.0833062479685984</v>
      </c>
      <c r="I505" s="832">
        <v>33.330400000000004</v>
      </c>
      <c r="J505" s="832">
        <v>12</v>
      </c>
      <c r="K505" s="832">
        <v>399.96999999999991</v>
      </c>
      <c r="L505" s="832">
        <v>1</v>
      </c>
      <c r="M505" s="832">
        <v>33.330833333333324</v>
      </c>
      <c r="N505" s="832">
        <v>21</v>
      </c>
      <c r="O505" s="832">
        <v>699.93000000000006</v>
      </c>
      <c r="P505" s="828">
        <v>1.7499562467185044</v>
      </c>
      <c r="Q505" s="833">
        <v>33.330000000000005</v>
      </c>
    </row>
    <row r="506" spans="1:17" ht="14.45" customHeight="1" x14ac:dyDescent="0.2">
      <c r="A506" s="822" t="s">
        <v>4897</v>
      </c>
      <c r="B506" s="823" t="s">
        <v>4238</v>
      </c>
      <c r="C506" s="823" t="s">
        <v>4235</v>
      </c>
      <c r="D506" s="823" t="s">
        <v>4275</v>
      </c>
      <c r="E506" s="823" t="s">
        <v>4276</v>
      </c>
      <c r="F506" s="832">
        <v>100</v>
      </c>
      <c r="G506" s="832">
        <v>25200</v>
      </c>
      <c r="H506" s="832">
        <v>2.3072697308185313</v>
      </c>
      <c r="I506" s="832">
        <v>252</v>
      </c>
      <c r="J506" s="832">
        <v>43</v>
      </c>
      <c r="K506" s="832">
        <v>10922</v>
      </c>
      <c r="L506" s="832">
        <v>1</v>
      </c>
      <c r="M506" s="832">
        <v>254</v>
      </c>
      <c r="N506" s="832">
        <v>29</v>
      </c>
      <c r="O506" s="832">
        <v>7395</v>
      </c>
      <c r="P506" s="828">
        <v>0.67707379600805717</v>
      </c>
      <c r="Q506" s="833">
        <v>255</v>
      </c>
    </row>
    <row r="507" spans="1:17" ht="14.45" customHeight="1" x14ac:dyDescent="0.2">
      <c r="A507" s="822" t="s">
        <v>4897</v>
      </c>
      <c r="B507" s="823" t="s">
        <v>4238</v>
      </c>
      <c r="C507" s="823" t="s">
        <v>4235</v>
      </c>
      <c r="D507" s="823" t="s">
        <v>4291</v>
      </c>
      <c r="E507" s="823" t="s">
        <v>4292</v>
      </c>
      <c r="F507" s="832">
        <v>19</v>
      </c>
      <c r="G507" s="832">
        <v>7106</v>
      </c>
      <c r="H507" s="832">
        <v>0.75595744680851062</v>
      </c>
      <c r="I507" s="832">
        <v>374</v>
      </c>
      <c r="J507" s="832">
        <v>25</v>
      </c>
      <c r="K507" s="832">
        <v>9400</v>
      </c>
      <c r="L507" s="832">
        <v>1</v>
      </c>
      <c r="M507" s="832">
        <v>376</v>
      </c>
      <c r="N507" s="832">
        <v>70</v>
      </c>
      <c r="O507" s="832">
        <v>26530</v>
      </c>
      <c r="P507" s="828">
        <v>2.8223404255319151</v>
      </c>
      <c r="Q507" s="833">
        <v>379</v>
      </c>
    </row>
    <row r="508" spans="1:17" ht="14.45" customHeight="1" x14ac:dyDescent="0.2">
      <c r="A508" s="822" t="s">
        <v>4897</v>
      </c>
      <c r="B508" s="823" t="s">
        <v>4340</v>
      </c>
      <c r="C508" s="823" t="s">
        <v>4235</v>
      </c>
      <c r="D508" s="823" t="s">
        <v>4898</v>
      </c>
      <c r="E508" s="823" t="s">
        <v>4899</v>
      </c>
      <c r="F508" s="832">
        <v>4</v>
      </c>
      <c r="G508" s="832">
        <v>40136</v>
      </c>
      <c r="H508" s="832"/>
      <c r="I508" s="832">
        <v>10034</v>
      </c>
      <c r="J508" s="832"/>
      <c r="K508" s="832"/>
      <c r="L508" s="832"/>
      <c r="M508" s="832"/>
      <c r="N508" s="832"/>
      <c r="O508" s="832"/>
      <c r="P508" s="828"/>
      <c r="Q508" s="833"/>
    </row>
    <row r="509" spans="1:17" ht="14.45" customHeight="1" x14ac:dyDescent="0.2">
      <c r="A509" s="822" t="s">
        <v>4900</v>
      </c>
      <c r="B509" s="823" t="s">
        <v>4238</v>
      </c>
      <c r="C509" s="823" t="s">
        <v>4235</v>
      </c>
      <c r="D509" s="823" t="s">
        <v>4273</v>
      </c>
      <c r="E509" s="823" t="s">
        <v>4274</v>
      </c>
      <c r="F509" s="832"/>
      <c r="G509" s="832"/>
      <c r="H509" s="832"/>
      <c r="I509" s="832"/>
      <c r="J509" s="832"/>
      <c r="K509" s="832"/>
      <c r="L509" s="832"/>
      <c r="M509" s="832"/>
      <c r="N509" s="832">
        <v>1</v>
      </c>
      <c r="O509" s="832">
        <v>33.33</v>
      </c>
      <c r="P509" s="828"/>
      <c r="Q509" s="833">
        <v>33.33</v>
      </c>
    </row>
    <row r="510" spans="1:17" ht="14.45" customHeight="1" x14ac:dyDescent="0.2">
      <c r="A510" s="822" t="s">
        <v>4900</v>
      </c>
      <c r="B510" s="823" t="s">
        <v>4238</v>
      </c>
      <c r="C510" s="823" t="s">
        <v>4235</v>
      </c>
      <c r="D510" s="823" t="s">
        <v>4275</v>
      </c>
      <c r="E510" s="823" t="s">
        <v>4276</v>
      </c>
      <c r="F510" s="832">
        <v>1</v>
      </c>
      <c r="G510" s="832">
        <v>252</v>
      </c>
      <c r="H510" s="832"/>
      <c r="I510" s="832">
        <v>252</v>
      </c>
      <c r="J510" s="832"/>
      <c r="K510" s="832"/>
      <c r="L510" s="832"/>
      <c r="M510" s="832"/>
      <c r="N510" s="832"/>
      <c r="O510" s="832"/>
      <c r="P510" s="828"/>
      <c r="Q510" s="833"/>
    </row>
    <row r="511" spans="1:17" ht="14.45" customHeight="1" x14ac:dyDescent="0.2">
      <c r="A511" s="822" t="s">
        <v>4900</v>
      </c>
      <c r="B511" s="823" t="s">
        <v>4238</v>
      </c>
      <c r="C511" s="823" t="s">
        <v>4235</v>
      </c>
      <c r="D511" s="823" t="s">
        <v>4291</v>
      </c>
      <c r="E511" s="823" t="s">
        <v>4292</v>
      </c>
      <c r="F511" s="832"/>
      <c r="G511" s="832"/>
      <c r="H511" s="832"/>
      <c r="I511" s="832"/>
      <c r="J511" s="832"/>
      <c r="K511" s="832"/>
      <c r="L511" s="832"/>
      <c r="M511" s="832"/>
      <c r="N511" s="832">
        <v>2</v>
      </c>
      <c r="O511" s="832">
        <v>758</v>
      </c>
      <c r="P511" s="828"/>
      <c r="Q511" s="833">
        <v>379</v>
      </c>
    </row>
    <row r="512" spans="1:17" ht="14.45" customHeight="1" x14ac:dyDescent="0.2">
      <c r="A512" s="822" t="s">
        <v>4901</v>
      </c>
      <c r="B512" s="823" t="s">
        <v>4238</v>
      </c>
      <c r="C512" s="823" t="s">
        <v>4235</v>
      </c>
      <c r="D512" s="823" t="s">
        <v>4255</v>
      </c>
      <c r="E512" s="823" t="s">
        <v>4256</v>
      </c>
      <c r="F512" s="832">
        <v>1</v>
      </c>
      <c r="G512" s="832">
        <v>37</v>
      </c>
      <c r="H512" s="832">
        <v>0.19473684210526315</v>
      </c>
      <c r="I512" s="832">
        <v>37</v>
      </c>
      <c r="J512" s="832">
        <v>5</v>
      </c>
      <c r="K512" s="832">
        <v>190</v>
      </c>
      <c r="L512" s="832">
        <v>1</v>
      </c>
      <c r="M512" s="832">
        <v>38</v>
      </c>
      <c r="N512" s="832">
        <v>2</v>
      </c>
      <c r="O512" s="832">
        <v>76</v>
      </c>
      <c r="P512" s="828">
        <v>0.4</v>
      </c>
      <c r="Q512" s="833">
        <v>38</v>
      </c>
    </row>
    <row r="513" spans="1:17" ht="14.45" customHeight="1" x14ac:dyDescent="0.2">
      <c r="A513" s="822" t="s">
        <v>4901</v>
      </c>
      <c r="B513" s="823" t="s">
        <v>4238</v>
      </c>
      <c r="C513" s="823" t="s">
        <v>4235</v>
      </c>
      <c r="D513" s="823" t="s">
        <v>4265</v>
      </c>
      <c r="E513" s="823" t="s">
        <v>4266</v>
      </c>
      <c r="F513" s="832">
        <v>1</v>
      </c>
      <c r="G513" s="832">
        <v>127</v>
      </c>
      <c r="H513" s="832">
        <v>0.50396825396825395</v>
      </c>
      <c r="I513" s="832">
        <v>127</v>
      </c>
      <c r="J513" s="832">
        <v>2</v>
      </c>
      <c r="K513" s="832">
        <v>252</v>
      </c>
      <c r="L513" s="832">
        <v>1</v>
      </c>
      <c r="M513" s="832">
        <v>126</v>
      </c>
      <c r="N513" s="832">
        <v>1</v>
      </c>
      <c r="O513" s="832">
        <v>127</v>
      </c>
      <c r="P513" s="828">
        <v>0.50396825396825395</v>
      </c>
      <c r="Q513" s="833">
        <v>127</v>
      </c>
    </row>
    <row r="514" spans="1:17" ht="14.45" customHeight="1" x14ac:dyDescent="0.2">
      <c r="A514" s="822" t="s">
        <v>4901</v>
      </c>
      <c r="B514" s="823" t="s">
        <v>4238</v>
      </c>
      <c r="C514" s="823" t="s">
        <v>4235</v>
      </c>
      <c r="D514" s="823" t="s">
        <v>4273</v>
      </c>
      <c r="E514" s="823" t="s">
        <v>4274</v>
      </c>
      <c r="F514" s="832">
        <v>1</v>
      </c>
      <c r="G514" s="832">
        <v>33.33</v>
      </c>
      <c r="H514" s="832">
        <v>0.5</v>
      </c>
      <c r="I514" s="832">
        <v>33.33</v>
      </c>
      <c r="J514" s="832">
        <v>2</v>
      </c>
      <c r="K514" s="832">
        <v>66.66</v>
      </c>
      <c r="L514" s="832">
        <v>1</v>
      </c>
      <c r="M514" s="832">
        <v>33.33</v>
      </c>
      <c r="N514" s="832">
        <v>2</v>
      </c>
      <c r="O514" s="832">
        <v>66.66</v>
      </c>
      <c r="P514" s="828">
        <v>1</v>
      </c>
      <c r="Q514" s="833">
        <v>33.33</v>
      </c>
    </row>
    <row r="515" spans="1:17" ht="14.45" customHeight="1" x14ac:dyDescent="0.2">
      <c r="A515" s="822" t="s">
        <v>4901</v>
      </c>
      <c r="B515" s="823" t="s">
        <v>4238</v>
      </c>
      <c r="C515" s="823" t="s">
        <v>4235</v>
      </c>
      <c r="D515" s="823" t="s">
        <v>4275</v>
      </c>
      <c r="E515" s="823" t="s">
        <v>4276</v>
      </c>
      <c r="F515" s="832">
        <v>11</v>
      </c>
      <c r="G515" s="832">
        <v>2772</v>
      </c>
      <c r="H515" s="832">
        <v>2.1826771653543307</v>
      </c>
      <c r="I515" s="832">
        <v>252</v>
      </c>
      <c r="J515" s="832">
        <v>5</v>
      </c>
      <c r="K515" s="832">
        <v>1270</v>
      </c>
      <c r="L515" s="832">
        <v>1</v>
      </c>
      <c r="M515" s="832">
        <v>254</v>
      </c>
      <c r="N515" s="832">
        <v>3</v>
      </c>
      <c r="O515" s="832">
        <v>765</v>
      </c>
      <c r="P515" s="828">
        <v>0.60236220472440949</v>
      </c>
      <c r="Q515" s="833">
        <v>255</v>
      </c>
    </row>
    <row r="516" spans="1:17" ht="14.45" customHeight="1" x14ac:dyDescent="0.2">
      <c r="A516" s="822" t="s">
        <v>4901</v>
      </c>
      <c r="B516" s="823" t="s">
        <v>4238</v>
      </c>
      <c r="C516" s="823" t="s">
        <v>4235</v>
      </c>
      <c r="D516" s="823" t="s">
        <v>4291</v>
      </c>
      <c r="E516" s="823" t="s">
        <v>4292</v>
      </c>
      <c r="F516" s="832">
        <v>8</v>
      </c>
      <c r="G516" s="832">
        <v>2992</v>
      </c>
      <c r="H516" s="832"/>
      <c r="I516" s="832">
        <v>374</v>
      </c>
      <c r="J516" s="832"/>
      <c r="K516" s="832"/>
      <c r="L516" s="832"/>
      <c r="M516" s="832"/>
      <c r="N516" s="832">
        <v>9</v>
      </c>
      <c r="O516" s="832">
        <v>3411</v>
      </c>
      <c r="P516" s="828"/>
      <c r="Q516" s="833">
        <v>379</v>
      </c>
    </row>
    <row r="517" spans="1:17" ht="14.45" customHeight="1" x14ac:dyDescent="0.2">
      <c r="A517" s="822" t="s">
        <v>4902</v>
      </c>
      <c r="B517" s="823" t="s">
        <v>4238</v>
      </c>
      <c r="C517" s="823" t="s">
        <v>4235</v>
      </c>
      <c r="D517" s="823" t="s">
        <v>4291</v>
      </c>
      <c r="E517" s="823" t="s">
        <v>4292</v>
      </c>
      <c r="F517" s="832"/>
      <c r="G517" s="832"/>
      <c r="H517" s="832"/>
      <c r="I517" s="832"/>
      <c r="J517" s="832">
        <v>1</v>
      </c>
      <c r="K517" s="832">
        <v>376</v>
      </c>
      <c r="L517" s="832">
        <v>1</v>
      </c>
      <c r="M517" s="832">
        <v>376</v>
      </c>
      <c r="N517" s="832"/>
      <c r="O517" s="832"/>
      <c r="P517" s="828"/>
      <c r="Q517" s="833"/>
    </row>
    <row r="518" spans="1:17" ht="14.45" customHeight="1" x14ac:dyDescent="0.2">
      <c r="A518" s="822" t="s">
        <v>4903</v>
      </c>
      <c r="B518" s="823" t="s">
        <v>4238</v>
      </c>
      <c r="C518" s="823" t="s">
        <v>4235</v>
      </c>
      <c r="D518" s="823" t="s">
        <v>4255</v>
      </c>
      <c r="E518" s="823" t="s">
        <v>4256</v>
      </c>
      <c r="F518" s="832">
        <v>1</v>
      </c>
      <c r="G518" s="832">
        <v>37</v>
      </c>
      <c r="H518" s="832"/>
      <c r="I518" s="832">
        <v>37</v>
      </c>
      <c r="J518" s="832"/>
      <c r="K518" s="832"/>
      <c r="L518" s="832"/>
      <c r="M518" s="832"/>
      <c r="N518" s="832"/>
      <c r="O518" s="832"/>
      <c r="P518" s="828"/>
      <c r="Q518" s="833"/>
    </row>
    <row r="519" spans="1:17" ht="14.45" customHeight="1" x14ac:dyDescent="0.2">
      <c r="A519" s="822" t="s">
        <v>4903</v>
      </c>
      <c r="B519" s="823" t="s">
        <v>4238</v>
      </c>
      <c r="C519" s="823" t="s">
        <v>4235</v>
      </c>
      <c r="D519" s="823" t="s">
        <v>4273</v>
      </c>
      <c r="E519" s="823" t="s">
        <v>4274</v>
      </c>
      <c r="F519" s="832"/>
      <c r="G519" s="832"/>
      <c r="H519" s="832"/>
      <c r="I519" s="832"/>
      <c r="J519" s="832">
        <v>1</v>
      </c>
      <c r="K519" s="832">
        <v>33.33</v>
      </c>
      <c r="L519" s="832">
        <v>1</v>
      </c>
      <c r="M519" s="832">
        <v>33.33</v>
      </c>
      <c r="N519" s="832">
        <v>1</v>
      </c>
      <c r="O519" s="832">
        <v>33.33</v>
      </c>
      <c r="P519" s="828">
        <v>1</v>
      </c>
      <c r="Q519" s="833">
        <v>33.33</v>
      </c>
    </row>
    <row r="520" spans="1:17" ht="14.45" customHeight="1" x14ac:dyDescent="0.2">
      <c r="A520" s="822" t="s">
        <v>4903</v>
      </c>
      <c r="B520" s="823" t="s">
        <v>4238</v>
      </c>
      <c r="C520" s="823" t="s">
        <v>4235</v>
      </c>
      <c r="D520" s="823" t="s">
        <v>4291</v>
      </c>
      <c r="E520" s="823" t="s">
        <v>4292</v>
      </c>
      <c r="F520" s="832">
        <v>3</v>
      </c>
      <c r="G520" s="832">
        <v>1122</v>
      </c>
      <c r="H520" s="832">
        <v>2.9840425531914891</v>
      </c>
      <c r="I520" s="832">
        <v>374</v>
      </c>
      <c r="J520" s="832">
        <v>1</v>
      </c>
      <c r="K520" s="832">
        <v>376</v>
      </c>
      <c r="L520" s="832">
        <v>1</v>
      </c>
      <c r="M520" s="832">
        <v>376</v>
      </c>
      <c r="N520" s="832">
        <v>1</v>
      </c>
      <c r="O520" s="832">
        <v>379</v>
      </c>
      <c r="P520" s="828">
        <v>1.0079787234042554</v>
      </c>
      <c r="Q520" s="833">
        <v>379</v>
      </c>
    </row>
    <row r="521" spans="1:17" ht="14.45" customHeight="1" x14ac:dyDescent="0.2">
      <c r="A521" s="822" t="s">
        <v>4904</v>
      </c>
      <c r="B521" s="823" t="s">
        <v>4238</v>
      </c>
      <c r="C521" s="823" t="s">
        <v>4235</v>
      </c>
      <c r="D521" s="823" t="s">
        <v>4255</v>
      </c>
      <c r="E521" s="823" t="s">
        <v>4256</v>
      </c>
      <c r="F521" s="832">
        <v>4</v>
      </c>
      <c r="G521" s="832">
        <v>148</v>
      </c>
      <c r="H521" s="832">
        <v>1.2982456140350878</v>
      </c>
      <c r="I521" s="832">
        <v>37</v>
      </c>
      <c r="J521" s="832">
        <v>3</v>
      </c>
      <c r="K521" s="832">
        <v>114</v>
      </c>
      <c r="L521" s="832">
        <v>1</v>
      </c>
      <c r="M521" s="832">
        <v>38</v>
      </c>
      <c r="N521" s="832">
        <v>3</v>
      </c>
      <c r="O521" s="832">
        <v>114</v>
      </c>
      <c r="P521" s="828">
        <v>1</v>
      </c>
      <c r="Q521" s="833">
        <v>38</v>
      </c>
    </row>
    <row r="522" spans="1:17" ht="14.45" customHeight="1" x14ac:dyDescent="0.2">
      <c r="A522" s="822" t="s">
        <v>4904</v>
      </c>
      <c r="B522" s="823" t="s">
        <v>4238</v>
      </c>
      <c r="C522" s="823" t="s">
        <v>4235</v>
      </c>
      <c r="D522" s="823" t="s">
        <v>4265</v>
      </c>
      <c r="E522" s="823" t="s">
        <v>4266</v>
      </c>
      <c r="F522" s="832">
        <v>6</v>
      </c>
      <c r="G522" s="832">
        <v>762</v>
      </c>
      <c r="H522" s="832">
        <v>0.43197278911564624</v>
      </c>
      <c r="I522" s="832">
        <v>127</v>
      </c>
      <c r="J522" s="832">
        <v>14</v>
      </c>
      <c r="K522" s="832">
        <v>1764</v>
      </c>
      <c r="L522" s="832">
        <v>1</v>
      </c>
      <c r="M522" s="832">
        <v>126</v>
      </c>
      <c r="N522" s="832">
        <v>3</v>
      </c>
      <c r="O522" s="832">
        <v>381</v>
      </c>
      <c r="P522" s="828">
        <v>0.21598639455782312</v>
      </c>
      <c r="Q522" s="833">
        <v>127</v>
      </c>
    </row>
    <row r="523" spans="1:17" ht="14.45" customHeight="1" x14ac:dyDescent="0.2">
      <c r="A523" s="822" t="s">
        <v>4904</v>
      </c>
      <c r="B523" s="823" t="s">
        <v>4238</v>
      </c>
      <c r="C523" s="823" t="s">
        <v>4235</v>
      </c>
      <c r="D523" s="823" t="s">
        <v>4273</v>
      </c>
      <c r="E523" s="823" t="s">
        <v>4274</v>
      </c>
      <c r="F523" s="832">
        <v>1</v>
      </c>
      <c r="G523" s="832">
        <v>33.33</v>
      </c>
      <c r="H523" s="832">
        <v>1</v>
      </c>
      <c r="I523" s="832">
        <v>33.33</v>
      </c>
      <c r="J523" s="832">
        <v>1</v>
      </c>
      <c r="K523" s="832">
        <v>33.33</v>
      </c>
      <c r="L523" s="832">
        <v>1</v>
      </c>
      <c r="M523" s="832">
        <v>33.33</v>
      </c>
      <c r="N523" s="832"/>
      <c r="O523" s="832"/>
      <c r="P523" s="828"/>
      <c r="Q523" s="833"/>
    </row>
    <row r="524" spans="1:17" ht="14.45" customHeight="1" x14ac:dyDescent="0.2">
      <c r="A524" s="822" t="s">
        <v>4904</v>
      </c>
      <c r="B524" s="823" t="s">
        <v>4238</v>
      </c>
      <c r="C524" s="823" t="s">
        <v>4235</v>
      </c>
      <c r="D524" s="823" t="s">
        <v>4275</v>
      </c>
      <c r="E524" s="823" t="s">
        <v>4276</v>
      </c>
      <c r="F524" s="832"/>
      <c r="G524" s="832"/>
      <c r="H524" s="832"/>
      <c r="I524" s="832"/>
      <c r="J524" s="832">
        <v>3</v>
      </c>
      <c r="K524" s="832">
        <v>762</v>
      </c>
      <c r="L524" s="832">
        <v>1</v>
      </c>
      <c r="M524" s="832">
        <v>254</v>
      </c>
      <c r="N524" s="832">
        <v>1</v>
      </c>
      <c r="O524" s="832">
        <v>255</v>
      </c>
      <c r="P524" s="828">
        <v>0.3346456692913386</v>
      </c>
      <c r="Q524" s="833">
        <v>255</v>
      </c>
    </row>
    <row r="525" spans="1:17" ht="14.45" customHeight="1" x14ac:dyDescent="0.2">
      <c r="A525" s="822" t="s">
        <v>4904</v>
      </c>
      <c r="B525" s="823" t="s">
        <v>4238</v>
      </c>
      <c r="C525" s="823" t="s">
        <v>4235</v>
      </c>
      <c r="D525" s="823" t="s">
        <v>4291</v>
      </c>
      <c r="E525" s="823" t="s">
        <v>4292</v>
      </c>
      <c r="F525" s="832">
        <v>3</v>
      </c>
      <c r="G525" s="832">
        <v>1122</v>
      </c>
      <c r="H525" s="832">
        <v>0.74601063829787229</v>
      </c>
      <c r="I525" s="832">
        <v>374</v>
      </c>
      <c r="J525" s="832">
        <v>4</v>
      </c>
      <c r="K525" s="832">
        <v>1504</v>
      </c>
      <c r="L525" s="832">
        <v>1</v>
      </c>
      <c r="M525" s="832">
        <v>376</v>
      </c>
      <c r="N525" s="832">
        <v>6</v>
      </c>
      <c r="O525" s="832">
        <v>2274</v>
      </c>
      <c r="P525" s="828">
        <v>1.511968085106383</v>
      </c>
      <c r="Q525" s="833">
        <v>379</v>
      </c>
    </row>
    <row r="526" spans="1:17" ht="14.45" customHeight="1" x14ac:dyDescent="0.2">
      <c r="A526" s="822" t="s">
        <v>4905</v>
      </c>
      <c r="B526" s="823" t="s">
        <v>4238</v>
      </c>
      <c r="C526" s="823" t="s">
        <v>4235</v>
      </c>
      <c r="D526" s="823" t="s">
        <v>4255</v>
      </c>
      <c r="E526" s="823" t="s">
        <v>4256</v>
      </c>
      <c r="F526" s="832">
        <v>1</v>
      </c>
      <c r="G526" s="832">
        <v>37</v>
      </c>
      <c r="H526" s="832">
        <v>0.32456140350877194</v>
      </c>
      <c r="I526" s="832">
        <v>37</v>
      </c>
      <c r="J526" s="832">
        <v>3</v>
      </c>
      <c r="K526" s="832">
        <v>114</v>
      </c>
      <c r="L526" s="832">
        <v>1</v>
      </c>
      <c r="M526" s="832">
        <v>38</v>
      </c>
      <c r="N526" s="832"/>
      <c r="O526" s="832"/>
      <c r="P526" s="828"/>
      <c r="Q526" s="833"/>
    </row>
    <row r="527" spans="1:17" ht="14.45" customHeight="1" x14ac:dyDescent="0.2">
      <c r="A527" s="822" t="s">
        <v>4905</v>
      </c>
      <c r="B527" s="823" t="s">
        <v>4238</v>
      </c>
      <c r="C527" s="823" t="s">
        <v>4235</v>
      </c>
      <c r="D527" s="823" t="s">
        <v>4265</v>
      </c>
      <c r="E527" s="823" t="s">
        <v>4266</v>
      </c>
      <c r="F527" s="832">
        <v>9</v>
      </c>
      <c r="G527" s="832">
        <v>1143</v>
      </c>
      <c r="H527" s="832">
        <v>4.5357142857142856</v>
      </c>
      <c r="I527" s="832">
        <v>127</v>
      </c>
      <c r="J527" s="832">
        <v>2</v>
      </c>
      <c r="K527" s="832">
        <v>252</v>
      </c>
      <c r="L527" s="832">
        <v>1</v>
      </c>
      <c r="M527" s="832">
        <v>126</v>
      </c>
      <c r="N527" s="832">
        <v>1</v>
      </c>
      <c r="O527" s="832">
        <v>127</v>
      </c>
      <c r="P527" s="828">
        <v>0.50396825396825395</v>
      </c>
      <c r="Q527" s="833">
        <v>127</v>
      </c>
    </row>
    <row r="528" spans="1:17" ht="14.45" customHeight="1" x14ac:dyDescent="0.2">
      <c r="A528" s="822" t="s">
        <v>4905</v>
      </c>
      <c r="B528" s="823" t="s">
        <v>4238</v>
      </c>
      <c r="C528" s="823" t="s">
        <v>4235</v>
      </c>
      <c r="D528" s="823" t="s">
        <v>4275</v>
      </c>
      <c r="E528" s="823" t="s">
        <v>4276</v>
      </c>
      <c r="F528" s="832">
        <v>4</v>
      </c>
      <c r="G528" s="832">
        <v>1008</v>
      </c>
      <c r="H528" s="832">
        <v>0.99212598425196852</v>
      </c>
      <c r="I528" s="832">
        <v>252</v>
      </c>
      <c r="J528" s="832">
        <v>4</v>
      </c>
      <c r="K528" s="832">
        <v>1016</v>
      </c>
      <c r="L528" s="832">
        <v>1</v>
      </c>
      <c r="M528" s="832">
        <v>254</v>
      </c>
      <c r="N528" s="832">
        <v>4</v>
      </c>
      <c r="O528" s="832">
        <v>1020</v>
      </c>
      <c r="P528" s="828">
        <v>1.0039370078740157</v>
      </c>
      <c r="Q528" s="833">
        <v>255</v>
      </c>
    </row>
    <row r="529" spans="1:17" ht="14.45" customHeight="1" x14ac:dyDescent="0.2">
      <c r="A529" s="822" t="s">
        <v>4905</v>
      </c>
      <c r="B529" s="823" t="s">
        <v>4238</v>
      </c>
      <c r="C529" s="823" t="s">
        <v>4235</v>
      </c>
      <c r="D529" s="823" t="s">
        <v>4291</v>
      </c>
      <c r="E529" s="823" t="s">
        <v>4292</v>
      </c>
      <c r="F529" s="832"/>
      <c r="G529" s="832"/>
      <c r="H529" s="832"/>
      <c r="I529" s="832"/>
      <c r="J529" s="832"/>
      <c r="K529" s="832"/>
      <c r="L529" s="832"/>
      <c r="M529" s="832"/>
      <c r="N529" s="832">
        <v>3</v>
      </c>
      <c r="O529" s="832">
        <v>1137</v>
      </c>
      <c r="P529" s="828"/>
      <c r="Q529" s="833">
        <v>379</v>
      </c>
    </row>
    <row r="530" spans="1:17" ht="14.45" customHeight="1" x14ac:dyDescent="0.2">
      <c r="A530" s="822" t="s">
        <v>4905</v>
      </c>
      <c r="B530" s="823" t="s">
        <v>4295</v>
      </c>
      <c r="C530" s="823" t="s">
        <v>4235</v>
      </c>
      <c r="D530" s="823" t="s">
        <v>4297</v>
      </c>
      <c r="E530" s="823" t="s">
        <v>4298</v>
      </c>
      <c r="F530" s="832">
        <v>1</v>
      </c>
      <c r="G530" s="832">
        <v>252</v>
      </c>
      <c r="H530" s="832"/>
      <c r="I530" s="832">
        <v>252</v>
      </c>
      <c r="J530" s="832"/>
      <c r="K530" s="832"/>
      <c r="L530" s="832"/>
      <c r="M530" s="832"/>
      <c r="N530" s="832"/>
      <c r="O530" s="832"/>
      <c r="P530" s="828"/>
      <c r="Q530" s="833"/>
    </row>
    <row r="531" spans="1:17" ht="14.45" customHeight="1" x14ac:dyDescent="0.2">
      <c r="A531" s="822" t="s">
        <v>4906</v>
      </c>
      <c r="B531" s="823" t="s">
        <v>4238</v>
      </c>
      <c r="C531" s="823" t="s">
        <v>4235</v>
      </c>
      <c r="D531" s="823" t="s">
        <v>4255</v>
      </c>
      <c r="E531" s="823" t="s">
        <v>4256</v>
      </c>
      <c r="F531" s="832">
        <v>2</v>
      </c>
      <c r="G531" s="832">
        <v>74</v>
      </c>
      <c r="H531" s="832">
        <v>0.48684210526315791</v>
      </c>
      <c r="I531" s="832">
        <v>37</v>
      </c>
      <c r="J531" s="832">
        <v>4</v>
      </c>
      <c r="K531" s="832">
        <v>152</v>
      </c>
      <c r="L531" s="832">
        <v>1</v>
      </c>
      <c r="M531" s="832">
        <v>38</v>
      </c>
      <c r="N531" s="832">
        <v>5</v>
      </c>
      <c r="O531" s="832">
        <v>190</v>
      </c>
      <c r="P531" s="828">
        <v>1.25</v>
      </c>
      <c r="Q531" s="833">
        <v>38</v>
      </c>
    </row>
    <row r="532" spans="1:17" ht="14.45" customHeight="1" x14ac:dyDescent="0.2">
      <c r="A532" s="822" t="s">
        <v>4906</v>
      </c>
      <c r="B532" s="823" t="s">
        <v>4238</v>
      </c>
      <c r="C532" s="823" t="s">
        <v>4235</v>
      </c>
      <c r="D532" s="823" t="s">
        <v>4265</v>
      </c>
      <c r="E532" s="823" t="s">
        <v>4266</v>
      </c>
      <c r="F532" s="832">
        <v>6</v>
      </c>
      <c r="G532" s="832">
        <v>762</v>
      </c>
      <c r="H532" s="832">
        <v>1.0079365079365079</v>
      </c>
      <c r="I532" s="832">
        <v>127</v>
      </c>
      <c r="J532" s="832">
        <v>6</v>
      </c>
      <c r="K532" s="832">
        <v>756</v>
      </c>
      <c r="L532" s="832">
        <v>1</v>
      </c>
      <c r="M532" s="832">
        <v>126</v>
      </c>
      <c r="N532" s="832">
        <v>5</v>
      </c>
      <c r="O532" s="832">
        <v>635</v>
      </c>
      <c r="P532" s="828">
        <v>0.83994708994709</v>
      </c>
      <c r="Q532" s="833">
        <v>127</v>
      </c>
    </row>
    <row r="533" spans="1:17" ht="14.45" customHeight="1" x14ac:dyDescent="0.2">
      <c r="A533" s="822" t="s">
        <v>4906</v>
      </c>
      <c r="B533" s="823" t="s">
        <v>4238</v>
      </c>
      <c r="C533" s="823" t="s">
        <v>4235</v>
      </c>
      <c r="D533" s="823" t="s">
        <v>4273</v>
      </c>
      <c r="E533" s="823" t="s">
        <v>4274</v>
      </c>
      <c r="F533" s="832">
        <v>3</v>
      </c>
      <c r="G533" s="832">
        <v>99.99</v>
      </c>
      <c r="H533" s="832">
        <v>0.75</v>
      </c>
      <c r="I533" s="832">
        <v>33.33</v>
      </c>
      <c r="J533" s="832">
        <v>4</v>
      </c>
      <c r="K533" s="832">
        <v>133.32</v>
      </c>
      <c r="L533" s="832">
        <v>1</v>
      </c>
      <c r="M533" s="832">
        <v>33.33</v>
      </c>
      <c r="N533" s="832">
        <v>5</v>
      </c>
      <c r="O533" s="832">
        <v>166.64999999999998</v>
      </c>
      <c r="P533" s="828">
        <v>1.25</v>
      </c>
      <c r="Q533" s="833">
        <v>33.33</v>
      </c>
    </row>
    <row r="534" spans="1:17" ht="14.45" customHeight="1" x14ac:dyDescent="0.2">
      <c r="A534" s="822" t="s">
        <v>4906</v>
      </c>
      <c r="B534" s="823" t="s">
        <v>4238</v>
      </c>
      <c r="C534" s="823" t="s">
        <v>4235</v>
      </c>
      <c r="D534" s="823" t="s">
        <v>4275</v>
      </c>
      <c r="E534" s="823" t="s">
        <v>4276</v>
      </c>
      <c r="F534" s="832">
        <v>11</v>
      </c>
      <c r="G534" s="832">
        <v>2772</v>
      </c>
      <c r="H534" s="832">
        <v>1.0913385826771653</v>
      </c>
      <c r="I534" s="832">
        <v>252</v>
      </c>
      <c r="J534" s="832">
        <v>10</v>
      </c>
      <c r="K534" s="832">
        <v>2540</v>
      </c>
      <c r="L534" s="832">
        <v>1</v>
      </c>
      <c r="M534" s="832">
        <v>254</v>
      </c>
      <c r="N534" s="832">
        <v>4</v>
      </c>
      <c r="O534" s="832">
        <v>1020</v>
      </c>
      <c r="P534" s="828">
        <v>0.40157480314960631</v>
      </c>
      <c r="Q534" s="833">
        <v>255</v>
      </c>
    </row>
    <row r="535" spans="1:17" ht="14.45" customHeight="1" x14ac:dyDescent="0.2">
      <c r="A535" s="822" t="s">
        <v>4906</v>
      </c>
      <c r="B535" s="823" t="s">
        <v>4238</v>
      </c>
      <c r="C535" s="823" t="s">
        <v>4235</v>
      </c>
      <c r="D535" s="823" t="s">
        <v>4291</v>
      </c>
      <c r="E535" s="823" t="s">
        <v>4292</v>
      </c>
      <c r="F535" s="832">
        <v>6</v>
      </c>
      <c r="G535" s="832">
        <v>2244</v>
      </c>
      <c r="H535" s="832">
        <v>0.66312056737588654</v>
      </c>
      <c r="I535" s="832">
        <v>374</v>
      </c>
      <c r="J535" s="832">
        <v>9</v>
      </c>
      <c r="K535" s="832">
        <v>3384</v>
      </c>
      <c r="L535" s="832">
        <v>1</v>
      </c>
      <c r="M535" s="832">
        <v>376</v>
      </c>
      <c r="N535" s="832">
        <v>18</v>
      </c>
      <c r="O535" s="832">
        <v>6822</v>
      </c>
      <c r="P535" s="828">
        <v>2.0159574468085109</v>
      </c>
      <c r="Q535" s="833">
        <v>379</v>
      </c>
    </row>
    <row r="536" spans="1:17" ht="14.45" customHeight="1" x14ac:dyDescent="0.2">
      <c r="A536" s="822" t="s">
        <v>4907</v>
      </c>
      <c r="B536" s="823" t="s">
        <v>4238</v>
      </c>
      <c r="C536" s="823" t="s">
        <v>4235</v>
      </c>
      <c r="D536" s="823" t="s">
        <v>4255</v>
      </c>
      <c r="E536" s="823" t="s">
        <v>4256</v>
      </c>
      <c r="F536" s="832">
        <v>2</v>
      </c>
      <c r="G536" s="832">
        <v>74</v>
      </c>
      <c r="H536" s="832">
        <v>0.19473684210526315</v>
      </c>
      <c r="I536" s="832">
        <v>37</v>
      </c>
      <c r="J536" s="832">
        <v>10</v>
      </c>
      <c r="K536" s="832">
        <v>380</v>
      </c>
      <c r="L536" s="832">
        <v>1</v>
      </c>
      <c r="M536" s="832">
        <v>38</v>
      </c>
      <c r="N536" s="832">
        <v>2</v>
      </c>
      <c r="O536" s="832">
        <v>76</v>
      </c>
      <c r="P536" s="828">
        <v>0.2</v>
      </c>
      <c r="Q536" s="833">
        <v>38</v>
      </c>
    </row>
    <row r="537" spans="1:17" ht="14.45" customHeight="1" x14ac:dyDescent="0.2">
      <c r="A537" s="822" t="s">
        <v>4907</v>
      </c>
      <c r="B537" s="823" t="s">
        <v>4238</v>
      </c>
      <c r="C537" s="823" t="s">
        <v>4235</v>
      </c>
      <c r="D537" s="823" t="s">
        <v>4265</v>
      </c>
      <c r="E537" s="823" t="s">
        <v>4266</v>
      </c>
      <c r="F537" s="832">
        <v>2</v>
      </c>
      <c r="G537" s="832">
        <v>254</v>
      </c>
      <c r="H537" s="832">
        <v>0.40317460317460319</v>
      </c>
      <c r="I537" s="832">
        <v>127</v>
      </c>
      <c r="J537" s="832">
        <v>5</v>
      </c>
      <c r="K537" s="832">
        <v>630</v>
      </c>
      <c r="L537" s="832">
        <v>1</v>
      </c>
      <c r="M537" s="832">
        <v>126</v>
      </c>
      <c r="N537" s="832">
        <v>2</v>
      </c>
      <c r="O537" s="832">
        <v>254</v>
      </c>
      <c r="P537" s="828">
        <v>0.40317460317460319</v>
      </c>
      <c r="Q537" s="833">
        <v>127</v>
      </c>
    </row>
    <row r="538" spans="1:17" ht="14.45" customHeight="1" x14ac:dyDescent="0.2">
      <c r="A538" s="822" t="s">
        <v>4907</v>
      </c>
      <c r="B538" s="823" t="s">
        <v>4238</v>
      </c>
      <c r="C538" s="823" t="s">
        <v>4235</v>
      </c>
      <c r="D538" s="823" t="s">
        <v>4275</v>
      </c>
      <c r="E538" s="823" t="s">
        <v>4276</v>
      </c>
      <c r="F538" s="832">
        <v>7</v>
      </c>
      <c r="G538" s="832">
        <v>1764</v>
      </c>
      <c r="H538" s="832">
        <v>1.7362204724409449</v>
      </c>
      <c r="I538" s="832">
        <v>252</v>
      </c>
      <c r="J538" s="832">
        <v>4</v>
      </c>
      <c r="K538" s="832">
        <v>1016</v>
      </c>
      <c r="L538" s="832">
        <v>1</v>
      </c>
      <c r="M538" s="832">
        <v>254</v>
      </c>
      <c r="N538" s="832">
        <v>4</v>
      </c>
      <c r="O538" s="832">
        <v>1020</v>
      </c>
      <c r="P538" s="828">
        <v>1.0039370078740157</v>
      </c>
      <c r="Q538" s="833">
        <v>255</v>
      </c>
    </row>
    <row r="539" spans="1:17" ht="14.45" customHeight="1" x14ac:dyDescent="0.2">
      <c r="A539" s="822" t="s">
        <v>4907</v>
      </c>
      <c r="B539" s="823" t="s">
        <v>4238</v>
      </c>
      <c r="C539" s="823" t="s">
        <v>4235</v>
      </c>
      <c r="D539" s="823" t="s">
        <v>4291</v>
      </c>
      <c r="E539" s="823" t="s">
        <v>4292</v>
      </c>
      <c r="F539" s="832">
        <v>1</v>
      </c>
      <c r="G539" s="832">
        <v>374</v>
      </c>
      <c r="H539" s="832">
        <v>0.99468085106382975</v>
      </c>
      <c r="I539" s="832">
        <v>374</v>
      </c>
      <c r="J539" s="832">
        <v>1</v>
      </c>
      <c r="K539" s="832">
        <v>376</v>
      </c>
      <c r="L539" s="832">
        <v>1</v>
      </c>
      <c r="M539" s="832">
        <v>376</v>
      </c>
      <c r="N539" s="832">
        <v>4</v>
      </c>
      <c r="O539" s="832">
        <v>1516</v>
      </c>
      <c r="P539" s="828">
        <v>4.0319148936170217</v>
      </c>
      <c r="Q539" s="833">
        <v>379</v>
      </c>
    </row>
    <row r="540" spans="1:17" ht="14.45" customHeight="1" x14ac:dyDescent="0.2">
      <c r="A540" s="822" t="s">
        <v>4908</v>
      </c>
      <c r="B540" s="823" t="s">
        <v>4238</v>
      </c>
      <c r="C540" s="823" t="s">
        <v>4235</v>
      </c>
      <c r="D540" s="823" t="s">
        <v>4255</v>
      </c>
      <c r="E540" s="823" t="s">
        <v>4256</v>
      </c>
      <c r="F540" s="832"/>
      <c r="G540" s="832"/>
      <c r="H540" s="832"/>
      <c r="I540" s="832"/>
      <c r="J540" s="832">
        <v>1</v>
      </c>
      <c r="K540" s="832">
        <v>38</v>
      </c>
      <c r="L540" s="832">
        <v>1</v>
      </c>
      <c r="M540" s="832">
        <v>38</v>
      </c>
      <c r="N540" s="832"/>
      <c r="O540" s="832"/>
      <c r="P540" s="828"/>
      <c r="Q540" s="833"/>
    </row>
    <row r="541" spans="1:17" ht="14.45" customHeight="1" x14ac:dyDescent="0.2">
      <c r="A541" s="822" t="s">
        <v>4908</v>
      </c>
      <c r="B541" s="823" t="s">
        <v>4238</v>
      </c>
      <c r="C541" s="823" t="s">
        <v>4235</v>
      </c>
      <c r="D541" s="823" t="s">
        <v>4275</v>
      </c>
      <c r="E541" s="823" t="s">
        <v>4276</v>
      </c>
      <c r="F541" s="832">
        <v>1</v>
      </c>
      <c r="G541" s="832">
        <v>252</v>
      </c>
      <c r="H541" s="832">
        <v>0.99212598425196852</v>
      </c>
      <c r="I541" s="832">
        <v>252</v>
      </c>
      <c r="J541" s="832">
        <v>1</v>
      </c>
      <c r="K541" s="832">
        <v>254</v>
      </c>
      <c r="L541" s="832">
        <v>1</v>
      </c>
      <c r="M541" s="832">
        <v>254</v>
      </c>
      <c r="N541" s="832">
        <v>1</v>
      </c>
      <c r="O541" s="832">
        <v>255</v>
      </c>
      <c r="P541" s="828">
        <v>1.0039370078740157</v>
      </c>
      <c r="Q541" s="833">
        <v>255</v>
      </c>
    </row>
    <row r="542" spans="1:17" ht="14.45" customHeight="1" x14ac:dyDescent="0.2">
      <c r="A542" s="822" t="s">
        <v>4908</v>
      </c>
      <c r="B542" s="823" t="s">
        <v>4238</v>
      </c>
      <c r="C542" s="823" t="s">
        <v>4235</v>
      </c>
      <c r="D542" s="823" t="s">
        <v>4291</v>
      </c>
      <c r="E542" s="823" t="s">
        <v>4292</v>
      </c>
      <c r="F542" s="832"/>
      <c r="G542" s="832"/>
      <c r="H542" s="832"/>
      <c r="I542" s="832"/>
      <c r="J542" s="832"/>
      <c r="K542" s="832"/>
      <c r="L542" s="832"/>
      <c r="M542" s="832"/>
      <c r="N542" s="832">
        <v>2</v>
      </c>
      <c r="O542" s="832">
        <v>758</v>
      </c>
      <c r="P542" s="828"/>
      <c r="Q542" s="833">
        <v>379</v>
      </c>
    </row>
    <row r="543" spans="1:17" ht="14.45" customHeight="1" x14ac:dyDescent="0.2">
      <c r="A543" s="822" t="s">
        <v>4909</v>
      </c>
      <c r="B543" s="823" t="s">
        <v>4238</v>
      </c>
      <c r="C543" s="823" t="s">
        <v>4235</v>
      </c>
      <c r="D543" s="823" t="s">
        <v>4255</v>
      </c>
      <c r="E543" s="823" t="s">
        <v>4256</v>
      </c>
      <c r="F543" s="832"/>
      <c r="G543" s="832"/>
      <c r="H543" s="832"/>
      <c r="I543" s="832"/>
      <c r="J543" s="832">
        <v>1</v>
      </c>
      <c r="K543" s="832">
        <v>38</v>
      </c>
      <c r="L543" s="832">
        <v>1</v>
      </c>
      <c r="M543" s="832">
        <v>38</v>
      </c>
      <c r="N543" s="832"/>
      <c r="O543" s="832"/>
      <c r="P543" s="828"/>
      <c r="Q543" s="833"/>
    </row>
    <row r="544" spans="1:17" ht="14.45" customHeight="1" x14ac:dyDescent="0.2">
      <c r="A544" s="822" t="s">
        <v>4909</v>
      </c>
      <c r="B544" s="823" t="s">
        <v>4238</v>
      </c>
      <c r="C544" s="823" t="s">
        <v>4235</v>
      </c>
      <c r="D544" s="823" t="s">
        <v>4265</v>
      </c>
      <c r="E544" s="823" t="s">
        <v>4266</v>
      </c>
      <c r="F544" s="832">
        <v>4</v>
      </c>
      <c r="G544" s="832">
        <v>508</v>
      </c>
      <c r="H544" s="832">
        <v>2.0158730158730158</v>
      </c>
      <c r="I544" s="832">
        <v>127</v>
      </c>
      <c r="J544" s="832">
        <v>2</v>
      </c>
      <c r="K544" s="832">
        <v>252</v>
      </c>
      <c r="L544" s="832">
        <v>1</v>
      </c>
      <c r="M544" s="832">
        <v>126</v>
      </c>
      <c r="N544" s="832">
        <v>1</v>
      </c>
      <c r="O544" s="832">
        <v>127</v>
      </c>
      <c r="P544" s="828">
        <v>0.50396825396825395</v>
      </c>
      <c r="Q544" s="833">
        <v>127</v>
      </c>
    </row>
    <row r="545" spans="1:17" ht="14.45" customHeight="1" x14ac:dyDescent="0.2">
      <c r="A545" s="822" t="s">
        <v>4909</v>
      </c>
      <c r="B545" s="823" t="s">
        <v>4238</v>
      </c>
      <c r="C545" s="823" t="s">
        <v>4235</v>
      </c>
      <c r="D545" s="823" t="s">
        <v>4273</v>
      </c>
      <c r="E545" s="823" t="s">
        <v>4274</v>
      </c>
      <c r="F545" s="832">
        <v>5</v>
      </c>
      <c r="G545" s="832">
        <v>166.66</v>
      </c>
      <c r="H545" s="832">
        <v>5.0003000300030003</v>
      </c>
      <c r="I545" s="832">
        <v>33.332000000000001</v>
      </c>
      <c r="J545" s="832">
        <v>1</v>
      </c>
      <c r="K545" s="832">
        <v>33.33</v>
      </c>
      <c r="L545" s="832">
        <v>1</v>
      </c>
      <c r="M545" s="832">
        <v>33.33</v>
      </c>
      <c r="N545" s="832"/>
      <c r="O545" s="832"/>
      <c r="P545" s="828"/>
      <c r="Q545" s="833"/>
    </row>
    <row r="546" spans="1:17" ht="14.45" customHeight="1" x14ac:dyDescent="0.2">
      <c r="A546" s="822" t="s">
        <v>4909</v>
      </c>
      <c r="B546" s="823" t="s">
        <v>4238</v>
      </c>
      <c r="C546" s="823" t="s">
        <v>4235</v>
      </c>
      <c r="D546" s="823" t="s">
        <v>4275</v>
      </c>
      <c r="E546" s="823" t="s">
        <v>4276</v>
      </c>
      <c r="F546" s="832">
        <v>8</v>
      </c>
      <c r="G546" s="832">
        <v>2016</v>
      </c>
      <c r="H546" s="832">
        <v>2.6456692913385829</v>
      </c>
      <c r="I546" s="832">
        <v>252</v>
      </c>
      <c r="J546" s="832">
        <v>3</v>
      </c>
      <c r="K546" s="832">
        <v>762</v>
      </c>
      <c r="L546" s="832">
        <v>1</v>
      </c>
      <c r="M546" s="832">
        <v>254</v>
      </c>
      <c r="N546" s="832">
        <v>1</v>
      </c>
      <c r="O546" s="832">
        <v>255</v>
      </c>
      <c r="P546" s="828">
        <v>0.3346456692913386</v>
      </c>
      <c r="Q546" s="833">
        <v>255</v>
      </c>
    </row>
    <row r="547" spans="1:17" ht="14.45" customHeight="1" thickBot="1" x14ac:dyDescent="0.25">
      <c r="A547" s="814" t="s">
        <v>4909</v>
      </c>
      <c r="B547" s="815" t="s">
        <v>4238</v>
      </c>
      <c r="C547" s="815" t="s">
        <v>4235</v>
      </c>
      <c r="D547" s="815" t="s">
        <v>4291</v>
      </c>
      <c r="E547" s="815" t="s">
        <v>4292</v>
      </c>
      <c r="F547" s="834"/>
      <c r="G547" s="834"/>
      <c r="H547" s="834"/>
      <c r="I547" s="834"/>
      <c r="J547" s="834">
        <v>1</v>
      </c>
      <c r="K547" s="834">
        <v>376</v>
      </c>
      <c r="L547" s="834">
        <v>1</v>
      </c>
      <c r="M547" s="834">
        <v>376</v>
      </c>
      <c r="N547" s="834">
        <v>6</v>
      </c>
      <c r="O547" s="834">
        <v>2274</v>
      </c>
      <c r="P547" s="820">
        <v>6.0478723404255321</v>
      </c>
      <c r="Q547" s="835">
        <v>379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04917681-9866-48CC-833B-DA583C8E3F42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3" customWidth="1"/>
    <col min="2" max="2" width="7.85546875" style="353" hidden="1" customWidth="1" outlineLevel="1"/>
    <col min="3" max="3" width="7.85546875" style="353" customWidth="1" collapsed="1"/>
    <col min="4" max="4" width="7.85546875" style="353" customWidth="1"/>
    <col min="5" max="5" width="7.85546875" style="353" hidden="1" customWidth="1" outlineLevel="1"/>
    <col min="6" max="6" width="7.85546875" style="361" customWidth="1" collapsed="1"/>
    <col min="7" max="7" width="7.85546875" style="353" hidden="1" customWidth="1" outlineLevel="1"/>
    <col min="8" max="8" width="7.85546875" style="353" customWidth="1" collapsed="1"/>
    <col min="9" max="9" width="7.85546875" style="353" customWidth="1"/>
    <col min="10" max="10" width="7.85546875" style="353" hidden="1" customWidth="1" outlineLevel="1"/>
    <col min="11" max="11" width="7.85546875" style="362" customWidth="1" collapsed="1"/>
    <col min="12" max="13" width="7.85546875" style="353" hidden="1" customWidth="1"/>
    <col min="14" max="15" width="7.85546875" style="353" customWidth="1"/>
    <col min="16" max="16" width="9.28515625" style="353" hidden="1" customWidth="1" outlineLevel="1"/>
    <col min="17" max="17" width="9.5703125" style="353" hidden="1" customWidth="1" outlineLevel="1"/>
    <col min="18" max="18" width="9.28515625" style="353" collapsed="1"/>
    <col min="19" max="16384" width="9.28515625" style="353"/>
  </cols>
  <sheetData>
    <row r="1" spans="1:17" ht="18.600000000000001" customHeight="1" thickBot="1" x14ac:dyDescent="0.35">
      <c r="A1" s="661" t="s">
        <v>134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661"/>
      <c r="P1" s="661"/>
      <c r="Q1" s="661"/>
    </row>
    <row r="2" spans="1:17" ht="14.45" customHeight="1" thickBot="1" x14ac:dyDescent="0.25">
      <c r="A2" s="705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5" customHeight="1" thickBot="1" x14ac:dyDescent="0.25">
      <c r="A3" s="651" t="s">
        <v>69</v>
      </c>
      <c r="B3" s="628" t="s">
        <v>70</v>
      </c>
      <c r="C3" s="629"/>
      <c r="D3" s="629"/>
      <c r="E3" s="630"/>
      <c r="F3" s="631"/>
      <c r="G3" s="628" t="s">
        <v>240</v>
      </c>
      <c r="H3" s="629"/>
      <c r="I3" s="629"/>
      <c r="J3" s="630"/>
      <c r="K3" s="631"/>
      <c r="L3" s="121"/>
      <c r="M3" s="122"/>
      <c r="N3" s="121"/>
      <c r="O3" s="123"/>
    </row>
    <row r="4" spans="1:17" ht="14.45" customHeight="1" thickBot="1" x14ac:dyDescent="0.25">
      <c r="A4" s="652"/>
      <c r="B4" s="124">
        <v>2018</v>
      </c>
      <c r="C4" s="125">
        <v>2019</v>
      </c>
      <c r="D4" s="125">
        <v>2020</v>
      </c>
      <c r="E4" s="418" t="s">
        <v>324</v>
      </c>
      <c r="F4" s="419" t="s">
        <v>2</v>
      </c>
      <c r="G4" s="124">
        <v>2018</v>
      </c>
      <c r="H4" s="125">
        <v>2019</v>
      </c>
      <c r="I4" s="125">
        <v>2020</v>
      </c>
      <c r="J4" s="508" t="s">
        <v>324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325</v>
      </c>
      <c r="Q4" s="128" t="s">
        <v>326</v>
      </c>
    </row>
    <row r="5" spans="1:17" ht="14.45" hidden="1" customHeight="1" outlineLevel="1" x14ac:dyDescent="0.2">
      <c r="A5" s="440" t="s">
        <v>167</v>
      </c>
      <c r="B5" s="119">
        <v>952.43700000000001</v>
      </c>
      <c r="C5" s="114">
        <v>974.10599999999999</v>
      </c>
      <c r="D5" s="114">
        <v>816.61500000000001</v>
      </c>
      <c r="E5" s="424">
        <f>IF(OR(D5=0,B5=0),"",D5/B5)</f>
        <v>0.85739529228704892</v>
      </c>
      <c r="F5" s="129">
        <f>IF(OR(D5=0,C5=0),"",D5/C5)</f>
        <v>0.83832252342147573</v>
      </c>
      <c r="G5" s="130">
        <v>280</v>
      </c>
      <c r="H5" s="114">
        <v>307</v>
      </c>
      <c r="I5" s="114">
        <v>249</v>
      </c>
      <c r="J5" s="424">
        <f>IF(OR(I5=0,G5=0),"",I5/G5)</f>
        <v>0.88928571428571423</v>
      </c>
      <c r="K5" s="131">
        <f>IF(OR(I5=0,H5=0),"",I5/H5)</f>
        <v>0.81107491856677527</v>
      </c>
      <c r="L5" s="121"/>
      <c r="M5" s="121"/>
      <c r="N5" s="7">
        <f>D5-C5</f>
        <v>-157.49099999999999</v>
      </c>
      <c r="O5" s="8">
        <f>I5-H5</f>
        <v>-58</v>
      </c>
      <c r="P5" s="7">
        <f>D5-B5</f>
        <v>-135.822</v>
      </c>
      <c r="Q5" s="8">
        <f>I5-G5</f>
        <v>-31</v>
      </c>
    </row>
    <row r="6" spans="1:17" ht="14.45" hidden="1" customHeight="1" outlineLevel="1" x14ac:dyDescent="0.2">
      <c r="A6" s="441" t="s">
        <v>168</v>
      </c>
      <c r="B6" s="120">
        <v>237.94399999999999</v>
      </c>
      <c r="C6" s="113">
        <v>161.886</v>
      </c>
      <c r="D6" s="113">
        <v>168.83199999999999</v>
      </c>
      <c r="E6" s="424">
        <f t="shared" ref="E6:E12" si="0">IF(OR(D6=0,B6=0),"",D6/B6)</f>
        <v>0.70954510304945706</v>
      </c>
      <c r="F6" s="129">
        <f t="shared" ref="F6:F12" si="1">IF(OR(D6=0,C6=0),"",D6/C6)</f>
        <v>1.0429067368395044</v>
      </c>
      <c r="G6" s="133">
        <v>61</v>
      </c>
      <c r="H6" s="113">
        <v>49</v>
      </c>
      <c r="I6" s="113">
        <v>57</v>
      </c>
      <c r="J6" s="425">
        <f t="shared" ref="J6:J12" si="2">IF(OR(I6=0,G6=0),"",I6/G6)</f>
        <v>0.93442622950819676</v>
      </c>
      <c r="K6" s="134">
        <f t="shared" ref="K6:K12" si="3">IF(OR(I6=0,H6=0),"",I6/H6)</f>
        <v>1.1632653061224489</v>
      </c>
      <c r="L6" s="121"/>
      <c r="M6" s="121"/>
      <c r="N6" s="5">
        <f t="shared" ref="N6:N13" si="4">D6-C6</f>
        <v>6.945999999999998</v>
      </c>
      <c r="O6" s="6">
        <f t="shared" ref="O6:O13" si="5">I6-H6</f>
        <v>8</v>
      </c>
      <c r="P6" s="5">
        <f t="shared" ref="P6:P13" si="6">D6-B6</f>
        <v>-69.111999999999995</v>
      </c>
      <c r="Q6" s="6">
        <f t="shared" ref="Q6:Q13" si="7">I6-G6</f>
        <v>-4</v>
      </c>
    </row>
    <row r="7" spans="1:17" ht="14.45" hidden="1" customHeight="1" outlineLevel="1" x14ac:dyDescent="0.2">
      <c r="A7" s="441" t="s">
        <v>169</v>
      </c>
      <c r="B7" s="120">
        <v>601.48699999999997</v>
      </c>
      <c r="C7" s="113">
        <v>571.125</v>
      </c>
      <c r="D7" s="113">
        <v>591.29300000000001</v>
      </c>
      <c r="E7" s="424">
        <f t="shared" si="0"/>
        <v>0.98305200278642768</v>
      </c>
      <c r="F7" s="129">
        <f t="shared" si="1"/>
        <v>1.0353127599036989</v>
      </c>
      <c r="G7" s="133">
        <v>186</v>
      </c>
      <c r="H7" s="113">
        <v>180</v>
      </c>
      <c r="I7" s="113">
        <v>167</v>
      </c>
      <c r="J7" s="425">
        <f t="shared" si="2"/>
        <v>0.89784946236559138</v>
      </c>
      <c r="K7" s="134">
        <f t="shared" si="3"/>
        <v>0.92777777777777781</v>
      </c>
      <c r="L7" s="121"/>
      <c r="M7" s="121"/>
      <c r="N7" s="5">
        <f t="shared" si="4"/>
        <v>20.168000000000006</v>
      </c>
      <c r="O7" s="6">
        <f t="shared" si="5"/>
        <v>-13</v>
      </c>
      <c r="P7" s="5">
        <f t="shared" si="6"/>
        <v>-10.19399999999996</v>
      </c>
      <c r="Q7" s="6">
        <f t="shared" si="7"/>
        <v>-19</v>
      </c>
    </row>
    <row r="8" spans="1:17" ht="14.45" hidden="1" customHeight="1" outlineLevel="1" x14ac:dyDescent="0.2">
      <c r="A8" s="441" t="s">
        <v>170</v>
      </c>
      <c r="B8" s="120">
        <v>90.438000000000002</v>
      </c>
      <c r="C8" s="113">
        <v>78.77</v>
      </c>
      <c r="D8" s="113">
        <v>58.582000000000001</v>
      </c>
      <c r="E8" s="424">
        <f t="shared" si="0"/>
        <v>0.64775868550830407</v>
      </c>
      <c r="F8" s="129">
        <f t="shared" si="1"/>
        <v>0.74370953408658125</v>
      </c>
      <c r="G8" s="133">
        <v>25</v>
      </c>
      <c r="H8" s="113">
        <v>31</v>
      </c>
      <c r="I8" s="113">
        <v>20</v>
      </c>
      <c r="J8" s="425">
        <f t="shared" si="2"/>
        <v>0.8</v>
      </c>
      <c r="K8" s="134">
        <f t="shared" si="3"/>
        <v>0.64516129032258063</v>
      </c>
      <c r="L8" s="121"/>
      <c r="M8" s="121"/>
      <c r="N8" s="5">
        <f t="shared" si="4"/>
        <v>-20.187999999999995</v>
      </c>
      <c r="O8" s="6">
        <f t="shared" si="5"/>
        <v>-11</v>
      </c>
      <c r="P8" s="5">
        <f t="shared" si="6"/>
        <v>-31.856000000000002</v>
      </c>
      <c r="Q8" s="6">
        <f t="shared" si="7"/>
        <v>-5</v>
      </c>
    </row>
    <row r="9" spans="1:17" ht="14.45" hidden="1" customHeight="1" outlineLevel="1" x14ac:dyDescent="0.2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41" t="s">
        <v>172</v>
      </c>
      <c r="B10" s="120">
        <v>218.75399999999999</v>
      </c>
      <c r="C10" s="113">
        <v>243.78299999999999</v>
      </c>
      <c r="D10" s="113">
        <v>223.20099999999999</v>
      </c>
      <c r="E10" s="424">
        <f t="shared" si="0"/>
        <v>1.0203287711310423</v>
      </c>
      <c r="F10" s="129">
        <f t="shared" si="1"/>
        <v>0.91557245583162072</v>
      </c>
      <c r="G10" s="133">
        <v>77</v>
      </c>
      <c r="H10" s="113">
        <v>74</v>
      </c>
      <c r="I10" s="113">
        <v>71</v>
      </c>
      <c r="J10" s="425">
        <f t="shared" si="2"/>
        <v>0.92207792207792205</v>
      </c>
      <c r="K10" s="134">
        <f t="shared" si="3"/>
        <v>0.95945945945945943</v>
      </c>
      <c r="L10" s="121"/>
      <c r="M10" s="121"/>
      <c r="N10" s="5">
        <f t="shared" si="4"/>
        <v>-20.581999999999994</v>
      </c>
      <c r="O10" s="6">
        <f t="shared" si="5"/>
        <v>-3</v>
      </c>
      <c r="P10" s="5">
        <f t="shared" si="6"/>
        <v>4.4470000000000027</v>
      </c>
      <c r="Q10" s="6">
        <f t="shared" si="7"/>
        <v>-6</v>
      </c>
    </row>
    <row r="11" spans="1:17" ht="14.45" hidden="1" customHeight="1" outlineLevel="1" x14ac:dyDescent="0.2">
      <c r="A11" s="441" t="s">
        <v>173</v>
      </c>
      <c r="B11" s="120">
        <v>39.670999999999999</v>
      </c>
      <c r="C11" s="113">
        <v>63.218000000000004</v>
      </c>
      <c r="D11" s="113">
        <v>58.9</v>
      </c>
      <c r="E11" s="424">
        <f t="shared" si="0"/>
        <v>1.484711754178115</v>
      </c>
      <c r="F11" s="129">
        <f t="shared" si="1"/>
        <v>0.93169666867031531</v>
      </c>
      <c r="G11" s="133">
        <v>13</v>
      </c>
      <c r="H11" s="113">
        <v>22</v>
      </c>
      <c r="I11" s="113">
        <v>16</v>
      </c>
      <c r="J11" s="425">
        <f t="shared" si="2"/>
        <v>1.2307692307692308</v>
      </c>
      <c r="K11" s="134">
        <f t="shared" si="3"/>
        <v>0.72727272727272729</v>
      </c>
      <c r="L11" s="121"/>
      <c r="M11" s="121"/>
      <c r="N11" s="5">
        <f t="shared" si="4"/>
        <v>-4.3180000000000049</v>
      </c>
      <c r="O11" s="6">
        <f t="shared" si="5"/>
        <v>-6</v>
      </c>
      <c r="P11" s="5">
        <f t="shared" si="6"/>
        <v>19.228999999999999</v>
      </c>
      <c r="Q11" s="6">
        <f t="shared" si="7"/>
        <v>3</v>
      </c>
    </row>
    <row r="12" spans="1:17" ht="14.45" hidden="1" customHeight="1" outlineLevel="1" thickBot="1" x14ac:dyDescent="0.25">
      <c r="A12" s="442" t="s">
        <v>208</v>
      </c>
      <c r="B12" s="238">
        <v>0</v>
      </c>
      <c r="C12" s="239">
        <v>4.9930000000000003</v>
      </c>
      <c r="D12" s="239">
        <v>6.5780000000000003</v>
      </c>
      <c r="E12" s="424" t="str">
        <f t="shared" si="0"/>
        <v/>
      </c>
      <c r="F12" s="129">
        <f t="shared" si="1"/>
        <v>1.3174444221910675</v>
      </c>
      <c r="G12" s="241">
        <v>0</v>
      </c>
      <c r="H12" s="239">
        <v>1</v>
      </c>
      <c r="I12" s="239">
        <v>2</v>
      </c>
      <c r="J12" s="426" t="str">
        <f t="shared" si="2"/>
        <v/>
      </c>
      <c r="K12" s="242">
        <f t="shared" si="3"/>
        <v>2</v>
      </c>
      <c r="L12" s="121"/>
      <c r="M12" s="121"/>
      <c r="N12" s="243">
        <f t="shared" si="4"/>
        <v>1.585</v>
      </c>
      <c r="O12" s="244">
        <f t="shared" si="5"/>
        <v>1</v>
      </c>
      <c r="P12" s="243">
        <f t="shared" si="6"/>
        <v>6.5780000000000003</v>
      </c>
      <c r="Q12" s="244">
        <f t="shared" si="7"/>
        <v>2</v>
      </c>
    </row>
    <row r="13" spans="1:17" ht="14.45" customHeight="1" collapsed="1" thickBot="1" x14ac:dyDescent="0.25">
      <c r="A13" s="117" t="s">
        <v>3</v>
      </c>
      <c r="B13" s="115">
        <f>SUM(B5:B12)</f>
        <v>2140.7309999999998</v>
      </c>
      <c r="C13" s="116">
        <f>SUM(C5:C12)</f>
        <v>2097.8809999999999</v>
      </c>
      <c r="D13" s="116">
        <f>SUM(D5:D12)</f>
        <v>1924.0010000000002</v>
      </c>
      <c r="E13" s="420">
        <f>IF(OR(D13=0,B13=0),0,D13/B13)</f>
        <v>0.89875888189595066</v>
      </c>
      <c r="F13" s="135">
        <f>IF(OR(D13=0,C13=0),0,D13/C13)</f>
        <v>0.91711636646692563</v>
      </c>
      <c r="G13" s="136">
        <f>SUM(G5:G12)</f>
        <v>642</v>
      </c>
      <c r="H13" s="116">
        <f>SUM(H5:H12)</f>
        <v>664</v>
      </c>
      <c r="I13" s="116">
        <f>SUM(I5:I12)</f>
        <v>582</v>
      </c>
      <c r="J13" s="420">
        <f>IF(OR(I13=0,G13=0),0,I13/G13)</f>
        <v>0.90654205607476634</v>
      </c>
      <c r="K13" s="137">
        <f>IF(OR(I13=0,H13=0),0,I13/H13)</f>
        <v>0.87650602409638556</v>
      </c>
      <c r="L13" s="121"/>
      <c r="M13" s="121"/>
      <c r="N13" s="127">
        <f t="shared" si="4"/>
        <v>-173.87999999999965</v>
      </c>
      <c r="O13" s="138">
        <f t="shared" si="5"/>
        <v>-82</v>
      </c>
      <c r="P13" s="127">
        <f t="shared" si="6"/>
        <v>-216.72999999999956</v>
      </c>
      <c r="Q13" s="138">
        <f t="shared" si="7"/>
        <v>-60</v>
      </c>
    </row>
    <row r="14" spans="1:17" ht="14.45" customHeight="1" x14ac:dyDescent="0.2">
      <c r="A14" s="139"/>
      <c r="B14" s="653"/>
      <c r="C14" s="653"/>
      <c r="D14" s="653"/>
      <c r="E14" s="654"/>
      <c r="F14" s="653"/>
      <c r="G14" s="653"/>
      <c r="H14" s="653"/>
      <c r="I14" s="653"/>
      <c r="J14" s="654"/>
      <c r="K14" s="653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55" t="s">
        <v>257</v>
      </c>
      <c r="B16" s="657" t="s">
        <v>70</v>
      </c>
      <c r="C16" s="658"/>
      <c r="D16" s="658"/>
      <c r="E16" s="659"/>
      <c r="F16" s="660"/>
      <c r="G16" s="657" t="s">
        <v>240</v>
      </c>
      <c r="H16" s="658"/>
      <c r="I16" s="658"/>
      <c r="J16" s="659"/>
      <c r="K16" s="660"/>
      <c r="L16" s="676" t="s">
        <v>178</v>
      </c>
      <c r="M16" s="677"/>
      <c r="N16" s="155"/>
      <c r="O16" s="155"/>
      <c r="P16" s="155"/>
      <c r="Q16" s="155"/>
    </row>
    <row r="17" spans="1:17" ht="14.45" customHeight="1" thickBot="1" x14ac:dyDescent="0.25">
      <c r="A17" s="656"/>
      <c r="B17" s="140">
        <v>2018</v>
      </c>
      <c r="C17" s="141">
        <v>2019</v>
      </c>
      <c r="D17" s="141">
        <v>2020</v>
      </c>
      <c r="E17" s="509" t="s">
        <v>324</v>
      </c>
      <c r="F17" s="142" t="s">
        <v>2</v>
      </c>
      <c r="G17" s="140">
        <v>2018</v>
      </c>
      <c r="H17" s="141">
        <v>2019</v>
      </c>
      <c r="I17" s="141">
        <v>2020</v>
      </c>
      <c r="J17" s="509" t="s">
        <v>324</v>
      </c>
      <c r="K17" s="142" t="s">
        <v>2</v>
      </c>
      <c r="L17" s="647" t="s">
        <v>179</v>
      </c>
      <c r="M17" s="648"/>
      <c r="N17" s="143" t="s">
        <v>71</v>
      </c>
      <c r="O17" s="144" t="s">
        <v>72</v>
      </c>
      <c r="P17" s="143" t="s">
        <v>325</v>
      </c>
      <c r="Q17" s="144" t="s">
        <v>326</v>
      </c>
    </row>
    <row r="18" spans="1:17" ht="14.45" hidden="1" customHeight="1" outlineLevel="1" x14ac:dyDescent="0.2">
      <c r="A18" s="440" t="s">
        <v>167</v>
      </c>
      <c r="B18" s="119">
        <v>952.43700000000001</v>
      </c>
      <c r="C18" s="114">
        <v>974.10599999999999</v>
      </c>
      <c r="D18" s="114">
        <v>816.61500000000001</v>
      </c>
      <c r="E18" s="424">
        <f>IF(OR(D18=0,B18=0),"",D18/B18)</f>
        <v>0.85739529228704892</v>
      </c>
      <c r="F18" s="129">
        <f>IF(OR(D18=0,C18=0),"",D18/C18)</f>
        <v>0.83832252342147573</v>
      </c>
      <c r="G18" s="119">
        <v>280</v>
      </c>
      <c r="H18" s="114">
        <v>307</v>
      </c>
      <c r="I18" s="114">
        <v>249</v>
      </c>
      <c r="J18" s="424">
        <f>IF(OR(I18=0,G18=0),"",I18/G18)</f>
        <v>0.88928571428571423</v>
      </c>
      <c r="K18" s="131">
        <f>IF(OR(I18=0,H18=0),"",I18/H18)</f>
        <v>0.81107491856677527</v>
      </c>
      <c r="L18" s="649">
        <v>0.91871999999999998</v>
      </c>
      <c r="M18" s="650"/>
      <c r="N18" s="145">
        <f t="shared" ref="N18:N26" si="8">D18-C18</f>
        <v>-157.49099999999999</v>
      </c>
      <c r="O18" s="146">
        <f t="shared" ref="O18:O26" si="9">I18-H18</f>
        <v>-58</v>
      </c>
      <c r="P18" s="145">
        <f t="shared" ref="P18:P26" si="10">D18-B18</f>
        <v>-135.822</v>
      </c>
      <c r="Q18" s="146">
        <f t="shared" ref="Q18:Q26" si="11">I18-G18</f>
        <v>-31</v>
      </c>
    </row>
    <row r="19" spans="1:17" ht="14.45" hidden="1" customHeight="1" outlineLevel="1" x14ac:dyDescent="0.2">
      <c r="A19" s="441" t="s">
        <v>168</v>
      </c>
      <c r="B19" s="120">
        <v>237.94399999999999</v>
      </c>
      <c r="C19" s="113">
        <v>161.886</v>
      </c>
      <c r="D19" s="113">
        <v>168.83199999999999</v>
      </c>
      <c r="E19" s="425">
        <f t="shared" ref="E19:E25" si="12">IF(OR(D19=0,B19=0),"",D19/B19)</f>
        <v>0.70954510304945706</v>
      </c>
      <c r="F19" s="132">
        <f t="shared" ref="F19:F25" si="13">IF(OR(D19=0,C19=0),"",D19/C19)</f>
        <v>1.0429067368395044</v>
      </c>
      <c r="G19" s="120">
        <v>61</v>
      </c>
      <c r="H19" s="113">
        <v>49</v>
      </c>
      <c r="I19" s="113">
        <v>57</v>
      </c>
      <c r="J19" s="425">
        <f t="shared" ref="J19:J25" si="14">IF(OR(I19=0,G19=0),"",I19/G19)</f>
        <v>0.93442622950819676</v>
      </c>
      <c r="K19" s="134">
        <f t="shared" ref="K19:K25" si="15">IF(OR(I19=0,H19=0),"",I19/H19)</f>
        <v>1.1632653061224489</v>
      </c>
      <c r="L19" s="649">
        <v>0.99456</v>
      </c>
      <c r="M19" s="650"/>
      <c r="N19" s="147">
        <f t="shared" si="8"/>
        <v>6.945999999999998</v>
      </c>
      <c r="O19" s="148">
        <f t="shared" si="9"/>
        <v>8</v>
      </c>
      <c r="P19" s="147">
        <f t="shared" si="10"/>
        <v>-69.111999999999995</v>
      </c>
      <c r="Q19" s="148">
        <f t="shared" si="11"/>
        <v>-4</v>
      </c>
    </row>
    <row r="20" spans="1:17" ht="14.45" hidden="1" customHeight="1" outlineLevel="1" x14ac:dyDescent="0.2">
      <c r="A20" s="441" t="s">
        <v>169</v>
      </c>
      <c r="B20" s="120">
        <v>601.48699999999997</v>
      </c>
      <c r="C20" s="113">
        <v>571.125</v>
      </c>
      <c r="D20" s="113">
        <v>591.29300000000001</v>
      </c>
      <c r="E20" s="425">
        <f t="shared" si="12"/>
        <v>0.98305200278642768</v>
      </c>
      <c r="F20" s="132">
        <f t="shared" si="13"/>
        <v>1.0353127599036989</v>
      </c>
      <c r="G20" s="120">
        <v>186</v>
      </c>
      <c r="H20" s="113">
        <v>180</v>
      </c>
      <c r="I20" s="113">
        <v>167</v>
      </c>
      <c r="J20" s="425">
        <f t="shared" si="14"/>
        <v>0.89784946236559138</v>
      </c>
      <c r="K20" s="134">
        <f t="shared" si="15"/>
        <v>0.92777777777777781</v>
      </c>
      <c r="L20" s="649">
        <v>0.96671999999999991</v>
      </c>
      <c r="M20" s="650"/>
      <c r="N20" s="147">
        <f t="shared" si="8"/>
        <v>20.168000000000006</v>
      </c>
      <c r="O20" s="148">
        <f t="shared" si="9"/>
        <v>-13</v>
      </c>
      <c r="P20" s="147">
        <f t="shared" si="10"/>
        <v>-10.19399999999996</v>
      </c>
      <c r="Q20" s="148">
        <f t="shared" si="11"/>
        <v>-19</v>
      </c>
    </row>
    <row r="21" spans="1:17" ht="14.45" hidden="1" customHeight="1" outlineLevel="1" x14ac:dyDescent="0.2">
      <c r="A21" s="441" t="s">
        <v>170</v>
      </c>
      <c r="B21" s="120">
        <v>90.438000000000002</v>
      </c>
      <c r="C21" s="113">
        <v>78.77</v>
      </c>
      <c r="D21" s="113">
        <v>58.582000000000001</v>
      </c>
      <c r="E21" s="425">
        <f t="shared" si="12"/>
        <v>0.64775868550830407</v>
      </c>
      <c r="F21" s="132">
        <f t="shared" si="13"/>
        <v>0.74370953408658125</v>
      </c>
      <c r="G21" s="120">
        <v>25</v>
      </c>
      <c r="H21" s="113">
        <v>31</v>
      </c>
      <c r="I21" s="113">
        <v>20</v>
      </c>
      <c r="J21" s="425">
        <f t="shared" si="14"/>
        <v>0.8</v>
      </c>
      <c r="K21" s="134">
        <f t="shared" si="15"/>
        <v>0.64516129032258063</v>
      </c>
      <c r="L21" s="649">
        <v>1.11744</v>
      </c>
      <c r="M21" s="650"/>
      <c r="N21" s="147">
        <f t="shared" si="8"/>
        <v>-20.187999999999995</v>
      </c>
      <c r="O21" s="148">
        <f t="shared" si="9"/>
        <v>-11</v>
      </c>
      <c r="P21" s="147">
        <f t="shared" si="10"/>
        <v>-31.856000000000002</v>
      </c>
      <c r="Q21" s="148">
        <f t="shared" si="11"/>
        <v>-5</v>
      </c>
    </row>
    <row r="22" spans="1:17" ht="14.45" hidden="1" customHeight="1" outlineLevel="1" x14ac:dyDescent="0.2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49">
        <v>0.96</v>
      </c>
      <c r="M22" s="65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1" t="s">
        <v>172</v>
      </c>
      <c r="B23" s="120">
        <v>218.75399999999999</v>
      </c>
      <c r="C23" s="113">
        <v>243.78299999999999</v>
      </c>
      <c r="D23" s="113">
        <v>223.20099999999999</v>
      </c>
      <c r="E23" s="425">
        <f t="shared" si="12"/>
        <v>1.0203287711310423</v>
      </c>
      <c r="F23" s="132">
        <f t="shared" si="13"/>
        <v>0.91557245583162072</v>
      </c>
      <c r="G23" s="120">
        <v>77</v>
      </c>
      <c r="H23" s="113">
        <v>74</v>
      </c>
      <c r="I23" s="113">
        <v>71</v>
      </c>
      <c r="J23" s="425">
        <f t="shared" si="14"/>
        <v>0.92207792207792205</v>
      </c>
      <c r="K23" s="134">
        <f t="shared" si="15"/>
        <v>0.95945945945945943</v>
      </c>
      <c r="L23" s="649">
        <v>0.98495999999999995</v>
      </c>
      <c r="M23" s="650"/>
      <c r="N23" s="147">
        <f t="shared" si="8"/>
        <v>-20.581999999999994</v>
      </c>
      <c r="O23" s="148">
        <f t="shared" si="9"/>
        <v>-3</v>
      </c>
      <c r="P23" s="147">
        <f t="shared" si="10"/>
        <v>4.4470000000000027</v>
      </c>
      <c r="Q23" s="148">
        <f t="shared" si="11"/>
        <v>-6</v>
      </c>
    </row>
    <row r="24" spans="1:17" ht="14.45" hidden="1" customHeight="1" outlineLevel="1" x14ac:dyDescent="0.2">
      <c r="A24" s="441" t="s">
        <v>173</v>
      </c>
      <c r="B24" s="120">
        <v>39.670999999999999</v>
      </c>
      <c r="C24" s="113">
        <v>63.218000000000004</v>
      </c>
      <c r="D24" s="113">
        <v>58.9</v>
      </c>
      <c r="E24" s="425">
        <f t="shared" si="12"/>
        <v>1.484711754178115</v>
      </c>
      <c r="F24" s="132">
        <f t="shared" si="13"/>
        <v>0.93169666867031531</v>
      </c>
      <c r="G24" s="120">
        <v>13</v>
      </c>
      <c r="H24" s="113">
        <v>22</v>
      </c>
      <c r="I24" s="113">
        <v>16</v>
      </c>
      <c r="J24" s="425">
        <f t="shared" si="14"/>
        <v>1.2307692307692308</v>
      </c>
      <c r="K24" s="134">
        <f t="shared" si="15"/>
        <v>0.72727272727272729</v>
      </c>
      <c r="L24" s="649">
        <v>1.0147199999999998</v>
      </c>
      <c r="M24" s="650"/>
      <c r="N24" s="147">
        <f t="shared" si="8"/>
        <v>-4.3180000000000049</v>
      </c>
      <c r="O24" s="148">
        <f t="shared" si="9"/>
        <v>-6</v>
      </c>
      <c r="P24" s="147">
        <f t="shared" si="10"/>
        <v>19.228999999999999</v>
      </c>
      <c r="Q24" s="148">
        <f t="shared" si="11"/>
        <v>3</v>
      </c>
    </row>
    <row r="25" spans="1:17" ht="14.45" hidden="1" customHeight="1" outlineLevel="1" thickBot="1" x14ac:dyDescent="0.25">
      <c r="A25" s="442" t="s">
        <v>208</v>
      </c>
      <c r="B25" s="238">
        <v>0</v>
      </c>
      <c r="C25" s="239">
        <v>4.9930000000000003</v>
      </c>
      <c r="D25" s="239">
        <v>6.5780000000000003</v>
      </c>
      <c r="E25" s="426" t="str">
        <f t="shared" si="12"/>
        <v/>
      </c>
      <c r="F25" s="240">
        <f t="shared" si="13"/>
        <v>1.3174444221910675</v>
      </c>
      <c r="G25" s="238">
        <v>0</v>
      </c>
      <c r="H25" s="239">
        <v>1</v>
      </c>
      <c r="I25" s="239">
        <v>2</v>
      </c>
      <c r="J25" s="426" t="str">
        <f t="shared" si="14"/>
        <v/>
      </c>
      <c r="K25" s="242">
        <f t="shared" si="15"/>
        <v>2</v>
      </c>
      <c r="L25" s="356"/>
      <c r="M25" s="357"/>
      <c r="N25" s="245">
        <f t="shared" si="8"/>
        <v>1.585</v>
      </c>
      <c r="O25" s="246">
        <f t="shared" si="9"/>
        <v>1</v>
      </c>
      <c r="P25" s="245">
        <f t="shared" si="10"/>
        <v>6.5780000000000003</v>
      </c>
      <c r="Q25" s="246">
        <f t="shared" si="11"/>
        <v>2</v>
      </c>
    </row>
    <row r="26" spans="1:17" ht="14.45" customHeight="1" collapsed="1" thickBot="1" x14ac:dyDescent="0.25">
      <c r="A26" s="445" t="s">
        <v>3</v>
      </c>
      <c r="B26" s="149">
        <f>SUM(B18:B25)</f>
        <v>2140.7309999999998</v>
      </c>
      <c r="C26" s="150">
        <f>SUM(C18:C25)</f>
        <v>2097.8809999999999</v>
      </c>
      <c r="D26" s="150">
        <f>SUM(D18:D25)</f>
        <v>1924.0010000000002</v>
      </c>
      <c r="E26" s="421">
        <f>IF(OR(D26=0,B26=0),0,D26/B26)</f>
        <v>0.89875888189595066</v>
      </c>
      <c r="F26" s="151">
        <f>IF(OR(D26=0,C26=0),0,D26/C26)</f>
        <v>0.91711636646692563</v>
      </c>
      <c r="G26" s="149">
        <f>SUM(G18:G25)</f>
        <v>642</v>
      </c>
      <c r="H26" s="150">
        <f>SUM(H18:H25)</f>
        <v>664</v>
      </c>
      <c r="I26" s="150">
        <f>SUM(I18:I25)</f>
        <v>582</v>
      </c>
      <c r="J26" s="421">
        <f>IF(OR(I26=0,G26=0),0,I26/G26)</f>
        <v>0.90654205607476634</v>
      </c>
      <c r="K26" s="152">
        <f>IF(OR(I26=0,H26=0),0,I26/H26)</f>
        <v>0.87650602409638556</v>
      </c>
      <c r="L26" s="121"/>
      <c r="M26" s="121"/>
      <c r="N26" s="143">
        <f t="shared" si="8"/>
        <v>-173.87999999999965</v>
      </c>
      <c r="O26" s="153">
        <f t="shared" si="9"/>
        <v>-82</v>
      </c>
      <c r="P26" s="143">
        <f t="shared" si="10"/>
        <v>-216.72999999999956</v>
      </c>
      <c r="Q26" s="153">
        <f t="shared" si="11"/>
        <v>-60</v>
      </c>
    </row>
    <row r="27" spans="1:17" ht="14.45" customHeight="1" x14ac:dyDescent="0.2">
      <c r="A27" s="154"/>
      <c r="B27" s="653" t="s">
        <v>206</v>
      </c>
      <c r="C27" s="662"/>
      <c r="D27" s="662"/>
      <c r="E27" s="663"/>
      <c r="F27" s="662"/>
      <c r="G27" s="653" t="s">
        <v>207</v>
      </c>
      <c r="H27" s="662"/>
      <c r="I27" s="662"/>
      <c r="J27" s="663"/>
      <c r="K27" s="662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70" t="s">
        <v>258</v>
      </c>
      <c r="B29" s="672" t="s">
        <v>70</v>
      </c>
      <c r="C29" s="673"/>
      <c r="D29" s="673"/>
      <c r="E29" s="674"/>
      <c r="F29" s="675"/>
      <c r="G29" s="673" t="s">
        <v>240</v>
      </c>
      <c r="H29" s="673"/>
      <c r="I29" s="673"/>
      <c r="J29" s="674"/>
      <c r="K29" s="675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71"/>
      <c r="B30" s="157">
        <v>2018</v>
      </c>
      <c r="C30" s="158">
        <v>2019</v>
      </c>
      <c r="D30" s="158">
        <v>2020</v>
      </c>
      <c r="E30" s="510" t="s">
        <v>324</v>
      </c>
      <c r="F30" s="159" t="s">
        <v>2</v>
      </c>
      <c r="G30" s="158">
        <v>2018</v>
      </c>
      <c r="H30" s="158">
        <v>2019</v>
      </c>
      <c r="I30" s="158">
        <v>2020</v>
      </c>
      <c r="J30" s="158" t="s">
        <v>324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325</v>
      </c>
      <c r="Q30" s="161" t="s">
        <v>326</v>
      </c>
    </row>
    <row r="31" spans="1:17" ht="14.45" hidden="1" customHeight="1" outlineLevel="1" x14ac:dyDescent="0.2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5" customHeight="1" thickBot="1" x14ac:dyDescent="0.25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5" customHeight="1" thickBot="1" x14ac:dyDescent="0.25">
      <c r="A42" s="664" t="s">
        <v>259</v>
      </c>
      <c r="B42" s="666" t="s">
        <v>70</v>
      </c>
      <c r="C42" s="667"/>
      <c r="D42" s="667"/>
      <c r="E42" s="668"/>
      <c r="F42" s="669"/>
      <c r="G42" s="667" t="s">
        <v>240</v>
      </c>
      <c r="H42" s="667"/>
      <c r="I42" s="667"/>
      <c r="J42" s="668"/>
      <c r="K42" s="669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65"/>
      <c r="B43" s="407">
        <v>2018</v>
      </c>
      <c r="C43" s="408">
        <v>2019</v>
      </c>
      <c r="D43" s="408">
        <v>2020</v>
      </c>
      <c r="E43" s="511" t="s">
        <v>324</v>
      </c>
      <c r="F43" s="409" t="s">
        <v>2</v>
      </c>
      <c r="G43" s="408">
        <v>2018</v>
      </c>
      <c r="H43" s="408">
        <v>2019</v>
      </c>
      <c r="I43" s="408">
        <v>2020</v>
      </c>
      <c r="J43" s="408" t="s">
        <v>324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325</v>
      </c>
      <c r="Q43" s="417" t="s">
        <v>326</v>
      </c>
    </row>
    <row r="44" spans="1:17" ht="14.45" hidden="1" customHeight="1" outlineLevel="1" x14ac:dyDescent="0.2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5" hidden="1" customHeight="1" outlineLevel="1" x14ac:dyDescent="0.2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5" hidden="1" customHeight="1" outlineLevel="1" x14ac:dyDescent="0.2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5" hidden="1" customHeight="1" outlineLevel="1" x14ac:dyDescent="0.2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5" hidden="1" customHeight="1" outlineLevel="1" x14ac:dyDescent="0.2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5" hidden="1" customHeight="1" outlineLevel="1" x14ac:dyDescent="0.2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5" hidden="1" customHeight="1" outlineLevel="1" thickBot="1" x14ac:dyDescent="0.2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5" customHeight="1" collapsed="1" thickBot="1" x14ac:dyDescent="0.2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5" customHeight="1" x14ac:dyDescent="0.2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5" customHeight="1" x14ac:dyDescent="0.2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5" customHeight="1" x14ac:dyDescent="0.2">
      <c r="A55" s="385" t="s">
        <v>296</v>
      </c>
    </row>
    <row r="56" spans="1:17" ht="14.45" customHeight="1" x14ac:dyDescent="0.2">
      <c r="A56" s="386" t="s">
        <v>297</v>
      </c>
    </row>
    <row r="57" spans="1:17" ht="14.45" customHeight="1" x14ac:dyDescent="0.2">
      <c r="A57" s="385" t="s">
        <v>298</v>
      </c>
    </row>
    <row r="58" spans="1:17" ht="14.45" customHeight="1" x14ac:dyDescent="0.2">
      <c r="A58" s="386" t="s">
        <v>299</v>
      </c>
    </row>
    <row r="59" spans="1:17" ht="14.45" customHeight="1" x14ac:dyDescent="0.2">
      <c r="A59" s="386" t="s">
        <v>262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7789FC16-9CFF-4AED-93E7-B7BD68856B06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7" t="s">
        <v>114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</row>
    <row r="2" spans="1:13" ht="14.45" customHeight="1" x14ac:dyDescent="0.2">
      <c r="A2" s="705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8" t="s">
        <v>82</v>
      </c>
      <c r="C31" s="679"/>
      <c r="D31" s="679"/>
      <c r="E31" s="680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1204</v>
      </c>
      <c r="C33" s="199">
        <v>837</v>
      </c>
      <c r="D33" s="84">
        <f>IF(C33="","",C33-B33)</f>
        <v>-367</v>
      </c>
      <c r="E33" s="85">
        <f>IF(C33="","",C33/B33)</f>
        <v>0.69518272425249172</v>
      </c>
      <c r="F33" s="86">
        <v>67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2097</v>
      </c>
      <c r="C34" s="200">
        <v>1482</v>
      </c>
      <c r="D34" s="87">
        <f t="shared" ref="D34:D45" si="0">IF(C34="","",C34-B34)</f>
        <v>-615</v>
      </c>
      <c r="E34" s="88">
        <f t="shared" ref="E34:E45" si="1">IF(C34="","",C34/B34)</f>
        <v>0.70672389127324753</v>
      </c>
      <c r="F34" s="89">
        <v>131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3217</v>
      </c>
      <c r="C35" s="200">
        <v>2273</v>
      </c>
      <c r="D35" s="87">
        <f t="shared" si="0"/>
        <v>-944</v>
      </c>
      <c r="E35" s="88">
        <f t="shared" si="1"/>
        <v>0.70655890581286918</v>
      </c>
      <c r="F35" s="89">
        <v>204</v>
      </c>
      <c r="G35" s="366"/>
      <c r="H35" s="366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3822</v>
      </c>
      <c r="C36" s="200">
        <v>2614</v>
      </c>
      <c r="D36" s="87">
        <f t="shared" si="0"/>
        <v>-1208</v>
      </c>
      <c r="E36" s="88">
        <f t="shared" si="1"/>
        <v>0.68393511250654104</v>
      </c>
      <c r="F36" s="89">
        <v>210</v>
      </c>
      <c r="G36" s="366"/>
      <c r="H36" s="366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5339</v>
      </c>
      <c r="C37" s="200">
        <v>3601</v>
      </c>
      <c r="D37" s="87">
        <f t="shared" si="0"/>
        <v>-1738</v>
      </c>
      <c r="E37" s="88">
        <f t="shared" si="1"/>
        <v>0.67447087469563594</v>
      </c>
      <c r="F37" s="89">
        <v>262</v>
      </c>
      <c r="G37" s="366"/>
      <c r="H37" s="366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91ACA8ED-BB6C-44D0-A921-BCE76EAA673D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73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2" customFormat="1" ht="18.600000000000001" customHeight="1" thickBot="1" x14ac:dyDescent="0.35">
      <c r="A1" s="602" t="s">
        <v>5042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</row>
    <row r="2" spans="1:25" ht="14.45" customHeight="1" thickBot="1" x14ac:dyDescent="0.25">
      <c r="A2" s="705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5" customHeight="1" x14ac:dyDescent="0.2">
      <c r="A3" s="689" t="s">
        <v>74</v>
      </c>
      <c r="B3" s="691">
        <v>2018</v>
      </c>
      <c r="C3" s="692"/>
      <c r="D3" s="693"/>
      <c r="E3" s="691">
        <v>2019</v>
      </c>
      <c r="F3" s="692"/>
      <c r="G3" s="693"/>
      <c r="H3" s="691">
        <v>2020</v>
      </c>
      <c r="I3" s="692"/>
      <c r="J3" s="693"/>
      <c r="K3" s="694" t="s">
        <v>75</v>
      </c>
      <c r="L3" s="683" t="s">
        <v>76</v>
      </c>
      <c r="M3" s="683" t="s">
        <v>77</v>
      </c>
      <c r="N3" s="683" t="s">
        <v>78</v>
      </c>
      <c r="O3" s="263" t="s">
        <v>79</v>
      </c>
      <c r="P3" s="685" t="s">
        <v>80</v>
      </c>
      <c r="Q3" s="687" t="s">
        <v>327</v>
      </c>
      <c r="R3" s="688"/>
      <c r="S3" s="687" t="s">
        <v>81</v>
      </c>
      <c r="T3" s="688"/>
      <c r="U3" s="681" t="s">
        <v>82</v>
      </c>
      <c r="V3" s="682"/>
      <c r="W3" s="682"/>
      <c r="X3" s="682"/>
      <c r="Y3" s="214" t="s">
        <v>82</v>
      </c>
    </row>
    <row r="4" spans="1:25" s="95" customFormat="1" ht="14.45" customHeight="1" thickBot="1" x14ac:dyDescent="0.3">
      <c r="A4" s="690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5"/>
      <c r="L4" s="684"/>
      <c r="M4" s="684"/>
      <c r="N4" s="684"/>
      <c r="O4" s="450"/>
      <c r="P4" s="686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5" customHeight="1" x14ac:dyDescent="0.2">
      <c r="A5" s="926" t="s">
        <v>4911</v>
      </c>
      <c r="B5" s="927"/>
      <c r="C5" s="928"/>
      <c r="D5" s="929"/>
      <c r="E5" s="930">
        <v>1</v>
      </c>
      <c r="F5" s="931">
        <v>13.49</v>
      </c>
      <c r="G5" s="932">
        <v>18</v>
      </c>
      <c r="H5" s="933"/>
      <c r="I5" s="934"/>
      <c r="J5" s="935"/>
      <c r="K5" s="936">
        <v>13.49</v>
      </c>
      <c r="L5" s="933">
        <v>11</v>
      </c>
      <c r="M5" s="933">
        <v>72</v>
      </c>
      <c r="N5" s="937">
        <v>24</v>
      </c>
      <c r="O5" s="933" t="s">
        <v>4912</v>
      </c>
      <c r="P5" s="938" t="s">
        <v>4913</v>
      </c>
      <c r="Q5" s="939">
        <f>H5-B5</f>
        <v>0</v>
      </c>
      <c r="R5" s="952">
        <f>I5-C5</f>
        <v>0</v>
      </c>
      <c r="S5" s="939">
        <f>H5-E5</f>
        <v>-1</v>
      </c>
      <c r="T5" s="952">
        <f>I5-F5</f>
        <v>-13.49</v>
      </c>
      <c r="U5" s="962" t="s">
        <v>329</v>
      </c>
      <c r="V5" s="927" t="s">
        <v>329</v>
      </c>
      <c r="W5" s="927" t="s">
        <v>329</v>
      </c>
      <c r="X5" s="963" t="s">
        <v>329</v>
      </c>
      <c r="Y5" s="964"/>
    </row>
    <row r="6" spans="1:25" ht="14.45" customHeight="1" x14ac:dyDescent="0.2">
      <c r="A6" s="924" t="s">
        <v>4914</v>
      </c>
      <c r="B6" s="905">
        <v>1</v>
      </c>
      <c r="C6" s="906">
        <v>7.09</v>
      </c>
      <c r="D6" s="907">
        <v>13</v>
      </c>
      <c r="E6" s="909">
        <v>2</v>
      </c>
      <c r="F6" s="892">
        <v>14.19</v>
      </c>
      <c r="G6" s="893">
        <v>9.5</v>
      </c>
      <c r="H6" s="888"/>
      <c r="I6" s="889"/>
      <c r="J6" s="890"/>
      <c r="K6" s="894">
        <v>7.09</v>
      </c>
      <c r="L6" s="891">
        <v>5</v>
      </c>
      <c r="M6" s="891">
        <v>45</v>
      </c>
      <c r="N6" s="895">
        <v>15</v>
      </c>
      <c r="O6" s="891" t="s">
        <v>4912</v>
      </c>
      <c r="P6" s="908" t="s">
        <v>4915</v>
      </c>
      <c r="Q6" s="896">
        <f t="shared" ref="Q6:R69" si="0">H6-B6</f>
        <v>-1</v>
      </c>
      <c r="R6" s="953">
        <f t="shared" si="0"/>
        <v>-7.09</v>
      </c>
      <c r="S6" s="896">
        <f t="shared" ref="S6:S69" si="1">H6-E6</f>
        <v>-2</v>
      </c>
      <c r="T6" s="953">
        <f t="shared" ref="T6:T69" si="2">I6-F6</f>
        <v>-14.19</v>
      </c>
      <c r="U6" s="960" t="s">
        <v>329</v>
      </c>
      <c r="V6" s="905" t="s">
        <v>329</v>
      </c>
      <c r="W6" s="905" t="s">
        <v>329</v>
      </c>
      <c r="X6" s="958" t="s">
        <v>329</v>
      </c>
      <c r="Y6" s="956"/>
    </row>
    <row r="7" spans="1:25" ht="14.45" customHeight="1" x14ac:dyDescent="0.2">
      <c r="A7" s="925" t="s">
        <v>4916</v>
      </c>
      <c r="B7" s="911"/>
      <c r="C7" s="912"/>
      <c r="D7" s="910"/>
      <c r="E7" s="913"/>
      <c r="F7" s="914"/>
      <c r="G7" s="897"/>
      <c r="H7" s="915">
        <v>2</v>
      </c>
      <c r="I7" s="916">
        <v>14.19</v>
      </c>
      <c r="J7" s="898">
        <v>7.5</v>
      </c>
      <c r="K7" s="917">
        <v>7.09</v>
      </c>
      <c r="L7" s="918">
        <v>5</v>
      </c>
      <c r="M7" s="918">
        <v>45</v>
      </c>
      <c r="N7" s="919">
        <v>15</v>
      </c>
      <c r="O7" s="918" t="s">
        <v>4912</v>
      </c>
      <c r="P7" s="920" t="s">
        <v>4917</v>
      </c>
      <c r="Q7" s="921">
        <f t="shared" si="0"/>
        <v>2</v>
      </c>
      <c r="R7" s="954">
        <f t="shared" si="0"/>
        <v>14.19</v>
      </c>
      <c r="S7" s="921">
        <f t="shared" si="1"/>
        <v>2</v>
      </c>
      <c r="T7" s="954">
        <f t="shared" si="2"/>
        <v>14.19</v>
      </c>
      <c r="U7" s="961">
        <v>30</v>
      </c>
      <c r="V7" s="911">
        <v>15</v>
      </c>
      <c r="W7" s="911">
        <v>-15</v>
      </c>
      <c r="X7" s="959">
        <v>0.5</v>
      </c>
      <c r="Y7" s="957"/>
    </row>
    <row r="8" spans="1:25" ht="14.45" customHeight="1" x14ac:dyDescent="0.2">
      <c r="A8" s="925" t="s">
        <v>4918</v>
      </c>
      <c r="B8" s="911">
        <v>2</v>
      </c>
      <c r="C8" s="912">
        <v>15.58</v>
      </c>
      <c r="D8" s="910">
        <v>9.5</v>
      </c>
      <c r="E8" s="913">
        <v>1</v>
      </c>
      <c r="F8" s="914">
        <v>7.77</v>
      </c>
      <c r="G8" s="897">
        <v>11</v>
      </c>
      <c r="H8" s="915">
        <v>3</v>
      </c>
      <c r="I8" s="916">
        <v>23.31</v>
      </c>
      <c r="J8" s="898">
        <v>8.6999999999999993</v>
      </c>
      <c r="K8" s="917">
        <v>7.77</v>
      </c>
      <c r="L8" s="918">
        <v>5</v>
      </c>
      <c r="M8" s="918">
        <v>45</v>
      </c>
      <c r="N8" s="919">
        <v>15</v>
      </c>
      <c r="O8" s="918" t="s">
        <v>4912</v>
      </c>
      <c r="P8" s="920" t="s">
        <v>4919</v>
      </c>
      <c r="Q8" s="921">
        <f t="shared" si="0"/>
        <v>1</v>
      </c>
      <c r="R8" s="954">
        <f t="shared" si="0"/>
        <v>7.7299999999999986</v>
      </c>
      <c r="S8" s="921">
        <f t="shared" si="1"/>
        <v>2</v>
      </c>
      <c r="T8" s="954">
        <f t="shared" si="2"/>
        <v>15.54</v>
      </c>
      <c r="U8" s="961">
        <v>45</v>
      </c>
      <c r="V8" s="911">
        <v>26.099999999999998</v>
      </c>
      <c r="W8" s="911">
        <v>-18.900000000000002</v>
      </c>
      <c r="X8" s="959">
        <v>0.57999999999999996</v>
      </c>
      <c r="Y8" s="957"/>
    </row>
    <row r="9" spans="1:25" ht="14.45" customHeight="1" x14ac:dyDescent="0.2">
      <c r="A9" s="924" t="s">
        <v>4920</v>
      </c>
      <c r="B9" s="905"/>
      <c r="C9" s="906"/>
      <c r="D9" s="907"/>
      <c r="E9" s="909"/>
      <c r="F9" s="892"/>
      <c r="G9" s="893"/>
      <c r="H9" s="888">
        <v>1</v>
      </c>
      <c r="I9" s="889">
        <v>33.15</v>
      </c>
      <c r="J9" s="890">
        <v>37</v>
      </c>
      <c r="K9" s="894">
        <v>33.15</v>
      </c>
      <c r="L9" s="891">
        <v>22</v>
      </c>
      <c r="M9" s="891">
        <v>135</v>
      </c>
      <c r="N9" s="895">
        <v>45</v>
      </c>
      <c r="O9" s="891" t="s">
        <v>4912</v>
      </c>
      <c r="P9" s="908" t="s">
        <v>4921</v>
      </c>
      <c r="Q9" s="896">
        <f t="shared" si="0"/>
        <v>1</v>
      </c>
      <c r="R9" s="953">
        <f t="shared" si="0"/>
        <v>33.15</v>
      </c>
      <c r="S9" s="896">
        <f t="shared" si="1"/>
        <v>1</v>
      </c>
      <c r="T9" s="953">
        <f t="shared" si="2"/>
        <v>33.15</v>
      </c>
      <c r="U9" s="960">
        <v>45</v>
      </c>
      <c r="V9" s="905">
        <v>37</v>
      </c>
      <c r="W9" s="905">
        <v>-8</v>
      </c>
      <c r="X9" s="958">
        <v>0.82222222222222219</v>
      </c>
      <c r="Y9" s="956"/>
    </row>
    <row r="10" spans="1:25" ht="14.45" customHeight="1" x14ac:dyDescent="0.2">
      <c r="A10" s="924" t="s">
        <v>4922</v>
      </c>
      <c r="B10" s="905">
        <v>1</v>
      </c>
      <c r="C10" s="906">
        <v>36.25</v>
      </c>
      <c r="D10" s="907">
        <v>29</v>
      </c>
      <c r="E10" s="909">
        <v>1</v>
      </c>
      <c r="F10" s="892">
        <v>19.829999999999998</v>
      </c>
      <c r="G10" s="893">
        <v>17</v>
      </c>
      <c r="H10" s="888">
        <v>5</v>
      </c>
      <c r="I10" s="889">
        <v>100.13</v>
      </c>
      <c r="J10" s="890">
        <v>19.8</v>
      </c>
      <c r="K10" s="894">
        <v>20.34</v>
      </c>
      <c r="L10" s="891">
        <v>11</v>
      </c>
      <c r="M10" s="891">
        <v>87</v>
      </c>
      <c r="N10" s="895">
        <v>29</v>
      </c>
      <c r="O10" s="891" t="s">
        <v>4912</v>
      </c>
      <c r="P10" s="908" t="s">
        <v>4923</v>
      </c>
      <c r="Q10" s="896">
        <f t="shared" si="0"/>
        <v>4</v>
      </c>
      <c r="R10" s="953">
        <f t="shared" si="0"/>
        <v>63.879999999999995</v>
      </c>
      <c r="S10" s="896">
        <f t="shared" si="1"/>
        <v>4</v>
      </c>
      <c r="T10" s="953">
        <f t="shared" si="2"/>
        <v>80.3</v>
      </c>
      <c r="U10" s="960">
        <v>145</v>
      </c>
      <c r="V10" s="905">
        <v>99</v>
      </c>
      <c r="W10" s="905">
        <v>-46</v>
      </c>
      <c r="X10" s="958">
        <v>0.6827586206896552</v>
      </c>
      <c r="Y10" s="956">
        <v>1</v>
      </c>
    </row>
    <row r="11" spans="1:25" ht="14.45" customHeight="1" x14ac:dyDescent="0.2">
      <c r="A11" s="924" t="s">
        <v>4924</v>
      </c>
      <c r="B11" s="899">
        <v>6</v>
      </c>
      <c r="C11" s="900">
        <v>74.260000000000005</v>
      </c>
      <c r="D11" s="901">
        <v>10.3</v>
      </c>
      <c r="E11" s="909">
        <v>4</v>
      </c>
      <c r="F11" s="892">
        <v>49.5</v>
      </c>
      <c r="G11" s="893">
        <v>10.3</v>
      </c>
      <c r="H11" s="891"/>
      <c r="I11" s="892"/>
      <c r="J11" s="893"/>
      <c r="K11" s="894">
        <v>12.38</v>
      </c>
      <c r="L11" s="891">
        <v>5</v>
      </c>
      <c r="M11" s="891">
        <v>60</v>
      </c>
      <c r="N11" s="895">
        <v>20</v>
      </c>
      <c r="O11" s="891" t="s">
        <v>4912</v>
      </c>
      <c r="P11" s="908" t="s">
        <v>4925</v>
      </c>
      <c r="Q11" s="896">
        <f t="shared" si="0"/>
        <v>-6</v>
      </c>
      <c r="R11" s="953">
        <f t="shared" si="0"/>
        <v>-74.260000000000005</v>
      </c>
      <c r="S11" s="896">
        <f t="shared" si="1"/>
        <v>-4</v>
      </c>
      <c r="T11" s="953">
        <f t="shared" si="2"/>
        <v>-49.5</v>
      </c>
      <c r="U11" s="960" t="s">
        <v>329</v>
      </c>
      <c r="V11" s="905" t="s">
        <v>329</v>
      </c>
      <c r="W11" s="905" t="s">
        <v>329</v>
      </c>
      <c r="X11" s="958" t="s">
        <v>329</v>
      </c>
      <c r="Y11" s="956"/>
    </row>
    <row r="12" spans="1:25" ht="14.45" customHeight="1" x14ac:dyDescent="0.2">
      <c r="A12" s="925" t="s">
        <v>4926</v>
      </c>
      <c r="B12" s="922">
        <v>3</v>
      </c>
      <c r="C12" s="923">
        <v>41.12</v>
      </c>
      <c r="D12" s="902">
        <v>12</v>
      </c>
      <c r="E12" s="913">
        <v>1</v>
      </c>
      <c r="F12" s="914">
        <v>12.38</v>
      </c>
      <c r="G12" s="897">
        <v>10</v>
      </c>
      <c r="H12" s="918">
        <v>1</v>
      </c>
      <c r="I12" s="914">
        <v>12.38</v>
      </c>
      <c r="J12" s="897">
        <v>20</v>
      </c>
      <c r="K12" s="917">
        <v>12.38</v>
      </c>
      <c r="L12" s="918">
        <v>5</v>
      </c>
      <c r="M12" s="918">
        <v>60</v>
      </c>
      <c r="N12" s="919">
        <v>20</v>
      </c>
      <c r="O12" s="918" t="s">
        <v>4912</v>
      </c>
      <c r="P12" s="920" t="s">
        <v>4925</v>
      </c>
      <c r="Q12" s="921">
        <f t="shared" si="0"/>
        <v>-2</v>
      </c>
      <c r="R12" s="954">
        <f t="shared" si="0"/>
        <v>-28.739999999999995</v>
      </c>
      <c r="S12" s="921">
        <f t="shared" si="1"/>
        <v>0</v>
      </c>
      <c r="T12" s="954">
        <f t="shared" si="2"/>
        <v>0</v>
      </c>
      <c r="U12" s="961">
        <v>20</v>
      </c>
      <c r="V12" s="911">
        <v>20</v>
      </c>
      <c r="W12" s="911">
        <v>0</v>
      </c>
      <c r="X12" s="959">
        <v>1</v>
      </c>
      <c r="Y12" s="957"/>
    </row>
    <row r="13" spans="1:25" ht="14.45" customHeight="1" x14ac:dyDescent="0.2">
      <c r="A13" s="925" t="s">
        <v>4927</v>
      </c>
      <c r="B13" s="922">
        <v>4</v>
      </c>
      <c r="C13" s="923">
        <v>50.59</v>
      </c>
      <c r="D13" s="902">
        <v>11.8</v>
      </c>
      <c r="E13" s="913">
        <v>5</v>
      </c>
      <c r="F13" s="914">
        <v>63.24</v>
      </c>
      <c r="G13" s="897">
        <v>9.6</v>
      </c>
      <c r="H13" s="918">
        <v>9</v>
      </c>
      <c r="I13" s="914">
        <v>114.86</v>
      </c>
      <c r="J13" s="897">
        <v>15.9</v>
      </c>
      <c r="K13" s="917">
        <v>12.65</v>
      </c>
      <c r="L13" s="918">
        <v>5</v>
      </c>
      <c r="M13" s="918">
        <v>60</v>
      </c>
      <c r="N13" s="919">
        <v>20</v>
      </c>
      <c r="O13" s="918" t="s">
        <v>4912</v>
      </c>
      <c r="P13" s="920" t="s">
        <v>4925</v>
      </c>
      <c r="Q13" s="921">
        <f t="shared" si="0"/>
        <v>5</v>
      </c>
      <c r="R13" s="954">
        <f t="shared" si="0"/>
        <v>64.27</v>
      </c>
      <c r="S13" s="921">
        <f t="shared" si="1"/>
        <v>4</v>
      </c>
      <c r="T13" s="954">
        <f t="shared" si="2"/>
        <v>51.62</v>
      </c>
      <c r="U13" s="961">
        <v>180</v>
      </c>
      <c r="V13" s="911">
        <v>143.1</v>
      </c>
      <c r="W13" s="911">
        <v>-36.900000000000006</v>
      </c>
      <c r="X13" s="959">
        <v>0.79499999999999993</v>
      </c>
      <c r="Y13" s="957">
        <v>20</v>
      </c>
    </row>
    <row r="14" spans="1:25" ht="14.45" customHeight="1" x14ac:dyDescent="0.2">
      <c r="A14" s="924" t="s">
        <v>4928</v>
      </c>
      <c r="B14" s="899">
        <v>6</v>
      </c>
      <c r="C14" s="900">
        <v>47.04</v>
      </c>
      <c r="D14" s="901">
        <v>5.5</v>
      </c>
      <c r="E14" s="909">
        <v>5</v>
      </c>
      <c r="F14" s="892">
        <v>46.62</v>
      </c>
      <c r="G14" s="893">
        <v>6.4</v>
      </c>
      <c r="H14" s="891">
        <v>4</v>
      </c>
      <c r="I14" s="892">
        <v>14.66</v>
      </c>
      <c r="J14" s="893">
        <v>5</v>
      </c>
      <c r="K14" s="894">
        <v>11.34</v>
      </c>
      <c r="L14" s="891">
        <v>3</v>
      </c>
      <c r="M14" s="891">
        <v>27</v>
      </c>
      <c r="N14" s="895">
        <v>9</v>
      </c>
      <c r="O14" s="891" t="s">
        <v>4912</v>
      </c>
      <c r="P14" s="908" t="s">
        <v>4929</v>
      </c>
      <c r="Q14" s="896">
        <f t="shared" si="0"/>
        <v>-2</v>
      </c>
      <c r="R14" s="953">
        <f t="shared" si="0"/>
        <v>-32.379999999999995</v>
      </c>
      <c r="S14" s="896">
        <f t="shared" si="1"/>
        <v>-1</v>
      </c>
      <c r="T14" s="953">
        <f t="shared" si="2"/>
        <v>-31.959999999999997</v>
      </c>
      <c r="U14" s="960">
        <v>36</v>
      </c>
      <c r="V14" s="905">
        <v>20</v>
      </c>
      <c r="W14" s="905">
        <v>-16</v>
      </c>
      <c r="X14" s="958">
        <v>0.55555555555555558</v>
      </c>
      <c r="Y14" s="956"/>
    </row>
    <row r="15" spans="1:25" ht="14.45" customHeight="1" x14ac:dyDescent="0.2">
      <c r="A15" s="924" t="s">
        <v>4930</v>
      </c>
      <c r="B15" s="899">
        <v>123</v>
      </c>
      <c r="C15" s="900">
        <v>438.09</v>
      </c>
      <c r="D15" s="901">
        <v>7.6</v>
      </c>
      <c r="E15" s="909">
        <v>102</v>
      </c>
      <c r="F15" s="892">
        <v>330.8</v>
      </c>
      <c r="G15" s="893">
        <v>6.8</v>
      </c>
      <c r="H15" s="891">
        <v>106</v>
      </c>
      <c r="I15" s="892">
        <v>348.2</v>
      </c>
      <c r="J15" s="893">
        <v>6.2</v>
      </c>
      <c r="K15" s="894">
        <v>3.29</v>
      </c>
      <c r="L15" s="891">
        <v>3</v>
      </c>
      <c r="M15" s="891">
        <v>30</v>
      </c>
      <c r="N15" s="895">
        <v>10</v>
      </c>
      <c r="O15" s="891" t="s">
        <v>4912</v>
      </c>
      <c r="P15" s="908" t="s">
        <v>4931</v>
      </c>
      <c r="Q15" s="896">
        <f t="shared" si="0"/>
        <v>-17</v>
      </c>
      <c r="R15" s="953">
        <f t="shared" si="0"/>
        <v>-89.889999999999986</v>
      </c>
      <c r="S15" s="896">
        <f t="shared" si="1"/>
        <v>4</v>
      </c>
      <c r="T15" s="953">
        <f t="shared" si="2"/>
        <v>17.399999999999977</v>
      </c>
      <c r="U15" s="960">
        <v>1060</v>
      </c>
      <c r="V15" s="905">
        <v>657.2</v>
      </c>
      <c r="W15" s="905">
        <v>-402.79999999999995</v>
      </c>
      <c r="X15" s="958">
        <v>0.62</v>
      </c>
      <c r="Y15" s="956">
        <v>20</v>
      </c>
    </row>
    <row r="16" spans="1:25" ht="14.45" customHeight="1" x14ac:dyDescent="0.2">
      <c r="A16" s="925" t="s">
        <v>4932</v>
      </c>
      <c r="B16" s="922">
        <v>7</v>
      </c>
      <c r="C16" s="923">
        <v>33.299999999999997</v>
      </c>
      <c r="D16" s="902">
        <v>4.9000000000000004</v>
      </c>
      <c r="E16" s="913">
        <v>15</v>
      </c>
      <c r="F16" s="914">
        <v>67.650000000000006</v>
      </c>
      <c r="G16" s="897">
        <v>7.5</v>
      </c>
      <c r="H16" s="918">
        <v>15</v>
      </c>
      <c r="I16" s="914">
        <v>67.62</v>
      </c>
      <c r="J16" s="897">
        <v>6.5</v>
      </c>
      <c r="K16" s="917">
        <v>4.5999999999999996</v>
      </c>
      <c r="L16" s="918">
        <v>4</v>
      </c>
      <c r="M16" s="918">
        <v>39</v>
      </c>
      <c r="N16" s="919">
        <v>13</v>
      </c>
      <c r="O16" s="918" t="s">
        <v>4912</v>
      </c>
      <c r="P16" s="920" t="s">
        <v>4933</v>
      </c>
      <c r="Q16" s="921">
        <f t="shared" si="0"/>
        <v>8</v>
      </c>
      <c r="R16" s="954">
        <f t="shared" si="0"/>
        <v>34.320000000000007</v>
      </c>
      <c r="S16" s="921">
        <f t="shared" si="1"/>
        <v>0</v>
      </c>
      <c r="T16" s="954">
        <f t="shared" si="2"/>
        <v>-3.0000000000001137E-2</v>
      </c>
      <c r="U16" s="961">
        <v>195</v>
      </c>
      <c r="V16" s="911">
        <v>97.5</v>
      </c>
      <c r="W16" s="911">
        <v>-97.5</v>
      </c>
      <c r="X16" s="959">
        <v>0.5</v>
      </c>
      <c r="Y16" s="957">
        <v>11</v>
      </c>
    </row>
    <row r="17" spans="1:25" ht="14.45" customHeight="1" x14ac:dyDescent="0.2">
      <c r="A17" s="925" t="s">
        <v>4934</v>
      </c>
      <c r="B17" s="922">
        <v>6</v>
      </c>
      <c r="C17" s="923">
        <v>36.54</v>
      </c>
      <c r="D17" s="902">
        <v>19.3</v>
      </c>
      <c r="E17" s="913">
        <v>5</v>
      </c>
      <c r="F17" s="914">
        <v>31.14</v>
      </c>
      <c r="G17" s="897">
        <v>8</v>
      </c>
      <c r="H17" s="918">
        <v>12</v>
      </c>
      <c r="I17" s="914">
        <v>65.53</v>
      </c>
      <c r="J17" s="897">
        <v>5.0999999999999996</v>
      </c>
      <c r="K17" s="917">
        <v>6.5</v>
      </c>
      <c r="L17" s="918">
        <v>4</v>
      </c>
      <c r="M17" s="918">
        <v>39</v>
      </c>
      <c r="N17" s="919">
        <v>13</v>
      </c>
      <c r="O17" s="918" t="s">
        <v>4912</v>
      </c>
      <c r="P17" s="920" t="s">
        <v>4935</v>
      </c>
      <c r="Q17" s="921">
        <f t="shared" si="0"/>
        <v>6</v>
      </c>
      <c r="R17" s="954">
        <f t="shared" si="0"/>
        <v>28.990000000000002</v>
      </c>
      <c r="S17" s="921">
        <f t="shared" si="1"/>
        <v>7</v>
      </c>
      <c r="T17" s="954">
        <f t="shared" si="2"/>
        <v>34.39</v>
      </c>
      <c r="U17" s="961">
        <v>156</v>
      </c>
      <c r="V17" s="911">
        <v>61.199999999999996</v>
      </c>
      <c r="W17" s="911">
        <v>-94.800000000000011</v>
      </c>
      <c r="X17" s="959">
        <v>0.3923076923076923</v>
      </c>
      <c r="Y17" s="957">
        <v>3</v>
      </c>
    </row>
    <row r="18" spans="1:25" ht="14.45" customHeight="1" x14ac:dyDescent="0.2">
      <c r="A18" s="924" t="s">
        <v>4936</v>
      </c>
      <c r="B18" s="905">
        <v>1</v>
      </c>
      <c r="C18" s="906">
        <v>2.46</v>
      </c>
      <c r="D18" s="907">
        <v>4</v>
      </c>
      <c r="E18" s="888">
        <v>6</v>
      </c>
      <c r="F18" s="889">
        <v>15.29</v>
      </c>
      <c r="G18" s="890">
        <v>7.3</v>
      </c>
      <c r="H18" s="891">
        <v>5</v>
      </c>
      <c r="I18" s="892">
        <v>14.18</v>
      </c>
      <c r="J18" s="893">
        <v>6</v>
      </c>
      <c r="K18" s="894">
        <v>2.46</v>
      </c>
      <c r="L18" s="891">
        <v>3</v>
      </c>
      <c r="M18" s="891">
        <v>27</v>
      </c>
      <c r="N18" s="895">
        <v>9</v>
      </c>
      <c r="O18" s="891" t="s">
        <v>4912</v>
      </c>
      <c r="P18" s="908" t="s">
        <v>4937</v>
      </c>
      <c r="Q18" s="896">
        <f t="shared" si="0"/>
        <v>4</v>
      </c>
      <c r="R18" s="953">
        <f t="shared" si="0"/>
        <v>11.719999999999999</v>
      </c>
      <c r="S18" s="896">
        <f t="shared" si="1"/>
        <v>-1</v>
      </c>
      <c r="T18" s="953">
        <f t="shared" si="2"/>
        <v>-1.1099999999999994</v>
      </c>
      <c r="U18" s="960">
        <v>45</v>
      </c>
      <c r="V18" s="905">
        <v>30</v>
      </c>
      <c r="W18" s="905">
        <v>-15</v>
      </c>
      <c r="X18" s="958">
        <v>0.66666666666666663</v>
      </c>
      <c r="Y18" s="956"/>
    </row>
    <row r="19" spans="1:25" ht="14.45" customHeight="1" x14ac:dyDescent="0.2">
      <c r="A19" s="925" t="s">
        <v>4938</v>
      </c>
      <c r="B19" s="911">
        <v>1</v>
      </c>
      <c r="C19" s="912">
        <v>3.24</v>
      </c>
      <c r="D19" s="910">
        <v>4</v>
      </c>
      <c r="E19" s="915">
        <v>1</v>
      </c>
      <c r="F19" s="916">
        <v>3.22</v>
      </c>
      <c r="G19" s="898">
        <v>10</v>
      </c>
      <c r="H19" s="918">
        <v>1</v>
      </c>
      <c r="I19" s="914">
        <v>3.22</v>
      </c>
      <c r="J19" s="897">
        <v>4</v>
      </c>
      <c r="K19" s="917">
        <v>3.22</v>
      </c>
      <c r="L19" s="918">
        <v>4</v>
      </c>
      <c r="M19" s="918">
        <v>33</v>
      </c>
      <c r="N19" s="919">
        <v>11</v>
      </c>
      <c r="O19" s="918" t="s">
        <v>4912</v>
      </c>
      <c r="P19" s="920" t="s">
        <v>4939</v>
      </c>
      <c r="Q19" s="921">
        <f t="shared" si="0"/>
        <v>0</v>
      </c>
      <c r="R19" s="954">
        <f t="shared" si="0"/>
        <v>-2.0000000000000018E-2</v>
      </c>
      <c r="S19" s="921">
        <f t="shared" si="1"/>
        <v>0</v>
      </c>
      <c r="T19" s="954">
        <f t="shared" si="2"/>
        <v>0</v>
      </c>
      <c r="U19" s="961">
        <v>11</v>
      </c>
      <c r="V19" s="911">
        <v>4</v>
      </c>
      <c r="W19" s="911">
        <v>-7</v>
      </c>
      <c r="X19" s="959">
        <v>0.36363636363636365</v>
      </c>
      <c r="Y19" s="957"/>
    </row>
    <row r="20" spans="1:25" ht="14.45" customHeight="1" x14ac:dyDescent="0.2">
      <c r="A20" s="924" t="s">
        <v>4940</v>
      </c>
      <c r="B20" s="899">
        <v>10</v>
      </c>
      <c r="C20" s="900">
        <v>17.010000000000002</v>
      </c>
      <c r="D20" s="901">
        <v>8</v>
      </c>
      <c r="E20" s="909">
        <v>9</v>
      </c>
      <c r="F20" s="892">
        <v>15.24</v>
      </c>
      <c r="G20" s="893">
        <v>5.7</v>
      </c>
      <c r="H20" s="891">
        <v>5</v>
      </c>
      <c r="I20" s="892">
        <v>8.4499999999999993</v>
      </c>
      <c r="J20" s="893">
        <v>6.2</v>
      </c>
      <c r="K20" s="894">
        <v>1.69</v>
      </c>
      <c r="L20" s="891">
        <v>2</v>
      </c>
      <c r="M20" s="891">
        <v>21</v>
      </c>
      <c r="N20" s="895">
        <v>7</v>
      </c>
      <c r="O20" s="891" t="s">
        <v>4912</v>
      </c>
      <c r="P20" s="908" t="s">
        <v>4941</v>
      </c>
      <c r="Q20" s="896">
        <f t="shared" si="0"/>
        <v>-5</v>
      </c>
      <c r="R20" s="953">
        <f t="shared" si="0"/>
        <v>-8.5600000000000023</v>
      </c>
      <c r="S20" s="896">
        <f t="shared" si="1"/>
        <v>-4</v>
      </c>
      <c r="T20" s="953">
        <f t="shared" si="2"/>
        <v>-6.7900000000000009</v>
      </c>
      <c r="U20" s="960">
        <v>35</v>
      </c>
      <c r="V20" s="905">
        <v>31</v>
      </c>
      <c r="W20" s="905">
        <v>-4</v>
      </c>
      <c r="X20" s="958">
        <v>0.88571428571428568</v>
      </c>
      <c r="Y20" s="956">
        <v>2</v>
      </c>
    </row>
    <row r="21" spans="1:25" ht="14.45" customHeight="1" x14ac:dyDescent="0.2">
      <c r="A21" s="924" t="s">
        <v>4942</v>
      </c>
      <c r="B21" s="905">
        <v>20</v>
      </c>
      <c r="C21" s="906">
        <v>9.0399999999999991</v>
      </c>
      <c r="D21" s="907">
        <v>2.7</v>
      </c>
      <c r="E21" s="888">
        <v>29</v>
      </c>
      <c r="F21" s="889">
        <v>13.02</v>
      </c>
      <c r="G21" s="890">
        <v>2.7</v>
      </c>
      <c r="H21" s="891">
        <v>16</v>
      </c>
      <c r="I21" s="892">
        <v>7.18</v>
      </c>
      <c r="J21" s="893">
        <v>2.2999999999999998</v>
      </c>
      <c r="K21" s="894">
        <v>0.45</v>
      </c>
      <c r="L21" s="891">
        <v>1</v>
      </c>
      <c r="M21" s="891">
        <v>9</v>
      </c>
      <c r="N21" s="895">
        <v>3</v>
      </c>
      <c r="O21" s="891" t="s">
        <v>4912</v>
      </c>
      <c r="P21" s="908" t="s">
        <v>4943</v>
      </c>
      <c r="Q21" s="896">
        <f t="shared" si="0"/>
        <v>-4</v>
      </c>
      <c r="R21" s="953">
        <f t="shared" si="0"/>
        <v>-1.8599999999999994</v>
      </c>
      <c r="S21" s="896">
        <f t="shared" si="1"/>
        <v>-13</v>
      </c>
      <c r="T21" s="953">
        <f t="shared" si="2"/>
        <v>-5.84</v>
      </c>
      <c r="U21" s="960">
        <v>48</v>
      </c>
      <c r="V21" s="905">
        <v>36.799999999999997</v>
      </c>
      <c r="W21" s="905">
        <v>-11.200000000000003</v>
      </c>
      <c r="X21" s="958">
        <v>0.76666666666666661</v>
      </c>
      <c r="Y21" s="956">
        <v>1</v>
      </c>
    </row>
    <row r="22" spans="1:25" ht="14.45" customHeight="1" x14ac:dyDescent="0.2">
      <c r="A22" s="924" t="s">
        <v>4944</v>
      </c>
      <c r="B22" s="905">
        <v>3</v>
      </c>
      <c r="C22" s="906">
        <v>3.73</v>
      </c>
      <c r="D22" s="907">
        <v>2.7</v>
      </c>
      <c r="E22" s="909">
        <v>2</v>
      </c>
      <c r="F22" s="892">
        <v>2.4900000000000002</v>
      </c>
      <c r="G22" s="893">
        <v>3</v>
      </c>
      <c r="H22" s="888">
        <v>6</v>
      </c>
      <c r="I22" s="889">
        <v>7.46</v>
      </c>
      <c r="J22" s="890">
        <v>5.7</v>
      </c>
      <c r="K22" s="894">
        <v>1.24</v>
      </c>
      <c r="L22" s="891">
        <v>2</v>
      </c>
      <c r="M22" s="891">
        <v>18</v>
      </c>
      <c r="N22" s="895">
        <v>6</v>
      </c>
      <c r="O22" s="891" t="s">
        <v>4912</v>
      </c>
      <c r="P22" s="908" t="s">
        <v>4945</v>
      </c>
      <c r="Q22" s="896">
        <f t="shared" si="0"/>
        <v>3</v>
      </c>
      <c r="R22" s="953">
        <f t="shared" si="0"/>
        <v>3.73</v>
      </c>
      <c r="S22" s="896">
        <f t="shared" si="1"/>
        <v>4</v>
      </c>
      <c r="T22" s="953">
        <f t="shared" si="2"/>
        <v>4.97</v>
      </c>
      <c r="U22" s="960">
        <v>36</v>
      </c>
      <c r="V22" s="905">
        <v>34.200000000000003</v>
      </c>
      <c r="W22" s="905">
        <v>-1.7999999999999972</v>
      </c>
      <c r="X22" s="958">
        <v>0.95000000000000007</v>
      </c>
      <c r="Y22" s="956">
        <v>9</v>
      </c>
    </row>
    <row r="23" spans="1:25" ht="14.45" customHeight="1" x14ac:dyDescent="0.2">
      <c r="A23" s="924" t="s">
        <v>4946</v>
      </c>
      <c r="B23" s="905">
        <v>2</v>
      </c>
      <c r="C23" s="906">
        <v>7.98</v>
      </c>
      <c r="D23" s="907">
        <v>5</v>
      </c>
      <c r="E23" s="909">
        <v>2</v>
      </c>
      <c r="F23" s="892">
        <v>7.98</v>
      </c>
      <c r="G23" s="893">
        <v>4</v>
      </c>
      <c r="H23" s="888">
        <v>2</v>
      </c>
      <c r="I23" s="889">
        <v>5.42</v>
      </c>
      <c r="J23" s="890">
        <v>5</v>
      </c>
      <c r="K23" s="894">
        <v>3.99</v>
      </c>
      <c r="L23" s="891">
        <v>2</v>
      </c>
      <c r="M23" s="891">
        <v>18</v>
      </c>
      <c r="N23" s="895">
        <v>6</v>
      </c>
      <c r="O23" s="891" t="s">
        <v>4912</v>
      </c>
      <c r="P23" s="908" t="s">
        <v>4947</v>
      </c>
      <c r="Q23" s="896">
        <f t="shared" si="0"/>
        <v>0</v>
      </c>
      <c r="R23" s="953">
        <f t="shared" si="0"/>
        <v>-2.5600000000000005</v>
      </c>
      <c r="S23" s="896">
        <f t="shared" si="1"/>
        <v>0</v>
      </c>
      <c r="T23" s="953">
        <f t="shared" si="2"/>
        <v>-2.5600000000000005</v>
      </c>
      <c r="U23" s="960">
        <v>12</v>
      </c>
      <c r="V23" s="905">
        <v>10</v>
      </c>
      <c r="W23" s="905">
        <v>-2</v>
      </c>
      <c r="X23" s="958">
        <v>0.83333333333333337</v>
      </c>
      <c r="Y23" s="956"/>
    </row>
    <row r="24" spans="1:25" ht="14.45" customHeight="1" x14ac:dyDescent="0.2">
      <c r="A24" s="924" t="s">
        <v>4948</v>
      </c>
      <c r="B24" s="905">
        <v>2</v>
      </c>
      <c r="C24" s="906">
        <v>1.21</v>
      </c>
      <c r="D24" s="907">
        <v>2.5</v>
      </c>
      <c r="E24" s="888">
        <v>3</v>
      </c>
      <c r="F24" s="889">
        <v>1.82</v>
      </c>
      <c r="G24" s="890">
        <v>2.2999999999999998</v>
      </c>
      <c r="H24" s="891">
        <v>2</v>
      </c>
      <c r="I24" s="892">
        <v>1.21</v>
      </c>
      <c r="J24" s="893">
        <v>5.5</v>
      </c>
      <c r="K24" s="894">
        <v>0.61</v>
      </c>
      <c r="L24" s="891">
        <v>2</v>
      </c>
      <c r="M24" s="891">
        <v>18</v>
      </c>
      <c r="N24" s="895">
        <v>6</v>
      </c>
      <c r="O24" s="891" t="s">
        <v>4912</v>
      </c>
      <c r="P24" s="908" t="s">
        <v>4949</v>
      </c>
      <c r="Q24" s="896">
        <f t="shared" si="0"/>
        <v>0</v>
      </c>
      <c r="R24" s="953">
        <f t="shared" si="0"/>
        <v>0</v>
      </c>
      <c r="S24" s="896">
        <f t="shared" si="1"/>
        <v>-1</v>
      </c>
      <c r="T24" s="953">
        <f t="shared" si="2"/>
        <v>-0.6100000000000001</v>
      </c>
      <c r="U24" s="960">
        <v>12</v>
      </c>
      <c r="V24" s="905">
        <v>11</v>
      </c>
      <c r="W24" s="905">
        <v>-1</v>
      </c>
      <c r="X24" s="958">
        <v>0.91666666666666663</v>
      </c>
      <c r="Y24" s="956"/>
    </row>
    <row r="25" spans="1:25" ht="14.45" customHeight="1" x14ac:dyDescent="0.2">
      <c r="A25" s="925" t="s">
        <v>4950</v>
      </c>
      <c r="B25" s="911">
        <v>1</v>
      </c>
      <c r="C25" s="912">
        <v>0.74</v>
      </c>
      <c r="D25" s="910">
        <v>8</v>
      </c>
      <c r="E25" s="915">
        <v>1</v>
      </c>
      <c r="F25" s="916">
        <v>0.74</v>
      </c>
      <c r="G25" s="898">
        <v>5</v>
      </c>
      <c r="H25" s="918"/>
      <c r="I25" s="914"/>
      <c r="J25" s="897"/>
      <c r="K25" s="917">
        <v>0.74</v>
      </c>
      <c r="L25" s="918">
        <v>3</v>
      </c>
      <c r="M25" s="918">
        <v>24</v>
      </c>
      <c r="N25" s="919">
        <v>8</v>
      </c>
      <c r="O25" s="918" t="s">
        <v>4912</v>
      </c>
      <c r="P25" s="920" t="s">
        <v>4949</v>
      </c>
      <c r="Q25" s="921">
        <f t="shared" si="0"/>
        <v>-1</v>
      </c>
      <c r="R25" s="954">
        <f t="shared" si="0"/>
        <v>-0.74</v>
      </c>
      <c r="S25" s="921">
        <f t="shared" si="1"/>
        <v>-1</v>
      </c>
      <c r="T25" s="954">
        <f t="shared" si="2"/>
        <v>-0.74</v>
      </c>
      <c r="U25" s="961" t="s">
        <v>329</v>
      </c>
      <c r="V25" s="911" t="s">
        <v>329</v>
      </c>
      <c r="W25" s="911" t="s">
        <v>329</v>
      </c>
      <c r="X25" s="959" t="s">
        <v>329</v>
      </c>
      <c r="Y25" s="957"/>
    </row>
    <row r="26" spans="1:25" ht="14.45" customHeight="1" x14ac:dyDescent="0.2">
      <c r="A26" s="924" t="s">
        <v>4951</v>
      </c>
      <c r="B26" s="905"/>
      <c r="C26" s="906"/>
      <c r="D26" s="907"/>
      <c r="E26" s="909">
        <v>3</v>
      </c>
      <c r="F26" s="892">
        <v>3.48</v>
      </c>
      <c r="G26" s="893">
        <v>6.7</v>
      </c>
      <c r="H26" s="888">
        <v>3</v>
      </c>
      <c r="I26" s="889">
        <v>3.25</v>
      </c>
      <c r="J26" s="890">
        <v>4</v>
      </c>
      <c r="K26" s="894">
        <v>1.08</v>
      </c>
      <c r="L26" s="891">
        <v>2</v>
      </c>
      <c r="M26" s="891">
        <v>21</v>
      </c>
      <c r="N26" s="895">
        <v>7</v>
      </c>
      <c r="O26" s="891" t="s">
        <v>4912</v>
      </c>
      <c r="P26" s="908" t="s">
        <v>4952</v>
      </c>
      <c r="Q26" s="896">
        <f t="shared" si="0"/>
        <v>3</v>
      </c>
      <c r="R26" s="953">
        <f t="shared" si="0"/>
        <v>3.25</v>
      </c>
      <c r="S26" s="896">
        <f t="shared" si="1"/>
        <v>0</v>
      </c>
      <c r="T26" s="953">
        <f t="shared" si="2"/>
        <v>-0.22999999999999998</v>
      </c>
      <c r="U26" s="960">
        <v>21</v>
      </c>
      <c r="V26" s="905">
        <v>12</v>
      </c>
      <c r="W26" s="905">
        <v>-9</v>
      </c>
      <c r="X26" s="958">
        <v>0.5714285714285714</v>
      </c>
      <c r="Y26" s="956"/>
    </row>
    <row r="27" spans="1:25" ht="14.45" customHeight="1" x14ac:dyDescent="0.2">
      <c r="A27" s="925" t="s">
        <v>4953</v>
      </c>
      <c r="B27" s="911"/>
      <c r="C27" s="912"/>
      <c r="D27" s="910"/>
      <c r="E27" s="913">
        <v>1</v>
      </c>
      <c r="F27" s="914">
        <v>1.61</v>
      </c>
      <c r="G27" s="897">
        <v>3</v>
      </c>
      <c r="H27" s="915">
        <v>2</v>
      </c>
      <c r="I27" s="916">
        <v>3.22</v>
      </c>
      <c r="J27" s="898">
        <v>7.5</v>
      </c>
      <c r="K27" s="917">
        <v>1.61</v>
      </c>
      <c r="L27" s="918">
        <v>3</v>
      </c>
      <c r="M27" s="918">
        <v>30</v>
      </c>
      <c r="N27" s="919">
        <v>10</v>
      </c>
      <c r="O27" s="918" t="s">
        <v>4912</v>
      </c>
      <c r="P27" s="920" t="s">
        <v>4954</v>
      </c>
      <c r="Q27" s="921">
        <f t="shared" si="0"/>
        <v>2</v>
      </c>
      <c r="R27" s="954">
        <f t="shared" si="0"/>
        <v>3.22</v>
      </c>
      <c r="S27" s="921">
        <f t="shared" si="1"/>
        <v>1</v>
      </c>
      <c r="T27" s="954">
        <f t="shared" si="2"/>
        <v>1.61</v>
      </c>
      <c r="U27" s="961">
        <v>20</v>
      </c>
      <c r="V27" s="911">
        <v>15</v>
      </c>
      <c r="W27" s="911">
        <v>-5</v>
      </c>
      <c r="X27" s="959">
        <v>0.75</v>
      </c>
      <c r="Y27" s="957"/>
    </row>
    <row r="28" spans="1:25" ht="14.45" customHeight="1" x14ac:dyDescent="0.2">
      <c r="A28" s="925" t="s">
        <v>4955</v>
      </c>
      <c r="B28" s="911"/>
      <c r="C28" s="912"/>
      <c r="D28" s="910"/>
      <c r="E28" s="913">
        <v>1</v>
      </c>
      <c r="F28" s="914">
        <v>2.2200000000000002</v>
      </c>
      <c r="G28" s="897">
        <v>3</v>
      </c>
      <c r="H28" s="915"/>
      <c r="I28" s="916"/>
      <c r="J28" s="898"/>
      <c r="K28" s="917">
        <v>2.2200000000000002</v>
      </c>
      <c r="L28" s="918">
        <v>3</v>
      </c>
      <c r="M28" s="918">
        <v>30</v>
      </c>
      <c r="N28" s="919">
        <v>10</v>
      </c>
      <c r="O28" s="918" t="s">
        <v>4912</v>
      </c>
      <c r="P28" s="920" t="s">
        <v>4956</v>
      </c>
      <c r="Q28" s="921">
        <f t="shared" si="0"/>
        <v>0</v>
      </c>
      <c r="R28" s="954">
        <f t="shared" si="0"/>
        <v>0</v>
      </c>
      <c r="S28" s="921">
        <f t="shared" si="1"/>
        <v>-1</v>
      </c>
      <c r="T28" s="954">
        <f t="shared" si="2"/>
        <v>-2.2200000000000002</v>
      </c>
      <c r="U28" s="961" t="s">
        <v>329</v>
      </c>
      <c r="V28" s="911" t="s">
        <v>329</v>
      </c>
      <c r="W28" s="911" t="s">
        <v>329</v>
      </c>
      <c r="X28" s="959" t="s">
        <v>329</v>
      </c>
      <c r="Y28" s="957"/>
    </row>
    <row r="29" spans="1:25" ht="14.45" customHeight="1" x14ac:dyDescent="0.2">
      <c r="A29" s="924" t="s">
        <v>4957</v>
      </c>
      <c r="B29" s="899">
        <v>2</v>
      </c>
      <c r="C29" s="900">
        <v>1.19</v>
      </c>
      <c r="D29" s="901">
        <v>3.5</v>
      </c>
      <c r="E29" s="909"/>
      <c r="F29" s="892"/>
      <c r="G29" s="893"/>
      <c r="H29" s="891"/>
      <c r="I29" s="892"/>
      <c r="J29" s="893"/>
      <c r="K29" s="894">
        <v>0.6</v>
      </c>
      <c r="L29" s="891">
        <v>2</v>
      </c>
      <c r="M29" s="891">
        <v>18</v>
      </c>
      <c r="N29" s="895">
        <v>6</v>
      </c>
      <c r="O29" s="891" t="s">
        <v>4912</v>
      </c>
      <c r="P29" s="908" t="s">
        <v>4958</v>
      </c>
      <c r="Q29" s="896">
        <f t="shared" si="0"/>
        <v>-2</v>
      </c>
      <c r="R29" s="953">
        <f t="shared" si="0"/>
        <v>-1.19</v>
      </c>
      <c r="S29" s="896">
        <f t="shared" si="1"/>
        <v>0</v>
      </c>
      <c r="T29" s="953">
        <f t="shared" si="2"/>
        <v>0</v>
      </c>
      <c r="U29" s="960" t="s">
        <v>329</v>
      </c>
      <c r="V29" s="905" t="s">
        <v>329</v>
      </c>
      <c r="W29" s="905" t="s">
        <v>329</v>
      </c>
      <c r="X29" s="958" t="s">
        <v>329</v>
      </c>
      <c r="Y29" s="956"/>
    </row>
    <row r="30" spans="1:25" ht="14.45" customHeight="1" x14ac:dyDescent="0.2">
      <c r="A30" s="924" t="s">
        <v>4959</v>
      </c>
      <c r="B30" s="899">
        <v>1</v>
      </c>
      <c r="C30" s="900">
        <v>0.5</v>
      </c>
      <c r="D30" s="901">
        <v>2</v>
      </c>
      <c r="E30" s="909"/>
      <c r="F30" s="892"/>
      <c r="G30" s="893"/>
      <c r="H30" s="891"/>
      <c r="I30" s="892"/>
      <c r="J30" s="893"/>
      <c r="K30" s="894">
        <v>0.5</v>
      </c>
      <c r="L30" s="891">
        <v>2</v>
      </c>
      <c r="M30" s="891">
        <v>18</v>
      </c>
      <c r="N30" s="895">
        <v>6</v>
      </c>
      <c r="O30" s="891" t="s">
        <v>4912</v>
      </c>
      <c r="P30" s="908" t="s">
        <v>4960</v>
      </c>
      <c r="Q30" s="896">
        <f t="shared" si="0"/>
        <v>-1</v>
      </c>
      <c r="R30" s="953">
        <f t="shared" si="0"/>
        <v>-0.5</v>
      </c>
      <c r="S30" s="896">
        <f t="shared" si="1"/>
        <v>0</v>
      </c>
      <c r="T30" s="953">
        <f t="shared" si="2"/>
        <v>0</v>
      </c>
      <c r="U30" s="960" t="s">
        <v>329</v>
      </c>
      <c r="V30" s="905" t="s">
        <v>329</v>
      </c>
      <c r="W30" s="905" t="s">
        <v>329</v>
      </c>
      <c r="X30" s="958" t="s">
        <v>329</v>
      </c>
      <c r="Y30" s="956"/>
    </row>
    <row r="31" spans="1:25" ht="14.45" customHeight="1" x14ac:dyDescent="0.2">
      <c r="A31" s="924" t="s">
        <v>4961</v>
      </c>
      <c r="B31" s="899">
        <v>1</v>
      </c>
      <c r="C31" s="900">
        <v>2.56</v>
      </c>
      <c r="D31" s="901">
        <v>9</v>
      </c>
      <c r="E31" s="909"/>
      <c r="F31" s="892"/>
      <c r="G31" s="893"/>
      <c r="H31" s="891"/>
      <c r="I31" s="892"/>
      <c r="J31" s="893"/>
      <c r="K31" s="894">
        <v>2.4300000000000002</v>
      </c>
      <c r="L31" s="891">
        <v>5</v>
      </c>
      <c r="M31" s="891">
        <v>42</v>
      </c>
      <c r="N31" s="895">
        <v>14</v>
      </c>
      <c r="O31" s="891" t="s">
        <v>4912</v>
      </c>
      <c r="P31" s="908" t="s">
        <v>4962</v>
      </c>
      <c r="Q31" s="896">
        <f t="shared" si="0"/>
        <v>-1</v>
      </c>
      <c r="R31" s="953">
        <f t="shared" si="0"/>
        <v>-2.56</v>
      </c>
      <c r="S31" s="896">
        <f t="shared" si="1"/>
        <v>0</v>
      </c>
      <c r="T31" s="953">
        <f t="shared" si="2"/>
        <v>0</v>
      </c>
      <c r="U31" s="960" t="s">
        <v>329</v>
      </c>
      <c r="V31" s="905" t="s">
        <v>329</v>
      </c>
      <c r="W31" s="905" t="s">
        <v>329</v>
      </c>
      <c r="X31" s="958" t="s">
        <v>329</v>
      </c>
      <c r="Y31" s="956"/>
    </row>
    <row r="32" spans="1:25" ht="14.45" customHeight="1" x14ac:dyDescent="0.2">
      <c r="A32" s="924" t="s">
        <v>4963</v>
      </c>
      <c r="B32" s="905"/>
      <c r="C32" s="906"/>
      <c r="D32" s="907"/>
      <c r="E32" s="909"/>
      <c r="F32" s="892"/>
      <c r="G32" s="893"/>
      <c r="H32" s="888">
        <v>1</v>
      </c>
      <c r="I32" s="889">
        <v>0.65</v>
      </c>
      <c r="J32" s="890">
        <v>2</v>
      </c>
      <c r="K32" s="894">
        <v>0.65</v>
      </c>
      <c r="L32" s="891">
        <v>2</v>
      </c>
      <c r="M32" s="891">
        <v>18</v>
      </c>
      <c r="N32" s="895">
        <v>6</v>
      </c>
      <c r="O32" s="891" t="s">
        <v>4912</v>
      </c>
      <c r="P32" s="908" t="s">
        <v>4964</v>
      </c>
      <c r="Q32" s="896">
        <f t="shared" si="0"/>
        <v>1</v>
      </c>
      <c r="R32" s="953">
        <f t="shared" si="0"/>
        <v>0.65</v>
      </c>
      <c r="S32" s="896">
        <f t="shared" si="1"/>
        <v>1</v>
      </c>
      <c r="T32" s="953">
        <f t="shared" si="2"/>
        <v>0.65</v>
      </c>
      <c r="U32" s="960">
        <v>6</v>
      </c>
      <c r="V32" s="905">
        <v>2</v>
      </c>
      <c r="W32" s="905">
        <v>-4</v>
      </c>
      <c r="X32" s="958">
        <v>0.33333333333333331</v>
      </c>
      <c r="Y32" s="956"/>
    </row>
    <row r="33" spans="1:25" ht="14.45" customHeight="1" x14ac:dyDescent="0.2">
      <c r="A33" s="924" t="s">
        <v>4965</v>
      </c>
      <c r="B33" s="905">
        <v>25</v>
      </c>
      <c r="C33" s="906">
        <v>16.55</v>
      </c>
      <c r="D33" s="907">
        <v>5.0999999999999996</v>
      </c>
      <c r="E33" s="888">
        <v>29</v>
      </c>
      <c r="F33" s="889">
        <v>19.29</v>
      </c>
      <c r="G33" s="890">
        <v>4.5999999999999996</v>
      </c>
      <c r="H33" s="891">
        <v>21</v>
      </c>
      <c r="I33" s="892">
        <v>13.53</v>
      </c>
      <c r="J33" s="893">
        <v>4.0999999999999996</v>
      </c>
      <c r="K33" s="894">
        <v>0.67</v>
      </c>
      <c r="L33" s="891">
        <v>2</v>
      </c>
      <c r="M33" s="891">
        <v>18</v>
      </c>
      <c r="N33" s="895">
        <v>6</v>
      </c>
      <c r="O33" s="891" t="s">
        <v>4912</v>
      </c>
      <c r="P33" s="908" t="s">
        <v>4966</v>
      </c>
      <c r="Q33" s="896">
        <f t="shared" si="0"/>
        <v>-4</v>
      </c>
      <c r="R33" s="953">
        <f t="shared" si="0"/>
        <v>-3.0200000000000014</v>
      </c>
      <c r="S33" s="896">
        <f t="shared" si="1"/>
        <v>-8</v>
      </c>
      <c r="T33" s="953">
        <f t="shared" si="2"/>
        <v>-5.76</v>
      </c>
      <c r="U33" s="960">
        <v>126</v>
      </c>
      <c r="V33" s="905">
        <v>86.1</v>
      </c>
      <c r="W33" s="905">
        <v>-39.900000000000006</v>
      </c>
      <c r="X33" s="958">
        <v>0.68333333333333324</v>
      </c>
      <c r="Y33" s="956">
        <v>6</v>
      </c>
    </row>
    <row r="34" spans="1:25" ht="14.45" customHeight="1" x14ac:dyDescent="0.2">
      <c r="A34" s="925" t="s">
        <v>4967</v>
      </c>
      <c r="B34" s="911">
        <v>3</v>
      </c>
      <c r="C34" s="912">
        <v>3.35</v>
      </c>
      <c r="D34" s="910">
        <v>3</v>
      </c>
      <c r="E34" s="915">
        <v>3</v>
      </c>
      <c r="F34" s="916">
        <v>3.35</v>
      </c>
      <c r="G34" s="898">
        <v>4.7</v>
      </c>
      <c r="H34" s="918">
        <v>7</v>
      </c>
      <c r="I34" s="914">
        <v>7.57</v>
      </c>
      <c r="J34" s="897">
        <v>5.6</v>
      </c>
      <c r="K34" s="917">
        <v>1.1200000000000001</v>
      </c>
      <c r="L34" s="918">
        <v>3</v>
      </c>
      <c r="M34" s="918">
        <v>27</v>
      </c>
      <c r="N34" s="919">
        <v>9</v>
      </c>
      <c r="O34" s="918" t="s">
        <v>4912</v>
      </c>
      <c r="P34" s="920" t="s">
        <v>4968</v>
      </c>
      <c r="Q34" s="921">
        <f t="shared" si="0"/>
        <v>4</v>
      </c>
      <c r="R34" s="954">
        <f t="shared" si="0"/>
        <v>4.2200000000000006</v>
      </c>
      <c r="S34" s="921">
        <f t="shared" si="1"/>
        <v>4</v>
      </c>
      <c r="T34" s="954">
        <f t="shared" si="2"/>
        <v>4.2200000000000006</v>
      </c>
      <c r="U34" s="961">
        <v>63</v>
      </c>
      <c r="V34" s="911">
        <v>39.199999999999996</v>
      </c>
      <c r="W34" s="911">
        <v>-23.800000000000004</v>
      </c>
      <c r="X34" s="959">
        <v>0.62222222222222212</v>
      </c>
      <c r="Y34" s="957"/>
    </row>
    <row r="35" spans="1:25" ht="14.45" customHeight="1" x14ac:dyDescent="0.2">
      <c r="A35" s="925" t="s">
        <v>4969</v>
      </c>
      <c r="B35" s="911"/>
      <c r="C35" s="912"/>
      <c r="D35" s="910"/>
      <c r="E35" s="915">
        <v>3</v>
      </c>
      <c r="F35" s="916">
        <v>6.35</v>
      </c>
      <c r="G35" s="898">
        <v>7</v>
      </c>
      <c r="H35" s="918">
        <v>1</v>
      </c>
      <c r="I35" s="914">
        <v>2.38</v>
      </c>
      <c r="J35" s="897">
        <v>4</v>
      </c>
      <c r="K35" s="917">
        <v>2.38</v>
      </c>
      <c r="L35" s="918">
        <v>3</v>
      </c>
      <c r="M35" s="918">
        <v>30</v>
      </c>
      <c r="N35" s="919">
        <v>10</v>
      </c>
      <c r="O35" s="918" t="s">
        <v>4912</v>
      </c>
      <c r="P35" s="920" t="s">
        <v>4970</v>
      </c>
      <c r="Q35" s="921">
        <f t="shared" si="0"/>
        <v>1</v>
      </c>
      <c r="R35" s="954">
        <f t="shared" si="0"/>
        <v>2.38</v>
      </c>
      <c r="S35" s="921">
        <f t="shared" si="1"/>
        <v>-2</v>
      </c>
      <c r="T35" s="954">
        <f t="shared" si="2"/>
        <v>-3.9699999999999998</v>
      </c>
      <c r="U35" s="961">
        <v>10</v>
      </c>
      <c r="V35" s="911">
        <v>4</v>
      </c>
      <c r="W35" s="911">
        <v>-6</v>
      </c>
      <c r="X35" s="959">
        <v>0.4</v>
      </c>
      <c r="Y35" s="957"/>
    </row>
    <row r="36" spans="1:25" ht="14.45" customHeight="1" x14ac:dyDescent="0.2">
      <c r="A36" s="924" t="s">
        <v>4971</v>
      </c>
      <c r="B36" s="899">
        <v>12</v>
      </c>
      <c r="C36" s="900">
        <v>5.72</v>
      </c>
      <c r="D36" s="901">
        <v>3.5</v>
      </c>
      <c r="E36" s="909">
        <v>2</v>
      </c>
      <c r="F36" s="892">
        <v>1.98</v>
      </c>
      <c r="G36" s="893">
        <v>7</v>
      </c>
      <c r="H36" s="891">
        <v>2</v>
      </c>
      <c r="I36" s="892">
        <v>0.79</v>
      </c>
      <c r="J36" s="893">
        <v>3</v>
      </c>
      <c r="K36" s="894">
        <v>0.38</v>
      </c>
      <c r="L36" s="891">
        <v>1</v>
      </c>
      <c r="M36" s="891">
        <v>9</v>
      </c>
      <c r="N36" s="895">
        <v>3</v>
      </c>
      <c r="O36" s="891" t="s">
        <v>4912</v>
      </c>
      <c r="P36" s="908" t="s">
        <v>4972</v>
      </c>
      <c r="Q36" s="896">
        <f t="shared" si="0"/>
        <v>-10</v>
      </c>
      <c r="R36" s="953">
        <f t="shared" si="0"/>
        <v>-4.93</v>
      </c>
      <c r="S36" s="896">
        <f t="shared" si="1"/>
        <v>0</v>
      </c>
      <c r="T36" s="953">
        <f t="shared" si="2"/>
        <v>-1.19</v>
      </c>
      <c r="U36" s="960">
        <v>6</v>
      </c>
      <c r="V36" s="905">
        <v>6</v>
      </c>
      <c r="W36" s="905">
        <v>0</v>
      </c>
      <c r="X36" s="958">
        <v>1</v>
      </c>
      <c r="Y36" s="956"/>
    </row>
    <row r="37" spans="1:25" ht="14.45" customHeight="1" x14ac:dyDescent="0.2">
      <c r="A37" s="925" t="s">
        <v>4973</v>
      </c>
      <c r="B37" s="922"/>
      <c r="C37" s="923"/>
      <c r="D37" s="902"/>
      <c r="E37" s="913"/>
      <c r="F37" s="914"/>
      <c r="G37" s="897"/>
      <c r="H37" s="918">
        <v>1</v>
      </c>
      <c r="I37" s="914">
        <v>0.51</v>
      </c>
      <c r="J37" s="897">
        <v>2</v>
      </c>
      <c r="K37" s="917">
        <v>0.51</v>
      </c>
      <c r="L37" s="918">
        <v>2</v>
      </c>
      <c r="M37" s="918">
        <v>18</v>
      </c>
      <c r="N37" s="919">
        <v>6</v>
      </c>
      <c r="O37" s="918" t="s">
        <v>4912</v>
      </c>
      <c r="P37" s="920" t="s">
        <v>4974</v>
      </c>
      <c r="Q37" s="921">
        <f t="shared" si="0"/>
        <v>1</v>
      </c>
      <c r="R37" s="954">
        <f t="shared" si="0"/>
        <v>0.51</v>
      </c>
      <c r="S37" s="921">
        <f t="shared" si="1"/>
        <v>1</v>
      </c>
      <c r="T37" s="954">
        <f t="shared" si="2"/>
        <v>0.51</v>
      </c>
      <c r="U37" s="961">
        <v>6</v>
      </c>
      <c r="V37" s="911">
        <v>2</v>
      </c>
      <c r="W37" s="911">
        <v>-4</v>
      </c>
      <c r="X37" s="959">
        <v>0.33333333333333331</v>
      </c>
      <c r="Y37" s="957"/>
    </row>
    <row r="38" spans="1:25" ht="14.45" customHeight="1" x14ac:dyDescent="0.2">
      <c r="A38" s="924" t="s">
        <v>4975</v>
      </c>
      <c r="B38" s="905"/>
      <c r="C38" s="906"/>
      <c r="D38" s="907"/>
      <c r="E38" s="888">
        <v>1</v>
      </c>
      <c r="F38" s="889">
        <v>5.2</v>
      </c>
      <c r="G38" s="890">
        <v>4</v>
      </c>
      <c r="H38" s="891"/>
      <c r="I38" s="892"/>
      <c r="J38" s="893"/>
      <c r="K38" s="894">
        <v>2.12</v>
      </c>
      <c r="L38" s="891">
        <v>3</v>
      </c>
      <c r="M38" s="891">
        <v>24</v>
      </c>
      <c r="N38" s="895">
        <v>8</v>
      </c>
      <c r="O38" s="891" t="s">
        <v>4912</v>
      </c>
      <c r="P38" s="908" t="s">
        <v>4976</v>
      </c>
      <c r="Q38" s="896">
        <f t="shared" si="0"/>
        <v>0</v>
      </c>
      <c r="R38" s="953">
        <f t="shared" si="0"/>
        <v>0</v>
      </c>
      <c r="S38" s="896">
        <f t="shared" si="1"/>
        <v>-1</v>
      </c>
      <c r="T38" s="953">
        <f t="shared" si="2"/>
        <v>-5.2</v>
      </c>
      <c r="U38" s="960" t="s">
        <v>329</v>
      </c>
      <c r="V38" s="905" t="s">
        <v>329</v>
      </c>
      <c r="W38" s="905" t="s">
        <v>329</v>
      </c>
      <c r="X38" s="958" t="s">
        <v>329</v>
      </c>
      <c r="Y38" s="956"/>
    </row>
    <row r="39" spans="1:25" ht="14.45" customHeight="1" x14ac:dyDescent="0.2">
      <c r="A39" s="924" t="s">
        <v>4977</v>
      </c>
      <c r="B39" s="905"/>
      <c r="C39" s="906"/>
      <c r="D39" s="907"/>
      <c r="E39" s="888">
        <v>1</v>
      </c>
      <c r="F39" s="889">
        <v>0.42</v>
      </c>
      <c r="G39" s="890">
        <v>3</v>
      </c>
      <c r="H39" s="891"/>
      <c r="I39" s="892"/>
      <c r="J39" s="893"/>
      <c r="K39" s="894">
        <v>0.42</v>
      </c>
      <c r="L39" s="891">
        <v>2</v>
      </c>
      <c r="M39" s="891">
        <v>18</v>
      </c>
      <c r="N39" s="895">
        <v>6</v>
      </c>
      <c r="O39" s="891" t="s">
        <v>4912</v>
      </c>
      <c r="P39" s="908" t="s">
        <v>4978</v>
      </c>
      <c r="Q39" s="896">
        <f t="shared" si="0"/>
        <v>0</v>
      </c>
      <c r="R39" s="953">
        <f t="shared" si="0"/>
        <v>0</v>
      </c>
      <c r="S39" s="896">
        <f t="shared" si="1"/>
        <v>-1</v>
      </c>
      <c r="T39" s="953">
        <f t="shared" si="2"/>
        <v>-0.42</v>
      </c>
      <c r="U39" s="960" t="s">
        <v>329</v>
      </c>
      <c r="V39" s="905" t="s">
        <v>329</v>
      </c>
      <c r="W39" s="905" t="s">
        <v>329</v>
      </c>
      <c r="X39" s="958" t="s">
        <v>329</v>
      </c>
      <c r="Y39" s="956"/>
    </row>
    <row r="40" spans="1:25" ht="14.45" customHeight="1" x14ac:dyDescent="0.2">
      <c r="A40" s="925" t="s">
        <v>4979</v>
      </c>
      <c r="B40" s="911"/>
      <c r="C40" s="912"/>
      <c r="D40" s="910"/>
      <c r="E40" s="915">
        <v>1</v>
      </c>
      <c r="F40" s="916">
        <v>0.79</v>
      </c>
      <c r="G40" s="898">
        <v>3</v>
      </c>
      <c r="H40" s="918"/>
      <c r="I40" s="914"/>
      <c r="J40" s="897"/>
      <c r="K40" s="917">
        <v>0.54</v>
      </c>
      <c r="L40" s="918">
        <v>3</v>
      </c>
      <c r="M40" s="918">
        <v>24</v>
      </c>
      <c r="N40" s="919">
        <v>8</v>
      </c>
      <c r="O40" s="918" t="s">
        <v>4912</v>
      </c>
      <c r="P40" s="920" t="s">
        <v>4980</v>
      </c>
      <c r="Q40" s="921">
        <f t="shared" si="0"/>
        <v>0</v>
      </c>
      <c r="R40" s="954">
        <f t="shared" si="0"/>
        <v>0</v>
      </c>
      <c r="S40" s="921">
        <f t="shared" si="1"/>
        <v>-1</v>
      </c>
      <c r="T40" s="954">
        <f t="shared" si="2"/>
        <v>-0.79</v>
      </c>
      <c r="U40" s="961" t="s">
        <v>329</v>
      </c>
      <c r="V40" s="911" t="s">
        <v>329</v>
      </c>
      <c r="W40" s="911" t="s">
        <v>329</v>
      </c>
      <c r="X40" s="959" t="s">
        <v>329</v>
      </c>
      <c r="Y40" s="957"/>
    </row>
    <row r="41" spans="1:25" ht="14.45" customHeight="1" x14ac:dyDescent="0.2">
      <c r="A41" s="924" t="s">
        <v>4981</v>
      </c>
      <c r="B41" s="905"/>
      <c r="C41" s="906"/>
      <c r="D41" s="907"/>
      <c r="E41" s="888">
        <v>1</v>
      </c>
      <c r="F41" s="889">
        <v>8.17</v>
      </c>
      <c r="G41" s="890">
        <v>5</v>
      </c>
      <c r="H41" s="891"/>
      <c r="I41" s="892"/>
      <c r="J41" s="893"/>
      <c r="K41" s="894">
        <v>2.0499999999999998</v>
      </c>
      <c r="L41" s="891">
        <v>2</v>
      </c>
      <c r="M41" s="891">
        <v>15</v>
      </c>
      <c r="N41" s="895">
        <v>5</v>
      </c>
      <c r="O41" s="891" t="s">
        <v>4912</v>
      </c>
      <c r="P41" s="908" t="s">
        <v>4982</v>
      </c>
      <c r="Q41" s="896">
        <f t="shared" si="0"/>
        <v>0</v>
      </c>
      <c r="R41" s="953">
        <f t="shared" si="0"/>
        <v>0</v>
      </c>
      <c r="S41" s="896">
        <f t="shared" si="1"/>
        <v>-1</v>
      </c>
      <c r="T41" s="953">
        <f t="shared" si="2"/>
        <v>-8.17</v>
      </c>
      <c r="U41" s="960" t="s">
        <v>329</v>
      </c>
      <c r="V41" s="905" t="s">
        <v>329</v>
      </c>
      <c r="W41" s="905" t="s">
        <v>329</v>
      </c>
      <c r="X41" s="958" t="s">
        <v>329</v>
      </c>
      <c r="Y41" s="956"/>
    </row>
    <row r="42" spans="1:25" ht="14.45" customHeight="1" x14ac:dyDescent="0.2">
      <c r="A42" s="924" t="s">
        <v>4983</v>
      </c>
      <c r="B42" s="905">
        <v>178</v>
      </c>
      <c r="C42" s="906">
        <v>857.86</v>
      </c>
      <c r="D42" s="907">
        <v>6.3</v>
      </c>
      <c r="E42" s="888">
        <v>171</v>
      </c>
      <c r="F42" s="889">
        <v>801.8</v>
      </c>
      <c r="G42" s="890">
        <v>5.9</v>
      </c>
      <c r="H42" s="891">
        <v>138</v>
      </c>
      <c r="I42" s="892">
        <v>576.38</v>
      </c>
      <c r="J42" s="893">
        <v>6.4</v>
      </c>
      <c r="K42" s="894">
        <v>4.99</v>
      </c>
      <c r="L42" s="891">
        <v>3</v>
      </c>
      <c r="M42" s="891">
        <v>27</v>
      </c>
      <c r="N42" s="895">
        <v>9</v>
      </c>
      <c r="O42" s="891" t="s">
        <v>4912</v>
      </c>
      <c r="P42" s="908" t="s">
        <v>4984</v>
      </c>
      <c r="Q42" s="896">
        <f t="shared" si="0"/>
        <v>-40</v>
      </c>
      <c r="R42" s="953">
        <f t="shared" si="0"/>
        <v>-281.48</v>
      </c>
      <c r="S42" s="896">
        <f t="shared" si="1"/>
        <v>-33</v>
      </c>
      <c r="T42" s="953">
        <f t="shared" si="2"/>
        <v>-225.41999999999996</v>
      </c>
      <c r="U42" s="960">
        <v>1242</v>
      </c>
      <c r="V42" s="905">
        <v>883.2</v>
      </c>
      <c r="W42" s="905">
        <v>-358.79999999999995</v>
      </c>
      <c r="X42" s="958">
        <v>0.71111111111111114</v>
      </c>
      <c r="Y42" s="956">
        <v>78</v>
      </c>
    </row>
    <row r="43" spans="1:25" ht="14.45" customHeight="1" x14ac:dyDescent="0.2">
      <c r="A43" s="925" t="s">
        <v>4985</v>
      </c>
      <c r="B43" s="911">
        <v>15</v>
      </c>
      <c r="C43" s="912">
        <v>77.02</v>
      </c>
      <c r="D43" s="910">
        <v>6.3</v>
      </c>
      <c r="E43" s="915">
        <v>29</v>
      </c>
      <c r="F43" s="916">
        <v>142.22999999999999</v>
      </c>
      <c r="G43" s="898">
        <v>6.1</v>
      </c>
      <c r="H43" s="918">
        <v>42</v>
      </c>
      <c r="I43" s="914">
        <v>186.42</v>
      </c>
      <c r="J43" s="897">
        <v>5.6</v>
      </c>
      <c r="K43" s="917">
        <v>5.18</v>
      </c>
      <c r="L43" s="918">
        <v>3</v>
      </c>
      <c r="M43" s="918">
        <v>27</v>
      </c>
      <c r="N43" s="919">
        <v>9</v>
      </c>
      <c r="O43" s="918" t="s">
        <v>4912</v>
      </c>
      <c r="P43" s="920" t="s">
        <v>4986</v>
      </c>
      <c r="Q43" s="921">
        <f t="shared" si="0"/>
        <v>27</v>
      </c>
      <c r="R43" s="954">
        <f t="shared" si="0"/>
        <v>109.39999999999999</v>
      </c>
      <c r="S43" s="921">
        <f t="shared" si="1"/>
        <v>13</v>
      </c>
      <c r="T43" s="954">
        <f t="shared" si="2"/>
        <v>44.19</v>
      </c>
      <c r="U43" s="961">
        <v>378</v>
      </c>
      <c r="V43" s="911">
        <v>235.2</v>
      </c>
      <c r="W43" s="911">
        <v>-142.80000000000001</v>
      </c>
      <c r="X43" s="959">
        <v>0.62222222222222223</v>
      </c>
      <c r="Y43" s="957">
        <v>19</v>
      </c>
    </row>
    <row r="44" spans="1:25" ht="14.45" customHeight="1" x14ac:dyDescent="0.2">
      <c r="A44" s="925" t="s">
        <v>4987</v>
      </c>
      <c r="B44" s="911"/>
      <c r="C44" s="912"/>
      <c r="D44" s="910"/>
      <c r="E44" s="915"/>
      <c r="F44" s="916"/>
      <c r="G44" s="898"/>
      <c r="H44" s="918">
        <v>1</v>
      </c>
      <c r="I44" s="914">
        <v>5</v>
      </c>
      <c r="J44" s="897">
        <v>6</v>
      </c>
      <c r="K44" s="917">
        <v>7.41</v>
      </c>
      <c r="L44" s="918">
        <v>5</v>
      </c>
      <c r="M44" s="918">
        <v>45</v>
      </c>
      <c r="N44" s="919">
        <v>15</v>
      </c>
      <c r="O44" s="918" t="s">
        <v>4912</v>
      </c>
      <c r="P44" s="920" t="s">
        <v>4988</v>
      </c>
      <c r="Q44" s="921">
        <f t="shared" si="0"/>
        <v>1</v>
      </c>
      <c r="R44" s="954">
        <f t="shared" si="0"/>
        <v>5</v>
      </c>
      <c r="S44" s="921">
        <f t="shared" si="1"/>
        <v>1</v>
      </c>
      <c r="T44" s="954">
        <f t="shared" si="2"/>
        <v>5</v>
      </c>
      <c r="U44" s="961">
        <v>15</v>
      </c>
      <c r="V44" s="911">
        <v>6</v>
      </c>
      <c r="W44" s="911">
        <v>-9</v>
      </c>
      <c r="X44" s="959">
        <v>0.4</v>
      </c>
      <c r="Y44" s="957"/>
    </row>
    <row r="45" spans="1:25" ht="14.45" customHeight="1" x14ac:dyDescent="0.2">
      <c r="A45" s="924" t="s">
        <v>4989</v>
      </c>
      <c r="B45" s="905">
        <v>2</v>
      </c>
      <c r="C45" s="906">
        <v>6.24</v>
      </c>
      <c r="D45" s="907">
        <v>10.5</v>
      </c>
      <c r="E45" s="888">
        <v>2</v>
      </c>
      <c r="F45" s="889">
        <v>5.34</v>
      </c>
      <c r="G45" s="890">
        <v>2.5</v>
      </c>
      <c r="H45" s="891"/>
      <c r="I45" s="892"/>
      <c r="J45" s="893"/>
      <c r="K45" s="894">
        <v>3.12</v>
      </c>
      <c r="L45" s="891">
        <v>3</v>
      </c>
      <c r="M45" s="891">
        <v>27</v>
      </c>
      <c r="N45" s="895">
        <v>9</v>
      </c>
      <c r="O45" s="891" t="s">
        <v>4912</v>
      </c>
      <c r="P45" s="908" t="s">
        <v>4990</v>
      </c>
      <c r="Q45" s="896">
        <f t="shared" si="0"/>
        <v>-2</v>
      </c>
      <c r="R45" s="953">
        <f t="shared" si="0"/>
        <v>-6.24</v>
      </c>
      <c r="S45" s="896">
        <f t="shared" si="1"/>
        <v>-2</v>
      </c>
      <c r="T45" s="953">
        <f t="shared" si="2"/>
        <v>-5.34</v>
      </c>
      <c r="U45" s="960" t="s">
        <v>329</v>
      </c>
      <c r="V45" s="905" t="s">
        <v>329</v>
      </c>
      <c r="W45" s="905" t="s">
        <v>329</v>
      </c>
      <c r="X45" s="958" t="s">
        <v>329</v>
      </c>
      <c r="Y45" s="956"/>
    </row>
    <row r="46" spans="1:25" ht="14.45" customHeight="1" x14ac:dyDescent="0.2">
      <c r="A46" s="924" t="s">
        <v>4991</v>
      </c>
      <c r="B46" s="905"/>
      <c r="C46" s="906"/>
      <c r="D46" s="907"/>
      <c r="E46" s="888">
        <v>1</v>
      </c>
      <c r="F46" s="889">
        <v>3.17</v>
      </c>
      <c r="G46" s="890">
        <v>59</v>
      </c>
      <c r="H46" s="891"/>
      <c r="I46" s="892"/>
      <c r="J46" s="893"/>
      <c r="K46" s="894">
        <v>1.84</v>
      </c>
      <c r="L46" s="891">
        <v>5</v>
      </c>
      <c r="M46" s="891">
        <v>42</v>
      </c>
      <c r="N46" s="895">
        <v>14</v>
      </c>
      <c r="O46" s="891" t="s">
        <v>4912</v>
      </c>
      <c r="P46" s="908" t="s">
        <v>4992</v>
      </c>
      <c r="Q46" s="896">
        <f t="shared" si="0"/>
        <v>0</v>
      </c>
      <c r="R46" s="953">
        <f t="shared" si="0"/>
        <v>0</v>
      </c>
      <c r="S46" s="896">
        <f t="shared" si="1"/>
        <v>-1</v>
      </c>
      <c r="T46" s="953">
        <f t="shared" si="2"/>
        <v>-3.17</v>
      </c>
      <c r="U46" s="960" t="s">
        <v>329</v>
      </c>
      <c r="V46" s="905" t="s">
        <v>329</v>
      </c>
      <c r="W46" s="905" t="s">
        <v>329</v>
      </c>
      <c r="X46" s="958" t="s">
        <v>329</v>
      </c>
      <c r="Y46" s="956"/>
    </row>
    <row r="47" spans="1:25" ht="14.45" customHeight="1" x14ac:dyDescent="0.2">
      <c r="A47" s="924" t="s">
        <v>4993</v>
      </c>
      <c r="B47" s="905">
        <v>159</v>
      </c>
      <c r="C47" s="906">
        <v>266.47000000000003</v>
      </c>
      <c r="D47" s="907">
        <v>6</v>
      </c>
      <c r="E47" s="888">
        <v>165</v>
      </c>
      <c r="F47" s="889">
        <v>277.35000000000002</v>
      </c>
      <c r="G47" s="890">
        <v>5.9</v>
      </c>
      <c r="H47" s="891">
        <v>117</v>
      </c>
      <c r="I47" s="892">
        <v>196.75</v>
      </c>
      <c r="J47" s="893">
        <v>5.7</v>
      </c>
      <c r="K47" s="894">
        <v>1.68</v>
      </c>
      <c r="L47" s="891">
        <v>3</v>
      </c>
      <c r="M47" s="891">
        <v>24</v>
      </c>
      <c r="N47" s="895">
        <v>8</v>
      </c>
      <c r="O47" s="891" t="s">
        <v>4912</v>
      </c>
      <c r="P47" s="908" t="s">
        <v>4994</v>
      </c>
      <c r="Q47" s="896">
        <f t="shared" si="0"/>
        <v>-42</v>
      </c>
      <c r="R47" s="953">
        <f t="shared" si="0"/>
        <v>-69.720000000000027</v>
      </c>
      <c r="S47" s="896">
        <f t="shared" si="1"/>
        <v>-48</v>
      </c>
      <c r="T47" s="953">
        <f t="shared" si="2"/>
        <v>-80.600000000000023</v>
      </c>
      <c r="U47" s="960">
        <v>936</v>
      </c>
      <c r="V47" s="905">
        <v>666.9</v>
      </c>
      <c r="W47" s="905">
        <v>-269.10000000000002</v>
      </c>
      <c r="X47" s="958">
        <v>0.71250000000000002</v>
      </c>
      <c r="Y47" s="956">
        <v>52</v>
      </c>
    </row>
    <row r="48" spans="1:25" ht="14.45" customHeight="1" x14ac:dyDescent="0.2">
      <c r="A48" s="925" t="s">
        <v>4995</v>
      </c>
      <c r="B48" s="911"/>
      <c r="C48" s="912"/>
      <c r="D48" s="910"/>
      <c r="E48" s="915">
        <v>12</v>
      </c>
      <c r="F48" s="916">
        <v>26.57</v>
      </c>
      <c r="G48" s="898">
        <v>10.1</v>
      </c>
      <c r="H48" s="918">
        <v>13</v>
      </c>
      <c r="I48" s="914">
        <v>25.73</v>
      </c>
      <c r="J48" s="897">
        <v>7.3</v>
      </c>
      <c r="K48" s="917">
        <v>1.97</v>
      </c>
      <c r="L48" s="918">
        <v>3</v>
      </c>
      <c r="M48" s="918">
        <v>27</v>
      </c>
      <c r="N48" s="919">
        <v>9</v>
      </c>
      <c r="O48" s="918" t="s">
        <v>4912</v>
      </c>
      <c r="P48" s="920" t="s">
        <v>4996</v>
      </c>
      <c r="Q48" s="921">
        <f t="shared" si="0"/>
        <v>13</v>
      </c>
      <c r="R48" s="954">
        <f t="shared" si="0"/>
        <v>25.73</v>
      </c>
      <c r="S48" s="921">
        <f t="shared" si="1"/>
        <v>1</v>
      </c>
      <c r="T48" s="954">
        <f t="shared" si="2"/>
        <v>-0.83999999999999986</v>
      </c>
      <c r="U48" s="961">
        <v>117</v>
      </c>
      <c r="V48" s="911">
        <v>94.899999999999991</v>
      </c>
      <c r="W48" s="911">
        <v>-22.100000000000009</v>
      </c>
      <c r="X48" s="959">
        <v>0.81111111111111101</v>
      </c>
      <c r="Y48" s="957">
        <v>19</v>
      </c>
    </row>
    <row r="49" spans="1:25" ht="14.45" customHeight="1" x14ac:dyDescent="0.2">
      <c r="A49" s="925" t="s">
        <v>4997</v>
      </c>
      <c r="B49" s="911">
        <v>1</v>
      </c>
      <c r="C49" s="912">
        <v>3.73</v>
      </c>
      <c r="D49" s="910">
        <v>7</v>
      </c>
      <c r="E49" s="915">
        <v>1</v>
      </c>
      <c r="F49" s="916">
        <v>3.73</v>
      </c>
      <c r="G49" s="898">
        <v>33</v>
      </c>
      <c r="H49" s="918">
        <v>1</v>
      </c>
      <c r="I49" s="914">
        <v>3.73</v>
      </c>
      <c r="J49" s="897">
        <v>5</v>
      </c>
      <c r="K49" s="917">
        <v>3.73</v>
      </c>
      <c r="L49" s="918">
        <v>5</v>
      </c>
      <c r="M49" s="918">
        <v>48</v>
      </c>
      <c r="N49" s="919">
        <v>16</v>
      </c>
      <c r="O49" s="918" t="s">
        <v>4912</v>
      </c>
      <c r="P49" s="920" t="s">
        <v>4998</v>
      </c>
      <c r="Q49" s="921">
        <f t="shared" si="0"/>
        <v>0</v>
      </c>
      <c r="R49" s="954">
        <f t="shared" si="0"/>
        <v>0</v>
      </c>
      <c r="S49" s="921">
        <f t="shared" si="1"/>
        <v>0</v>
      </c>
      <c r="T49" s="954">
        <f t="shared" si="2"/>
        <v>0</v>
      </c>
      <c r="U49" s="961">
        <v>16</v>
      </c>
      <c r="V49" s="911">
        <v>5</v>
      </c>
      <c r="W49" s="911">
        <v>-11</v>
      </c>
      <c r="X49" s="959">
        <v>0.3125</v>
      </c>
      <c r="Y49" s="957"/>
    </row>
    <row r="50" spans="1:25" ht="14.45" customHeight="1" x14ac:dyDescent="0.2">
      <c r="A50" s="924" t="s">
        <v>4999</v>
      </c>
      <c r="B50" s="905">
        <v>1</v>
      </c>
      <c r="C50" s="906">
        <v>0.61</v>
      </c>
      <c r="D50" s="907">
        <v>8</v>
      </c>
      <c r="E50" s="888">
        <v>3</v>
      </c>
      <c r="F50" s="889">
        <v>1.83</v>
      </c>
      <c r="G50" s="890">
        <v>4</v>
      </c>
      <c r="H50" s="891">
        <v>3</v>
      </c>
      <c r="I50" s="892">
        <v>1.83</v>
      </c>
      <c r="J50" s="893">
        <v>3</v>
      </c>
      <c r="K50" s="894">
        <v>0.61</v>
      </c>
      <c r="L50" s="891">
        <v>1</v>
      </c>
      <c r="M50" s="891">
        <v>12</v>
      </c>
      <c r="N50" s="895">
        <v>4</v>
      </c>
      <c r="O50" s="891" t="s">
        <v>4912</v>
      </c>
      <c r="P50" s="908" t="s">
        <v>5000</v>
      </c>
      <c r="Q50" s="896">
        <f t="shared" si="0"/>
        <v>2</v>
      </c>
      <c r="R50" s="953">
        <f t="shared" si="0"/>
        <v>1.2200000000000002</v>
      </c>
      <c r="S50" s="896">
        <f t="shared" si="1"/>
        <v>0</v>
      </c>
      <c r="T50" s="953">
        <f t="shared" si="2"/>
        <v>0</v>
      </c>
      <c r="U50" s="960">
        <v>12</v>
      </c>
      <c r="V50" s="905">
        <v>9</v>
      </c>
      <c r="W50" s="905">
        <v>-3</v>
      </c>
      <c r="X50" s="958">
        <v>0.75</v>
      </c>
      <c r="Y50" s="956"/>
    </row>
    <row r="51" spans="1:25" ht="14.45" customHeight="1" x14ac:dyDescent="0.2">
      <c r="A51" s="925" t="s">
        <v>5001</v>
      </c>
      <c r="B51" s="911"/>
      <c r="C51" s="912"/>
      <c r="D51" s="910"/>
      <c r="E51" s="915">
        <v>1</v>
      </c>
      <c r="F51" s="916">
        <v>1.25</v>
      </c>
      <c r="G51" s="898">
        <v>4</v>
      </c>
      <c r="H51" s="918"/>
      <c r="I51" s="914"/>
      <c r="J51" s="897"/>
      <c r="K51" s="917">
        <v>1.25</v>
      </c>
      <c r="L51" s="918">
        <v>3</v>
      </c>
      <c r="M51" s="918">
        <v>27</v>
      </c>
      <c r="N51" s="919">
        <v>9</v>
      </c>
      <c r="O51" s="918" t="s">
        <v>4912</v>
      </c>
      <c r="P51" s="920" t="s">
        <v>5000</v>
      </c>
      <c r="Q51" s="921">
        <f t="shared" si="0"/>
        <v>0</v>
      </c>
      <c r="R51" s="954">
        <f t="shared" si="0"/>
        <v>0</v>
      </c>
      <c r="S51" s="921">
        <f t="shared" si="1"/>
        <v>-1</v>
      </c>
      <c r="T51" s="954">
        <f t="shared" si="2"/>
        <v>-1.25</v>
      </c>
      <c r="U51" s="961" t="s">
        <v>329</v>
      </c>
      <c r="V51" s="911" t="s">
        <v>329</v>
      </c>
      <c r="W51" s="911" t="s">
        <v>329</v>
      </c>
      <c r="X51" s="959" t="s">
        <v>329</v>
      </c>
      <c r="Y51" s="957"/>
    </row>
    <row r="52" spans="1:25" ht="14.45" customHeight="1" x14ac:dyDescent="0.2">
      <c r="A52" s="924" t="s">
        <v>5002</v>
      </c>
      <c r="B52" s="905">
        <v>12</v>
      </c>
      <c r="C52" s="906">
        <v>5.16</v>
      </c>
      <c r="D52" s="907">
        <v>3.8</v>
      </c>
      <c r="E52" s="909">
        <v>11</v>
      </c>
      <c r="F52" s="892">
        <v>4.7</v>
      </c>
      <c r="G52" s="893">
        <v>3.1</v>
      </c>
      <c r="H52" s="888">
        <v>13</v>
      </c>
      <c r="I52" s="889">
        <v>5.35</v>
      </c>
      <c r="J52" s="890">
        <v>4</v>
      </c>
      <c r="K52" s="894">
        <v>0.43</v>
      </c>
      <c r="L52" s="891">
        <v>2</v>
      </c>
      <c r="M52" s="891">
        <v>18</v>
      </c>
      <c r="N52" s="895">
        <v>6</v>
      </c>
      <c r="O52" s="891" t="s">
        <v>4912</v>
      </c>
      <c r="P52" s="908" t="s">
        <v>5003</v>
      </c>
      <c r="Q52" s="896">
        <f t="shared" si="0"/>
        <v>1</v>
      </c>
      <c r="R52" s="953">
        <f t="shared" si="0"/>
        <v>0.1899999999999995</v>
      </c>
      <c r="S52" s="896">
        <f t="shared" si="1"/>
        <v>2</v>
      </c>
      <c r="T52" s="953">
        <f t="shared" si="2"/>
        <v>0.64999999999999947</v>
      </c>
      <c r="U52" s="960">
        <v>78</v>
      </c>
      <c r="V52" s="905">
        <v>52</v>
      </c>
      <c r="W52" s="905">
        <v>-26</v>
      </c>
      <c r="X52" s="958">
        <v>0.66666666666666663</v>
      </c>
      <c r="Y52" s="956">
        <v>8</v>
      </c>
    </row>
    <row r="53" spans="1:25" ht="14.45" customHeight="1" x14ac:dyDescent="0.2">
      <c r="A53" s="925" t="s">
        <v>5004</v>
      </c>
      <c r="B53" s="911"/>
      <c r="C53" s="912"/>
      <c r="D53" s="910"/>
      <c r="E53" s="913">
        <v>1</v>
      </c>
      <c r="F53" s="914">
        <v>0.5</v>
      </c>
      <c r="G53" s="897">
        <v>4</v>
      </c>
      <c r="H53" s="915"/>
      <c r="I53" s="916"/>
      <c r="J53" s="898"/>
      <c r="K53" s="917">
        <v>0.5</v>
      </c>
      <c r="L53" s="918">
        <v>2</v>
      </c>
      <c r="M53" s="918">
        <v>21</v>
      </c>
      <c r="N53" s="919">
        <v>7</v>
      </c>
      <c r="O53" s="918" t="s">
        <v>4912</v>
      </c>
      <c r="P53" s="920" t="s">
        <v>5005</v>
      </c>
      <c r="Q53" s="921">
        <f t="shared" si="0"/>
        <v>0</v>
      </c>
      <c r="R53" s="954">
        <f t="shared" si="0"/>
        <v>0</v>
      </c>
      <c r="S53" s="921">
        <f t="shared" si="1"/>
        <v>-1</v>
      </c>
      <c r="T53" s="954">
        <f t="shared" si="2"/>
        <v>-0.5</v>
      </c>
      <c r="U53" s="961" t="s">
        <v>329</v>
      </c>
      <c r="V53" s="911" t="s">
        <v>329</v>
      </c>
      <c r="W53" s="911" t="s">
        <v>329</v>
      </c>
      <c r="X53" s="959" t="s">
        <v>329</v>
      </c>
      <c r="Y53" s="957"/>
    </row>
    <row r="54" spans="1:25" ht="14.45" customHeight="1" x14ac:dyDescent="0.2">
      <c r="A54" s="924" t="s">
        <v>5006</v>
      </c>
      <c r="B54" s="905"/>
      <c r="C54" s="906"/>
      <c r="D54" s="907"/>
      <c r="E54" s="909"/>
      <c r="F54" s="892"/>
      <c r="G54" s="893"/>
      <c r="H54" s="888">
        <v>1</v>
      </c>
      <c r="I54" s="889">
        <v>0.62</v>
      </c>
      <c r="J54" s="890">
        <v>2</v>
      </c>
      <c r="K54" s="894">
        <v>0.62</v>
      </c>
      <c r="L54" s="891">
        <v>2</v>
      </c>
      <c r="M54" s="891">
        <v>21</v>
      </c>
      <c r="N54" s="895">
        <v>7</v>
      </c>
      <c r="O54" s="891" t="s">
        <v>4912</v>
      </c>
      <c r="P54" s="908" t="s">
        <v>5007</v>
      </c>
      <c r="Q54" s="896">
        <f t="shared" si="0"/>
        <v>1</v>
      </c>
      <c r="R54" s="953">
        <f t="shared" si="0"/>
        <v>0.62</v>
      </c>
      <c r="S54" s="896">
        <f t="shared" si="1"/>
        <v>1</v>
      </c>
      <c r="T54" s="953">
        <f t="shared" si="2"/>
        <v>0.62</v>
      </c>
      <c r="U54" s="960">
        <v>7</v>
      </c>
      <c r="V54" s="905">
        <v>2</v>
      </c>
      <c r="W54" s="905">
        <v>-5</v>
      </c>
      <c r="X54" s="958">
        <v>0.2857142857142857</v>
      </c>
      <c r="Y54" s="956"/>
    </row>
    <row r="55" spans="1:25" ht="14.45" customHeight="1" x14ac:dyDescent="0.2">
      <c r="A55" s="924" t="s">
        <v>5008</v>
      </c>
      <c r="B55" s="905">
        <v>9</v>
      </c>
      <c r="C55" s="906">
        <v>24</v>
      </c>
      <c r="D55" s="907">
        <v>10.4</v>
      </c>
      <c r="E55" s="888">
        <v>10</v>
      </c>
      <c r="F55" s="889">
        <v>26.67</v>
      </c>
      <c r="G55" s="890">
        <v>9.9</v>
      </c>
      <c r="H55" s="891">
        <v>5</v>
      </c>
      <c r="I55" s="892">
        <v>13.33</v>
      </c>
      <c r="J55" s="903">
        <v>9.8000000000000007</v>
      </c>
      <c r="K55" s="894">
        <v>2.67</v>
      </c>
      <c r="L55" s="891">
        <v>3</v>
      </c>
      <c r="M55" s="891">
        <v>27</v>
      </c>
      <c r="N55" s="895">
        <v>9</v>
      </c>
      <c r="O55" s="891" t="s">
        <v>4912</v>
      </c>
      <c r="P55" s="908" t="s">
        <v>5009</v>
      </c>
      <c r="Q55" s="896">
        <f t="shared" si="0"/>
        <v>-4</v>
      </c>
      <c r="R55" s="953">
        <f t="shared" si="0"/>
        <v>-10.67</v>
      </c>
      <c r="S55" s="896">
        <f t="shared" si="1"/>
        <v>-5</v>
      </c>
      <c r="T55" s="953">
        <f t="shared" si="2"/>
        <v>-13.340000000000002</v>
      </c>
      <c r="U55" s="960">
        <v>45</v>
      </c>
      <c r="V55" s="905">
        <v>49</v>
      </c>
      <c r="W55" s="905">
        <v>4</v>
      </c>
      <c r="X55" s="958">
        <v>1.0888888888888888</v>
      </c>
      <c r="Y55" s="956">
        <v>6</v>
      </c>
    </row>
    <row r="56" spans="1:25" ht="14.45" customHeight="1" x14ac:dyDescent="0.2">
      <c r="A56" s="925" t="s">
        <v>5010</v>
      </c>
      <c r="B56" s="911"/>
      <c r="C56" s="912"/>
      <c r="D56" s="910"/>
      <c r="E56" s="915"/>
      <c r="F56" s="916"/>
      <c r="G56" s="898"/>
      <c r="H56" s="918">
        <v>1</v>
      </c>
      <c r="I56" s="914">
        <v>3.09</v>
      </c>
      <c r="J56" s="904">
        <v>12</v>
      </c>
      <c r="K56" s="917">
        <v>3.09</v>
      </c>
      <c r="L56" s="918">
        <v>3</v>
      </c>
      <c r="M56" s="918">
        <v>30</v>
      </c>
      <c r="N56" s="919">
        <v>10</v>
      </c>
      <c r="O56" s="918" t="s">
        <v>4912</v>
      </c>
      <c r="P56" s="920" t="s">
        <v>5011</v>
      </c>
      <c r="Q56" s="921">
        <f t="shared" si="0"/>
        <v>1</v>
      </c>
      <c r="R56" s="954">
        <f t="shared" si="0"/>
        <v>3.09</v>
      </c>
      <c r="S56" s="921">
        <f t="shared" si="1"/>
        <v>1</v>
      </c>
      <c r="T56" s="954">
        <f t="shared" si="2"/>
        <v>3.09</v>
      </c>
      <c r="U56" s="961">
        <v>10</v>
      </c>
      <c r="V56" s="911">
        <v>12</v>
      </c>
      <c r="W56" s="911">
        <v>2</v>
      </c>
      <c r="X56" s="959">
        <v>1.2</v>
      </c>
      <c r="Y56" s="957">
        <v>2</v>
      </c>
    </row>
    <row r="57" spans="1:25" ht="14.45" customHeight="1" x14ac:dyDescent="0.2">
      <c r="A57" s="925" t="s">
        <v>5012</v>
      </c>
      <c r="B57" s="911"/>
      <c r="C57" s="912"/>
      <c r="D57" s="910"/>
      <c r="E57" s="915"/>
      <c r="F57" s="916"/>
      <c r="G57" s="898"/>
      <c r="H57" s="918">
        <v>1</v>
      </c>
      <c r="I57" s="914">
        <v>7.01</v>
      </c>
      <c r="J57" s="897">
        <v>8</v>
      </c>
      <c r="K57" s="917">
        <v>7.01</v>
      </c>
      <c r="L57" s="918">
        <v>6</v>
      </c>
      <c r="M57" s="918">
        <v>51</v>
      </c>
      <c r="N57" s="919">
        <v>17</v>
      </c>
      <c r="O57" s="918" t="s">
        <v>4912</v>
      </c>
      <c r="P57" s="920" t="s">
        <v>5013</v>
      </c>
      <c r="Q57" s="921">
        <f t="shared" si="0"/>
        <v>1</v>
      </c>
      <c r="R57" s="954">
        <f t="shared" si="0"/>
        <v>7.01</v>
      </c>
      <c r="S57" s="921">
        <f t="shared" si="1"/>
        <v>1</v>
      </c>
      <c r="T57" s="954">
        <f t="shared" si="2"/>
        <v>7.01</v>
      </c>
      <c r="U57" s="961">
        <v>17</v>
      </c>
      <c r="V57" s="911">
        <v>8</v>
      </c>
      <c r="W57" s="911">
        <v>-9</v>
      </c>
      <c r="X57" s="959">
        <v>0.47058823529411764</v>
      </c>
      <c r="Y57" s="957"/>
    </row>
    <row r="58" spans="1:25" ht="14.45" customHeight="1" x14ac:dyDescent="0.2">
      <c r="A58" s="924" t="s">
        <v>5014</v>
      </c>
      <c r="B58" s="905">
        <v>1</v>
      </c>
      <c r="C58" s="906">
        <v>0.32</v>
      </c>
      <c r="D58" s="907">
        <v>5</v>
      </c>
      <c r="E58" s="888">
        <v>2</v>
      </c>
      <c r="F58" s="889">
        <v>0.64</v>
      </c>
      <c r="G58" s="890">
        <v>6</v>
      </c>
      <c r="H58" s="891"/>
      <c r="I58" s="892"/>
      <c r="J58" s="893"/>
      <c r="K58" s="894">
        <v>0.32</v>
      </c>
      <c r="L58" s="891">
        <v>2</v>
      </c>
      <c r="M58" s="891">
        <v>18</v>
      </c>
      <c r="N58" s="895">
        <v>6</v>
      </c>
      <c r="O58" s="891" t="s">
        <v>4912</v>
      </c>
      <c r="P58" s="908" t="s">
        <v>5015</v>
      </c>
      <c r="Q58" s="896">
        <f t="shared" si="0"/>
        <v>-1</v>
      </c>
      <c r="R58" s="953">
        <f t="shared" si="0"/>
        <v>-0.32</v>
      </c>
      <c r="S58" s="896">
        <f t="shared" si="1"/>
        <v>-2</v>
      </c>
      <c r="T58" s="953">
        <f t="shared" si="2"/>
        <v>-0.64</v>
      </c>
      <c r="U58" s="960" t="s">
        <v>329</v>
      </c>
      <c r="V58" s="905" t="s">
        <v>329</v>
      </c>
      <c r="W58" s="905" t="s">
        <v>329</v>
      </c>
      <c r="X58" s="958" t="s">
        <v>329</v>
      </c>
      <c r="Y58" s="956"/>
    </row>
    <row r="59" spans="1:25" ht="14.45" customHeight="1" x14ac:dyDescent="0.2">
      <c r="A59" s="924" t="s">
        <v>5016</v>
      </c>
      <c r="B59" s="905"/>
      <c r="C59" s="906"/>
      <c r="D59" s="907"/>
      <c r="E59" s="888">
        <v>1</v>
      </c>
      <c r="F59" s="889">
        <v>7.54</v>
      </c>
      <c r="G59" s="890">
        <v>5</v>
      </c>
      <c r="H59" s="891"/>
      <c r="I59" s="892"/>
      <c r="J59" s="893"/>
      <c r="K59" s="894">
        <v>3.67</v>
      </c>
      <c r="L59" s="891">
        <v>6</v>
      </c>
      <c r="M59" s="891">
        <v>51</v>
      </c>
      <c r="N59" s="895">
        <v>17</v>
      </c>
      <c r="O59" s="891" t="s">
        <v>4912</v>
      </c>
      <c r="P59" s="908" t="s">
        <v>5017</v>
      </c>
      <c r="Q59" s="896">
        <f t="shared" si="0"/>
        <v>0</v>
      </c>
      <c r="R59" s="953">
        <f t="shared" si="0"/>
        <v>0</v>
      </c>
      <c r="S59" s="896">
        <f t="shared" si="1"/>
        <v>-1</v>
      </c>
      <c r="T59" s="953">
        <f t="shared" si="2"/>
        <v>-7.54</v>
      </c>
      <c r="U59" s="960" t="s">
        <v>329</v>
      </c>
      <c r="V59" s="905" t="s">
        <v>329</v>
      </c>
      <c r="W59" s="905" t="s">
        <v>329</v>
      </c>
      <c r="X59" s="958" t="s">
        <v>329</v>
      </c>
      <c r="Y59" s="956"/>
    </row>
    <row r="60" spans="1:25" ht="14.45" customHeight="1" x14ac:dyDescent="0.2">
      <c r="A60" s="924" t="s">
        <v>5018</v>
      </c>
      <c r="B60" s="905"/>
      <c r="C60" s="906"/>
      <c r="D60" s="907"/>
      <c r="E60" s="909"/>
      <c r="F60" s="892"/>
      <c r="G60" s="893"/>
      <c r="H60" s="888">
        <v>1</v>
      </c>
      <c r="I60" s="889">
        <v>1.43</v>
      </c>
      <c r="J60" s="890">
        <v>10</v>
      </c>
      <c r="K60" s="894">
        <v>1.43</v>
      </c>
      <c r="L60" s="891">
        <v>4</v>
      </c>
      <c r="M60" s="891">
        <v>36</v>
      </c>
      <c r="N60" s="895">
        <v>12</v>
      </c>
      <c r="O60" s="891" t="s">
        <v>4912</v>
      </c>
      <c r="P60" s="908" t="s">
        <v>5019</v>
      </c>
      <c r="Q60" s="896">
        <f t="shared" si="0"/>
        <v>1</v>
      </c>
      <c r="R60" s="953">
        <f t="shared" si="0"/>
        <v>1.43</v>
      </c>
      <c r="S60" s="896">
        <f t="shared" si="1"/>
        <v>1</v>
      </c>
      <c r="T60" s="953">
        <f t="shared" si="2"/>
        <v>1.43</v>
      </c>
      <c r="U60" s="960">
        <v>12</v>
      </c>
      <c r="V60" s="905">
        <v>10</v>
      </c>
      <c r="W60" s="905">
        <v>-2</v>
      </c>
      <c r="X60" s="958">
        <v>0.83333333333333337</v>
      </c>
      <c r="Y60" s="956"/>
    </row>
    <row r="61" spans="1:25" ht="14.45" customHeight="1" x14ac:dyDescent="0.2">
      <c r="A61" s="924" t="s">
        <v>5020</v>
      </c>
      <c r="B61" s="905"/>
      <c r="C61" s="906"/>
      <c r="D61" s="907"/>
      <c r="E61" s="909"/>
      <c r="F61" s="892"/>
      <c r="G61" s="893"/>
      <c r="H61" s="888">
        <v>1</v>
      </c>
      <c r="I61" s="889">
        <v>1.51</v>
      </c>
      <c r="J61" s="890">
        <v>3</v>
      </c>
      <c r="K61" s="894">
        <v>1.51</v>
      </c>
      <c r="L61" s="891">
        <v>3</v>
      </c>
      <c r="M61" s="891">
        <v>27</v>
      </c>
      <c r="N61" s="895">
        <v>9</v>
      </c>
      <c r="O61" s="891" t="s">
        <v>4912</v>
      </c>
      <c r="P61" s="908" t="s">
        <v>5021</v>
      </c>
      <c r="Q61" s="896">
        <f t="shared" si="0"/>
        <v>1</v>
      </c>
      <c r="R61" s="953">
        <f t="shared" si="0"/>
        <v>1.51</v>
      </c>
      <c r="S61" s="896">
        <f t="shared" si="1"/>
        <v>1</v>
      </c>
      <c r="T61" s="953">
        <f t="shared" si="2"/>
        <v>1.51</v>
      </c>
      <c r="U61" s="960">
        <v>9</v>
      </c>
      <c r="V61" s="905">
        <v>3</v>
      </c>
      <c r="W61" s="905">
        <v>-6</v>
      </c>
      <c r="X61" s="958">
        <v>0.33333333333333331</v>
      </c>
      <c r="Y61" s="956"/>
    </row>
    <row r="62" spans="1:25" ht="14.45" customHeight="1" x14ac:dyDescent="0.2">
      <c r="A62" s="924" t="s">
        <v>5022</v>
      </c>
      <c r="B62" s="905"/>
      <c r="C62" s="906"/>
      <c r="D62" s="907"/>
      <c r="E62" s="888">
        <v>1</v>
      </c>
      <c r="F62" s="889">
        <v>1.28</v>
      </c>
      <c r="G62" s="890">
        <v>9</v>
      </c>
      <c r="H62" s="891"/>
      <c r="I62" s="892"/>
      <c r="J62" s="893"/>
      <c r="K62" s="894">
        <v>1.28</v>
      </c>
      <c r="L62" s="891">
        <v>3</v>
      </c>
      <c r="M62" s="891">
        <v>24</v>
      </c>
      <c r="N62" s="895">
        <v>8</v>
      </c>
      <c r="O62" s="891" t="s">
        <v>4912</v>
      </c>
      <c r="P62" s="908" t="s">
        <v>5023</v>
      </c>
      <c r="Q62" s="896">
        <f t="shared" si="0"/>
        <v>0</v>
      </c>
      <c r="R62" s="953">
        <f t="shared" si="0"/>
        <v>0</v>
      </c>
      <c r="S62" s="896">
        <f t="shared" si="1"/>
        <v>-1</v>
      </c>
      <c r="T62" s="953">
        <f t="shared" si="2"/>
        <v>-1.28</v>
      </c>
      <c r="U62" s="960" t="s">
        <v>329</v>
      </c>
      <c r="V62" s="905" t="s">
        <v>329</v>
      </c>
      <c r="W62" s="905" t="s">
        <v>329</v>
      </c>
      <c r="X62" s="958" t="s">
        <v>329</v>
      </c>
      <c r="Y62" s="956"/>
    </row>
    <row r="63" spans="1:25" ht="14.45" customHeight="1" x14ac:dyDescent="0.2">
      <c r="A63" s="924" t="s">
        <v>5024</v>
      </c>
      <c r="B63" s="899">
        <v>1</v>
      </c>
      <c r="C63" s="900">
        <v>0.88</v>
      </c>
      <c r="D63" s="901">
        <v>2</v>
      </c>
      <c r="E63" s="909"/>
      <c r="F63" s="892"/>
      <c r="G63" s="893"/>
      <c r="H63" s="891"/>
      <c r="I63" s="892"/>
      <c r="J63" s="893"/>
      <c r="K63" s="894">
        <v>0.88</v>
      </c>
      <c r="L63" s="891">
        <v>2</v>
      </c>
      <c r="M63" s="891">
        <v>21</v>
      </c>
      <c r="N63" s="895">
        <v>7</v>
      </c>
      <c r="O63" s="891" t="s">
        <v>4912</v>
      </c>
      <c r="P63" s="908" t="s">
        <v>5025</v>
      </c>
      <c r="Q63" s="896">
        <f t="shared" si="0"/>
        <v>-1</v>
      </c>
      <c r="R63" s="953">
        <f t="shared" si="0"/>
        <v>-0.88</v>
      </c>
      <c r="S63" s="896">
        <f t="shared" si="1"/>
        <v>0</v>
      </c>
      <c r="T63" s="953">
        <f t="shared" si="2"/>
        <v>0</v>
      </c>
      <c r="U63" s="960" t="s">
        <v>329</v>
      </c>
      <c r="V63" s="905" t="s">
        <v>329</v>
      </c>
      <c r="W63" s="905" t="s">
        <v>329</v>
      </c>
      <c r="X63" s="958" t="s">
        <v>329</v>
      </c>
      <c r="Y63" s="956"/>
    </row>
    <row r="64" spans="1:25" ht="14.45" customHeight="1" x14ac:dyDescent="0.2">
      <c r="A64" s="924" t="s">
        <v>5026</v>
      </c>
      <c r="B64" s="899">
        <v>10</v>
      </c>
      <c r="C64" s="900">
        <v>6.51</v>
      </c>
      <c r="D64" s="901">
        <v>6</v>
      </c>
      <c r="E64" s="909">
        <v>7</v>
      </c>
      <c r="F64" s="892">
        <v>4.51</v>
      </c>
      <c r="G64" s="893">
        <v>5</v>
      </c>
      <c r="H64" s="891">
        <v>8</v>
      </c>
      <c r="I64" s="892">
        <v>5.4</v>
      </c>
      <c r="J64" s="903">
        <v>4.0999999999999996</v>
      </c>
      <c r="K64" s="894">
        <v>0.64</v>
      </c>
      <c r="L64" s="891">
        <v>1</v>
      </c>
      <c r="M64" s="891">
        <v>12</v>
      </c>
      <c r="N64" s="895">
        <v>4</v>
      </c>
      <c r="O64" s="891" t="s">
        <v>4912</v>
      </c>
      <c r="P64" s="908" t="s">
        <v>5027</v>
      </c>
      <c r="Q64" s="896">
        <f t="shared" si="0"/>
        <v>-2</v>
      </c>
      <c r="R64" s="953">
        <f t="shared" si="0"/>
        <v>-1.1099999999999994</v>
      </c>
      <c r="S64" s="896">
        <f t="shared" si="1"/>
        <v>1</v>
      </c>
      <c r="T64" s="953">
        <f t="shared" si="2"/>
        <v>0.89000000000000057</v>
      </c>
      <c r="U64" s="960">
        <v>32</v>
      </c>
      <c r="V64" s="905">
        <v>32.799999999999997</v>
      </c>
      <c r="W64" s="905">
        <v>0.79999999999999716</v>
      </c>
      <c r="X64" s="958">
        <v>1.0249999999999999</v>
      </c>
      <c r="Y64" s="956">
        <v>4</v>
      </c>
    </row>
    <row r="65" spans="1:25" ht="14.45" customHeight="1" x14ac:dyDescent="0.2">
      <c r="A65" s="925" t="s">
        <v>5028</v>
      </c>
      <c r="B65" s="922">
        <v>2</v>
      </c>
      <c r="C65" s="923">
        <v>1.83</v>
      </c>
      <c r="D65" s="902">
        <v>7.5</v>
      </c>
      <c r="E65" s="913">
        <v>1</v>
      </c>
      <c r="F65" s="914">
        <v>0.88</v>
      </c>
      <c r="G65" s="897">
        <v>7</v>
      </c>
      <c r="H65" s="918"/>
      <c r="I65" s="914"/>
      <c r="J65" s="897"/>
      <c r="K65" s="917">
        <v>0.88</v>
      </c>
      <c r="L65" s="918">
        <v>2</v>
      </c>
      <c r="M65" s="918">
        <v>18</v>
      </c>
      <c r="N65" s="919">
        <v>6</v>
      </c>
      <c r="O65" s="918" t="s">
        <v>4912</v>
      </c>
      <c r="P65" s="920" t="s">
        <v>5027</v>
      </c>
      <c r="Q65" s="921">
        <f t="shared" si="0"/>
        <v>-2</v>
      </c>
      <c r="R65" s="954">
        <f t="shared" si="0"/>
        <v>-1.83</v>
      </c>
      <c r="S65" s="921">
        <f t="shared" si="1"/>
        <v>-1</v>
      </c>
      <c r="T65" s="954">
        <f t="shared" si="2"/>
        <v>-0.88</v>
      </c>
      <c r="U65" s="961" t="s">
        <v>329</v>
      </c>
      <c r="V65" s="911" t="s">
        <v>329</v>
      </c>
      <c r="W65" s="911" t="s">
        <v>329</v>
      </c>
      <c r="X65" s="959" t="s">
        <v>329</v>
      </c>
      <c r="Y65" s="957"/>
    </row>
    <row r="66" spans="1:25" ht="14.45" customHeight="1" x14ac:dyDescent="0.2">
      <c r="A66" s="924" t="s">
        <v>5029</v>
      </c>
      <c r="B66" s="899">
        <v>4</v>
      </c>
      <c r="C66" s="900">
        <v>5.56</v>
      </c>
      <c r="D66" s="901">
        <v>5</v>
      </c>
      <c r="E66" s="909">
        <v>1</v>
      </c>
      <c r="F66" s="892">
        <v>8.07</v>
      </c>
      <c r="G66" s="893">
        <v>2</v>
      </c>
      <c r="H66" s="891"/>
      <c r="I66" s="892"/>
      <c r="J66" s="893"/>
      <c r="K66" s="894">
        <v>0.31</v>
      </c>
      <c r="L66" s="891">
        <v>1</v>
      </c>
      <c r="M66" s="891">
        <v>12</v>
      </c>
      <c r="N66" s="895">
        <v>4</v>
      </c>
      <c r="O66" s="891" t="s">
        <v>4912</v>
      </c>
      <c r="P66" s="908" t="s">
        <v>5030</v>
      </c>
      <c r="Q66" s="896">
        <f t="shared" si="0"/>
        <v>-4</v>
      </c>
      <c r="R66" s="953">
        <f t="shared" si="0"/>
        <v>-5.56</v>
      </c>
      <c r="S66" s="896">
        <f t="shared" si="1"/>
        <v>-1</v>
      </c>
      <c r="T66" s="953">
        <f t="shared" si="2"/>
        <v>-8.07</v>
      </c>
      <c r="U66" s="960" t="s">
        <v>329</v>
      </c>
      <c r="V66" s="905" t="s">
        <v>329</v>
      </c>
      <c r="W66" s="905" t="s">
        <v>329</v>
      </c>
      <c r="X66" s="958" t="s">
        <v>329</v>
      </c>
      <c r="Y66" s="956"/>
    </row>
    <row r="67" spans="1:25" ht="14.45" customHeight="1" x14ac:dyDescent="0.2">
      <c r="A67" s="924" t="s">
        <v>5031</v>
      </c>
      <c r="B67" s="905">
        <v>1</v>
      </c>
      <c r="C67" s="906">
        <v>2.56</v>
      </c>
      <c r="D67" s="907">
        <v>2</v>
      </c>
      <c r="E67" s="888">
        <v>2</v>
      </c>
      <c r="F67" s="889">
        <v>9.57</v>
      </c>
      <c r="G67" s="890">
        <v>23</v>
      </c>
      <c r="H67" s="891"/>
      <c r="I67" s="892"/>
      <c r="J67" s="893"/>
      <c r="K67" s="894">
        <v>4.79</v>
      </c>
      <c r="L67" s="891">
        <v>5</v>
      </c>
      <c r="M67" s="891">
        <v>42</v>
      </c>
      <c r="N67" s="895">
        <v>14</v>
      </c>
      <c r="O67" s="891" t="s">
        <v>4912</v>
      </c>
      <c r="P67" s="908" t="s">
        <v>5032</v>
      </c>
      <c r="Q67" s="896">
        <f t="shared" si="0"/>
        <v>-1</v>
      </c>
      <c r="R67" s="953">
        <f t="shared" si="0"/>
        <v>-2.56</v>
      </c>
      <c r="S67" s="896">
        <f t="shared" si="1"/>
        <v>-2</v>
      </c>
      <c r="T67" s="953">
        <f t="shared" si="2"/>
        <v>-9.57</v>
      </c>
      <c r="U67" s="960" t="s">
        <v>329</v>
      </c>
      <c r="V67" s="905" t="s">
        <v>329</v>
      </c>
      <c r="W67" s="905" t="s">
        <v>329</v>
      </c>
      <c r="X67" s="958" t="s">
        <v>329</v>
      </c>
      <c r="Y67" s="956"/>
    </row>
    <row r="68" spans="1:25" ht="14.45" customHeight="1" x14ac:dyDescent="0.2">
      <c r="A68" s="925" t="s">
        <v>5033</v>
      </c>
      <c r="B68" s="911">
        <v>1</v>
      </c>
      <c r="C68" s="912">
        <v>9.14</v>
      </c>
      <c r="D68" s="910">
        <v>17</v>
      </c>
      <c r="E68" s="915"/>
      <c r="F68" s="916"/>
      <c r="G68" s="898"/>
      <c r="H68" s="918"/>
      <c r="I68" s="914"/>
      <c r="J68" s="897"/>
      <c r="K68" s="917">
        <v>9.14</v>
      </c>
      <c r="L68" s="918">
        <v>7</v>
      </c>
      <c r="M68" s="918">
        <v>66</v>
      </c>
      <c r="N68" s="919">
        <v>22</v>
      </c>
      <c r="O68" s="918" t="s">
        <v>4912</v>
      </c>
      <c r="P68" s="920" t="s">
        <v>5032</v>
      </c>
      <c r="Q68" s="921">
        <f t="shared" si="0"/>
        <v>-1</v>
      </c>
      <c r="R68" s="954">
        <f t="shared" si="0"/>
        <v>-9.14</v>
      </c>
      <c r="S68" s="921">
        <f t="shared" si="1"/>
        <v>0</v>
      </c>
      <c r="T68" s="954">
        <f t="shared" si="2"/>
        <v>0</v>
      </c>
      <c r="U68" s="961" t="s">
        <v>329</v>
      </c>
      <c r="V68" s="911" t="s">
        <v>329</v>
      </c>
      <c r="W68" s="911" t="s">
        <v>329</v>
      </c>
      <c r="X68" s="959" t="s">
        <v>329</v>
      </c>
      <c r="Y68" s="957"/>
    </row>
    <row r="69" spans="1:25" ht="14.45" customHeight="1" x14ac:dyDescent="0.2">
      <c r="A69" s="924" t="s">
        <v>5034</v>
      </c>
      <c r="B69" s="905">
        <v>1</v>
      </c>
      <c r="C69" s="906">
        <v>16.940000000000001</v>
      </c>
      <c r="D69" s="907">
        <v>9</v>
      </c>
      <c r="E69" s="909"/>
      <c r="F69" s="892"/>
      <c r="G69" s="893"/>
      <c r="H69" s="888"/>
      <c r="I69" s="889"/>
      <c r="J69" s="890"/>
      <c r="K69" s="894">
        <v>16.940000000000001</v>
      </c>
      <c r="L69" s="891">
        <v>5</v>
      </c>
      <c r="M69" s="891">
        <v>72</v>
      </c>
      <c r="N69" s="895">
        <v>24</v>
      </c>
      <c r="O69" s="891" t="s">
        <v>4912</v>
      </c>
      <c r="P69" s="908" t="s">
        <v>5035</v>
      </c>
      <c r="Q69" s="896">
        <f t="shared" si="0"/>
        <v>-1</v>
      </c>
      <c r="R69" s="953">
        <f t="shared" si="0"/>
        <v>-16.940000000000001</v>
      </c>
      <c r="S69" s="896">
        <f t="shared" si="1"/>
        <v>0</v>
      </c>
      <c r="T69" s="953">
        <f t="shared" si="2"/>
        <v>0</v>
      </c>
      <c r="U69" s="960" t="s">
        <v>329</v>
      </c>
      <c r="V69" s="905" t="s">
        <v>329</v>
      </c>
      <c r="W69" s="905" t="s">
        <v>329</v>
      </c>
      <c r="X69" s="958" t="s">
        <v>329</v>
      </c>
      <c r="Y69" s="956"/>
    </row>
    <row r="70" spans="1:25" ht="14.45" customHeight="1" x14ac:dyDescent="0.2">
      <c r="A70" s="925" t="s">
        <v>5036</v>
      </c>
      <c r="B70" s="911"/>
      <c r="C70" s="912"/>
      <c r="D70" s="910"/>
      <c r="E70" s="913"/>
      <c r="F70" s="914"/>
      <c r="G70" s="897"/>
      <c r="H70" s="915">
        <v>1</v>
      </c>
      <c r="I70" s="916">
        <v>14.76</v>
      </c>
      <c r="J70" s="898">
        <v>19</v>
      </c>
      <c r="K70" s="917">
        <v>16.940000000000001</v>
      </c>
      <c r="L70" s="918">
        <v>5</v>
      </c>
      <c r="M70" s="918">
        <v>72</v>
      </c>
      <c r="N70" s="919">
        <v>24</v>
      </c>
      <c r="O70" s="918" t="s">
        <v>4912</v>
      </c>
      <c r="P70" s="920" t="s">
        <v>5035</v>
      </c>
      <c r="Q70" s="921">
        <f t="shared" ref="Q70:R73" si="3">H70-B70</f>
        <v>1</v>
      </c>
      <c r="R70" s="954">
        <f t="shared" si="3"/>
        <v>14.76</v>
      </c>
      <c r="S70" s="921">
        <f t="shared" ref="S70:S73" si="4">H70-E70</f>
        <v>1</v>
      </c>
      <c r="T70" s="954">
        <f t="shared" ref="T70:T73" si="5">I70-F70</f>
        <v>14.76</v>
      </c>
      <c r="U70" s="961">
        <v>24</v>
      </c>
      <c r="V70" s="911">
        <v>19</v>
      </c>
      <c r="W70" s="911">
        <v>-5</v>
      </c>
      <c r="X70" s="959">
        <v>0.79166666666666663</v>
      </c>
      <c r="Y70" s="957"/>
    </row>
    <row r="71" spans="1:25" ht="14.45" customHeight="1" x14ac:dyDescent="0.2">
      <c r="A71" s="924" t="s">
        <v>5037</v>
      </c>
      <c r="B71" s="905"/>
      <c r="C71" s="906"/>
      <c r="D71" s="907"/>
      <c r="E71" s="909">
        <v>1</v>
      </c>
      <c r="F71" s="892">
        <v>0.89</v>
      </c>
      <c r="G71" s="893">
        <v>8</v>
      </c>
      <c r="H71" s="888">
        <v>1</v>
      </c>
      <c r="I71" s="889">
        <v>0.89</v>
      </c>
      <c r="J71" s="890">
        <v>4</v>
      </c>
      <c r="K71" s="894">
        <v>0.89</v>
      </c>
      <c r="L71" s="891">
        <v>3</v>
      </c>
      <c r="M71" s="891">
        <v>24</v>
      </c>
      <c r="N71" s="895">
        <v>8</v>
      </c>
      <c r="O71" s="891" t="s">
        <v>4912</v>
      </c>
      <c r="P71" s="908" t="s">
        <v>5038</v>
      </c>
      <c r="Q71" s="896">
        <f t="shared" si="3"/>
        <v>1</v>
      </c>
      <c r="R71" s="953">
        <f t="shared" si="3"/>
        <v>0.89</v>
      </c>
      <c r="S71" s="896">
        <f t="shared" si="4"/>
        <v>0</v>
      </c>
      <c r="T71" s="953">
        <f t="shared" si="5"/>
        <v>0</v>
      </c>
      <c r="U71" s="960">
        <v>8</v>
      </c>
      <c r="V71" s="905">
        <v>4</v>
      </c>
      <c r="W71" s="905">
        <v>-4</v>
      </c>
      <c r="X71" s="958">
        <v>0.5</v>
      </c>
      <c r="Y71" s="956"/>
    </row>
    <row r="72" spans="1:25" ht="14.45" customHeight="1" x14ac:dyDescent="0.2">
      <c r="A72" s="925" t="s">
        <v>5039</v>
      </c>
      <c r="B72" s="911"/>
      <c r="C72" s="912"/>
      <c r="D72" s="910"/>
      <c r="E72" s="913"/>
      <c r="F72" s="914"/>
      <c r="G72" s="897"/>
      <c r="H72" s="915">
        <v>1</v>
      </c>
      <c r="I72" s="916">
        <v>1.62</v>
      </c>
      <c r="J72" s="904">
        <v>13</v>
      </c>
      <c r="K72" s="917">
        <v>1.62</v>
      </c>
      <c r="L72" s="918">
        <v>4</v>
      </c>
      <c r="M72" s="918">
        <v>36</v>
      </c>
      <c r="N72" s="919">
        <v>12</v>
      </c>
      <c r="O72" s="918" t="s">
        <v>4912</v>
      </c>
      <c r="P72" s="920" t="s">
        <v>5038</v>
      </c>
      <c r="Q72" s="921">
        <f t="shared" si="3"/>
        <v>1</v>
      </c>
      <c r="R72" s="954">
        <f t="shared" si="3"/>
        <v>1.62</v>
      </c>
      <c r="S72" s="921">
        <f t="shared" si="4"/>
        <v>1</v>
      </c>
      <c r="T72" s="954">
        <f t="shared" si="5"/>
        <v>1.62</v>
      </c>
      <c r="U72" s="961">
        <v>12</v>
      </c>
      <c r="V72" s="911">
        <v>13</v>
      </c>
      <c r="W72" s="911">
        <v>1</v>
      </c>
      <c r="X72" s="959">
        <v>1.0833333333333333</v>
      </c>
      <c r="Y72" s="957">
        <v>1</v>
      </c>
    </row>
    <row r="73" spans="1:25" ht="14.45" customHeight="1" thickBot="1" x14ac:dyDescent="0.25">
      <c r="A73" s="940" t="s">
        <v>5040</v>
      </c>
      <c r="B73" s="941">
        <v>1</v>
      </c>
      <c r="C73" s="942">
        <v>0.68</v>
      </c>
      <c r="D73" s="943">
        <v>3</v>
      </c>
      <c r="E73" s="944"/>
      <c r="F73" s="945"/>
      <c r="G73" s="946"/>
      <c r="H73" s="947"/>
      <c r="I73" s="945"/>
      <c r="J73" s="946"/>
      <c r="K73" s="948">
        <v>0.68</v>
      </c>
      <c r="L73" s="947">
        <v>2</v>
      </c>
      <c r="M73" s="947">
        <v>15</v>
      </c>
      <c r="N73" s="949">
        <v>5</v>
      </c>
      <c r="O73" s="947" t="s">
        <v>4912</v>
      </c>
      <c r="P73" s="950" t="s">
        <v>5041</v>
      </c>
      <c r="Q73" s="951">
        <f t="shared" si="3"/>
        <v>-1</v>
      </c>
      <c r="R73" s="955">
        <f t="shared" si="3"/>
        <v>-0.68</v>
      </c>
      <c r="S73" s="951">
        <f t="shared" si="4"/>
        <v>0</v>
      </c>
      <c r="T73" s="955">
        <f t="shared" si="5"/>
        <v>0</v>
      </c>
      <c r="U73" s="965" t="s">
        <v>329</v>
      </c>
      <c r="V73" s="966" t="s">
        <v>329</v>
      </c>
      <c r="W73" s="966" t="s">
        <v>329</v>
      </c>
      <c r="X73" s="967" t="s">
        <v>329</v>
      </c>
      <c r="Y73" s="968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74:Q1048576">
    <cfRule type="cellIs" dxfId="14" priority="11" stopIfTrue="1" operator="lessThan">
      <formula>0</formula>
    </cfRule>
  </conditionalFormatting>
  <conditionalFormatting sqref="W74:W1048576">
    <cfRule type="cellIs" dxfId="13" priority="10" stopIfTrue="1" operator="greaterThan">
      <formula>0</formula>
    </cfRule>
  </conditionalFormatting>
  <conditionalFormatting sqref="X74:X1048576">
    <cfRule type="cellIs" dxfId="12" priority="9" stopIfTrue="1" operator="greaterThan">
      <formula>1</formula>
    </cfRule>
  </conditionalFormatting>
  <conditionalFormatting sqref="X74:X1048576">
    <cfRule type="cellIs" dxfId="11" priority="6" stopIfTrue="1" operator="greaterThan">
      <formula>1</formula>
    </cfRule>
  </conditionalFormatting>
  <conditionalFormatting sqref="W74:W1048576">
    <cfRule type="cellIs" dxfId="10" priority="7" stopIfTrue="1" operator="greaterThan">
      <formula>0</formula>
    </cfRule>
  </conditionalFormatting>
  <conditionalFormatting sqref="Q74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73">
    <cfRule type="cellIs" dxfId="7" priority="4" stopIfTrue="1" operator="lessThan">
      <formula>0</formula>
    </cfRule>
  </conditionalFormatting>
  <conditionalFormatting sqref="X5:X73">
    <cfRule type="cellIs" dxfId="6" priority="2" stopIfTrue="1" operator="greaterThan">
      <formula>1</formula>
    </cfRule>
  </conditionalFormatting>
  <conditionalFormatting sqref="W5:W73">
    <cfRule type="cellIs" dxfId="5" priority="3" stopIfTrue="1" operator="greaterThan">
      <formula>0</formula>
    </cfRule>
  </conditionalFormatting>
  <conditionalFormatting sqref="S5:S73">
    <cfRule type="cellIs" dxfId="4" priority="1" stopIfTrue="1" operator="lessThan">
      <formula>0</formula>
    </cfRule>
  </conditionalFormatting>
  <hyperlinks>
    <hyperlink ref="A2" location="Obsah!A1" display="Zpět na Obsah  KL 01  1.-4.měsíc" xr:uid="{F773FC16-95E0-420B-B8DA-9932A3F0FDF7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7" t="s">
        <v>174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0" ht="14.45" customHeight="1" thickBot="1" x14ac:dyDescent="0.25">
      <c r="A2" s="705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8"/>
      <c r="B3" s="216">
        <v>2018</v>
      </c>
      <c r="C3" s="44">
        <v>2019</v>
      </c>
      <c r="D3" s="11"/>
      <c r="E3" s="522">
        <v>2020</v>
      </c>
      <c r="F3" s="523"/>
      <c r="G3" s="523"/>
      <c r="H3" s="524"/>
      <c r="I3" s="525">
        <v>2017</v>
      </c>
      <c r="J3" s="526"/>
    </row>
    <row r="4" spans="1:10" ht="14.45" customHeight="1" thickBot="1" x14ac:dyDescent="0.25">
      <c r="A4" s="519"/>
      <c r="B4" s="520" t="s">
        <v>93</v>
      </c>
      <c r="C4" s="521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322</v>
      </c>
      <c r="J4" s="434" t="s">
        <v>323</v>
      </c>
    </row>
    <row r="5" spans="1:10" ht="14.45" customHeight="1" x14ac:dyDescent="0.2">
      <c r="A5" s="221" t="str">
        <f>HYPERLINK("#'Léky Žádanky'!A1","Léky (Kč)")</f>
        <v>Léky (Kč)</v>
      </c>
      <c r="B5" s="31">
        <v>2730.9179500000005</v>
      </c>
      <c r="C5" s="33">
        <v>2988.1398900000004</v>
      </c>
      <c r="D5" s="12"/>
      <c r="E5" s="226">
        <v>3388.8945700000004</v>
      </c>
      <c r="F5" s="32">
        <v>0</v>
      </c>
      <c r="G5" s="225">
        <f>E5-F5</f>
        <v>3388.8945700000004</v>
      </c>
      <c r="H5" s="231" t="str">
        <f>IF(F5&lt;0.00000001,"",E5/F5)</f>
        <v/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28365.789499999999</v>
      </c>
      <c r="C6" s="35">
        <v>23913.678010000003</v>
      </c>
      <c r="D6" s="12"/>
      <c r="E6" s="227">
        <v>22150.670360000011</v>
      </c>
      <c r="F6" s="34">
        <v>0</v>
      </c>
      <c r="G6" s="228">
        <f>E6-F6</f>
        <v>22150.670360000011</v>
      </c>
      <c r="H6" s="232" t="str">
        <f>IF(F6&lt;0.00000001,"",E6/F6)</f>
        <v/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28737.454110000002</v>
      </c>
      <c r="C7" s="35">
        <v>31926.358920000002</v>
      </c>
      <c r="D7" s="12"/>
      <c r="E7" s="227">
        <v>32602.790290000001</v>
      </c>
      <c r="F7" s="34">
        <v>0</v>
      </c>
      <c r="G7" s="228">
        <f>E7-F7</f>
        <v>32602.790290000001</v>
      </c>
      <c r="H7" s="232" t="str">
        <f>IF(F7&lt;0.00000001,"",E7/F7)</f>
        <v/>
      </c>
    </row>
    <row r="8" spans="1:10" ht="14.45" customHeight="1" thickBot="1" x14ac:dyDescent="0.25">
      <c r="A8" s="1" t="s">
        <v>96</v>
      </c>
      <c r="B8" s="15">
        <v>7943.0721599999961</v>
      </c>
      <c r="C8" s="37">
        <v>8714.1527000000133</v>
      </c>
      <c r="D8" s="12"/>
      <c r="E8" s="229">
        <v>9341.3127199999981</v>
      </c>
      <c r="F8" s="36">
        <v>0</v>
      </c>
      <c r="G8" s="230">
        <f>E8-F8</f>
        <v>9341.3127199999981</v>
      </c>
      <c r="H8" s="233" t="str">
        <f>IF(F8&lt;0.00000001,"",E8/F8)</f>
        <v/>
      </c>
    </row>
    <row r="9" spans="1:10" ht="14.45" customHeight="1" thickBot="1" x14ac:dyDescent="0.25">
      <c r="A9" s="2" t="s">
        <v>97</v>
      </c>
      <c r="B9" s="3">
        <v>67777.233719999989</v>
      </c>
      <c r="C9" s="39">
        <v>67542.329520000028</v>
      </c>
      <c r="D9" s="12"/>
      <c r="E9" s="3">
        <v>67483.667940000014</v>
      </c>
      <c r="F9" s="38">
        <v>0</v>
      </c>
      <c r="G9" s="38">
        <f>E9-F9</f>
        <v>67483.667940000014</v>
      </c>
      <c r="H9" s="234" t="str">
        <f>IF(F9&lt;0.00000001,"",E9/F9)</f>
        <v/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1121.4445799999996</v>
      </c>
      <c r="C11" s="33">
        <f>IF(ISERROR(VLOOKUP("Celkem:",'ZV Vykáz.-A'!A:H,5,0)),0,VLOOKUP("Celkem:",'ZV Vykáz.-A'!A:H,5,0)/1000)</f>
        <v>1095.9713199999999</v>
      </c>
      <c r="D11" s="12"/>
      <c r="E11" s="226">
        <f>IF(ISERROR(VLOOKUP("Celkem:",'ZV Vykáz.-A'!A:H,8,0)),0,VLOOKUP("Celkem:",'ZV Vykáz.-A'!A:H,8,0)/1000)</f>
        <v>1150.4810100000002</v>
      </c>
      <c r="F11" s="32">
        <f>C11</f>
        <v>1095.9713199999999</v>
      </c>
      <c r="G11" s="225">
        <f>E11-F11</f>
        <v>54.509690000000319</v>
      </c>
      <c r="H11" s="231">
        <f>IF(F11&lt;0.00000001,"",E11/F11)</f>
        <v>1.0497364201099717</v>
      </c>
      <c r="I11" s="225">
        <f>E11-B11</f>
        <v>29.036430000000564</v>
      </c>
      <c r="J11" s="231">
        <f>IF(B11&lt;0.00000001,"",E11/B11)</f>
        <v>1.0258919883495274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64221.929999999993</v>
      </c>
      <c r="C12" s="37">
        <f>IF(ISERROR(VLOOKUP("Celkem",CaseMix!A:D,3,0)),0,VLOOKUP("Celkem",CaseMix!A:D,3,0)*30)</f>
        <v>62936.429999999993</v>
      </c>
      <c r="D12" s="12"/>
      <c r="E12" s="229">
        <f>IF(ISERROR(VLOOKUP("Celkem",CaseMix!A:D,4,0)),0,VLOOKUP("Celkem",CaseMix!A:D,4,0)*30)</f>
        <v>57720.030000000006</v>
      </c>
      <c r="F12" s="36">
        <f>C12</f>
        <v>62936.429999999993</v>
      </c>
      <c r="G12" s="230">
        <f>E12-F12</f>
        <v>-5216.3999999999869</v>
      </c>
      <c r="H12" s="233">
        <f>IF(F12&lt;0.00000001,"",E12/F12)</f>
        <v>0.91711636646692563</v>
      </c>
      <c r="I12" s="230">
        <f>E12-B12</f>
        <v>-6501.8999999999869</v>
      </c>
      <c r="J12" s="233">
        <f>IF(B12&lt;0.00000001,"",E12/B12)</f>
        <v>0.89875888189595066</v>
      </c>
    </row>
    <row r="13" spans="1:10" ht="14.45" customHeight="1" thickBot="1" x14ac:dyDescent="0.25">
      <c r="A13" s="4" t="s">
        <v>100</v>
      </c>
      <c r="B13" s="9">
        <f>SUM(B11:B12)</f>
        <v>65343.374579999996</v>
      </c>
      <c r="C13" s="41">
        <f>SUM(C11:C12)</f>
        <v>64032.40131999999</v>
      </c>
      <c r="D13" s="12"/>
      <c r="E13" s="9">
        <f>SUM(E11:E12)</f>
        <v>58870.511010000009</v>
      </c>
      <c r="F13" s="40">
        <f>SUM(F11:F12)</f>
        <v>64032.40131999999</v>
      </c>
      <c r="G13" s="40">
        <f>E13-F13</f>
        <v>-5161.8903099999807</v>
      </c>
      <c r="H13" s="235">
        <f>IF(F13&lt;0.00000001,"",E13/F13)</f>
        <v>0.91938627626654845</v>
      </c>
      <c r="I13" s="40">
        <f>SUM(I11:I12)</f>
        <v>-6472.8635699999868</v>
      </c>
      <c r="J13" s="235">
        <f>IF(B13&lt;0.00000001,"",E13/B13)</f>
        <v>0.90094078226591667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0.96409031460247097</v>
      </c>
      <c r="C15" s="43">
        <f>IF(C9=0,"",C13/C9)</f>
        <v>0.94803365200839407</v>
      </c>
      <c r="D15" s="12"/>
      <c r="E15" s="10">
        <f>IF(E9=0,"",E13/E9)</f>
        <v>0.87236679343425738</v>
      </c>
      <c r="F15" s="42" t="str">
        <f>IF(F9=0,"",F13/F9)</f>
        <v/>
      </c>
      <c r="G15" s="42" t="str">
        <f>IF(ISERROR(F15-E15),"",E15-F15)</f>
        <v/>
      </c>
      <c r="H15" s="236" t="str">
        <f>IF(ISERROR(F15-E15),"",IF(F15&lt;0.00000001,"",E15/F15))</f>
        <v/>
      </c>
    </row>
    <row r="17" spans="1:8" ht="14.45" customHeight="1" x14ac:dyDescent="0.2">
      <c r="A17" s="222" t="s">
        <v>201</v>
      </c>
    </row>
    <row r="18" spans="1:8" ht="14.45" customHeight="1" x14ac:dyDescent="0.25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ht="15" x14ac:dyDescent="0.25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301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5" priority="8" operator="greaterThan">
      <formula>0</formula>
    </cfRule>
  </conditionalFormatting>
  <conditionalFormatting sqref="G11:G13 G15">
    <cfRule type="cellIs" dxfId="84" priority="7" operator="lessThan">
      <formula>0</formula>
    </cfRule>
  </conditionalFormatting>
  <conditionalFormatting sqref="H5:H9">
    <cfRule type="cellIs" dxfId="83" priority="6" operator="greaterThan">
      <formula>1</formula>
    </cfRule>
  </conditionalFormatting>
  <conditionalFormatting sqref="H11:H13 H15">
    <cfRule type="cellIs" dxfId="82" priority="5" operator="lessThan">
      <formula>1</formula>
    </cfRule>
  </conditionalFormatting>
  <conditionalFormatting sqref="I11:I13">
    <cfRule type="cellIs" dxfId="81" priority="4" operator="lessThan">
      <formula>0</formula>
    </cfRule>
  </conditionalFormatting>
  <conditionalFormatting sqref="J11:J13">
    <cfRule type="cellIs" dxfId="80" priority="3" operator="lessThan">
      <formula>1</formula>
    </cfRule>
  </conditionalFormatting>
  <hyperlinks>
    <hyperlink ref="A2" location="Obsah!A1" display="Zpět na Obsah  KL 01  1.-4.měsíc" xr:uid="{378883B2-2533-4CA2-A77F-D26F0845E05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2" customWidth="1"/>
    <col min="14" max="16384" width="8.85546875" style="247"/>
  </cols>
  <sheetData>
    <row r="1" spans="1:13" ht="18.600000000000001" customHeight="1" thickBot="1" x14ac:dyDescent="0.35">
      <c r="A1" s="528" t="s">
        <v>157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thickBot="1" x14ac:dyDescent="0.25">
      <c r="A2" s="705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5" customHeight="1" thickBot="1" x14ac:dyDescent="0.25">
      <c r="A3" s="342" t="s">
        <v>158</v>
      </c>
      <c r="B3" s="343">
        <f>SUBTOTAL(9,B6:B1048576)</f>
        <v>6429096</v>
      </c>
      <c r="C3" s="344">
        <f t="shared" ref="C3:L3" si="0">SUBTOTAL(9,C6:C1048576)</f>
        <v>8.4934880263862134</v>
      </c>
      <c r="D3" s="344">
        <f t="shared" si="0"/>
        <v>6642056</v>
      </c>
      <c r="E3" s="344">
        <f t="shared" si="0"/>
        <v>8</v>
      </c>
      <c r="F3" s="344">
        <f t="shared" si="0"/>
        <v>6923983</v>
      </c>
      <c r="G3" s="347">
        <f>IF(D3&lt;&gt;0,F3/D3,"")</f>
        <v>1.0424457427037652</v>
      </c>
      <c r="H3" s="343">
        <f t="shared" si="0"/>
        <v>3480384.7199999993</v>
      </c>
      <c r="I3" s="344">
        <f t="shared" si="0"/>
        <v>1.522240495351727</v>
      </c>
      <c r="J3" s="344">
        <f t="shared" si="0"/>
        <v>2280361.08</v>
      </c>
      <c r="K3" s="344">
        <f t="shared" si="0"/>
        <v>1</v>
      </c>
      <c r="L3" s="344">
        <f t="shared" si="0"/>
        <v>1314798.6699999995</v>
      </c>
      <c r="M3" s="345">
        <f>IF(J3&lt;&gt;0,L3/J3,"")</f>
        <v>0.57657477209705732</v>
      </c>
    </row>
    <row r="4" spans="1:13" ht="14.45" customHeight="1" x14ac:dyDescent="0.2">
      <c r="A4" s="696" t="s">
        <v>117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</row>
    <row r="5" spans="1:13" s="330" customFormat="1" ht="14.45" customHeight="1" thickBot="1" x14ac:dyDescent="0.25">
      <c r="A5" s="969"/>
      <c r="B5" s="970">
        <v>2018</v>
      </c>
      <c r="C5" s="971"/>
      <c r="D5" s="971">
        <v>2019</v>
      </c>
      <c r="E5" s="971"/>
      <c r="F5" s="971">
        <v>2020</v>
      </c>
      <c r="G5" s="882" t="s">
        <v>2</v>
      </c>
      <c r="H5" s="970">
        <v>2018</v>
      </c>
      <c r="I5" s="971"/>
      <c r="J5" s="971">
        <v>2019</v>
      </c>
      <c r="K5" s="971"/>
      <c r="L5" s="971">
        <v>2020</v>
      </c>
      <c r="M5" s="882" t="s">
        <v>2</v>
      </c>
    </row>
    <row r="6" spans="1:13" ht="14.45" customHeight="1" x14ac:dyDescent="0.2">
      <c r="A6" s="836" t="s">
        <v>1725</v>
      </c>
      <c r="B6" s="864">
        <v>279094</v>
      </c>
      <c r="C6" s="808">
        <v>0.88801142889869578</v>
      </c>
      <c r="D6" s="864">
        <v>314291</v>
      </c>
      <c r="E6" s="808">
        <v>1</v>
      </c>
      <c r="F6" s="864">
        <v>257686</v>
      </c>
      <c r="G6" s="813">
        <v>0.81989621083645414</v>
      </c>
      <c r="H6" s="864"/>
      <c r="I6" s="808"/>
      <c r="J6" s="864"/>
      <c r="K6" s="808"/>
      <c r="L6" s="864"/>
      <c r="M6" s="231"/>
    </row>
    <row r="7" spans="1:13" ht="14.45" customHeight="1" x14ac:dyDescent="0.2">
      <c r="A7" s="837" t="s">
        <v>4322</v>
      </c>
      <c r="B7" s="866">
        <v>14509</v>
      </c>
      <c r="C7" s="823"/>
      <c r="D7" s="866"/>
      <c r="E7" s="823"/>
      <c r="F7" s="866"/>
      <c r="G7" s="828"/>
      <c r="H7" s="866">
        <v>9126.74</v>
      </c>
      <c r="I7" s="823"/>
      <c r="J7" s="866"/>
      <c r="K7" s="823"/>
      <c r="L7" s="866"/>
      <c r="M7" s="829"/>
    </row>
    <row r="8" spans="1:13" ht="14.45" customHeight="1" x14ac:dyDescent="0.2">
      <c r="A8" s="837" t="s">
        <v>4327</v>
      </c>
      <c r="B8" s="866">
        <v>157798</v>
      </c>
      <c r="C8" s="823">
        <v>1.9337516237347123</v>
      </c>
      <c r="D8" s="866">
        <v>81602</v>
      </c>
      <c r="E8" s="823">
        <v>1</v>
      </c>
      <c r="F8" s="866">
        <v>228934</v>
      </c>
      <c r="G8" s="828">
        <v>2.8054949633587412</v>
      </c>
      <c r="H8" s="866"/>
      <c r="I8" s="823"/>
      <c r="J8" s="866"/>
      <c r="K8" s="823"/>
      <c r="L8" s="866"/>
      <c r="M8" s="829"/>
    </row>
    <row r="9" spans="1:13" ht="14.45" customHeight="1" x14ac:dyDescent="0.2">
      <c r="A9" s="837" t="s">
        <v>5043</v>
      </c>
      <c r="B9" s="866">
        <v>410332</v>
      </c>
      <c r="C9" s="823">
        <v>1.000680399850751</v>
      </c>
      <c r="D9" s="866">
        <v>410053</v>
      </c>
      <c r="E9" s="823">
        <v>1</v>
      </c>
      <c r="F9" s="866">
        <v>486522</v>
      </c>
      <c r="G9" s="828">
        <v>1.1864856494160512</v>
      </c>
      <c r="H9" s="866"/>
      <c r="I9" s="823"/>
      <c r="J9" s="866"/>
      <c r="K9" s="823"/>
      <c r="L9" s="866"/>
      <c r="M9" s="829"/>
    </row>
    <row r="10" spans="1:13" ht="14.45" customHeight="1" x14ac:dyDescent="0.2">
      <c r="A10" s="837" t="s">
        <v>5044</v>
      </c>
      <c r="B10" s="866">
        <v>3058779</v>
      </c>
      <c r="C10" s="823">
        <v>1.0876876876876878</v>
      </c>
      <c r="D10" s="866">
        <v>2812185</v>
      </c>
      <c r="E10" s="823">
        <v>1</v>
      </c>
      <c r="F10" s="866">
        <v>2867815</v>
      </c>
      <c r="G10" s="828">
        <v>1.0197817711139203</v>
      </c>
      <c r="H10" s="866">
        <v>3471257.9799999991</v>
      </c>
      <c r="I10" s="823">
        <v>1.522240495351727</v>
      </c>
      <c r="J10" s="866">
        <v>2280361.08</v>
      </c>
      <c r="K10" s="823">
        <v>1</v>
      </c>
      <c r="L10" s="866">
        <v>1314798.6699999995</v>
      </c>
      <c r="M10" s="829">
        <v>0.57657477209705732</v>
      </c>
    </row>
    <row r="11" spans="1:13" ht="14.45" customHeight="1" x14ac:dyDescent="0.2">
      <c r="A11" s="837" t="s">
        <v>5045</v>
      </c>
      <c r="B11" s="866">
        <v>260524</v>
      </c>
      <c r="C11" s="823">
        <v>0.97326658696951585</v>
      </c>
      <c r="D11" s="866">
        <v>267680</v>
      </c>
      <c r="E11" s="823">
        <v>1</v>
      </c>
      <c r="F11" s="866">
        <v>245551</v>
      </c>
      <c r="G11" s="828">
        <v>0.9173303945008966</v>
      </c>
      <c r="H11" s="866"/>
      <c r="I11" s="823"/>
      <c r="J11" s="866"/>
      <c r="K11" s="823"/>
      <c r="L11" s="866"/>
      <c r="M11" s="829"/>
    </row>
    <row r="12" spans="1:13" ht="14.45" customHeight="1" x14ac:dyDescent="0.2">
      <c r="A12" s="837" t="s">
        <v>5046</v>
      </c>
      <c r="B12" s="866">
        <v>340904</v>
      </c>
      <c r="C12" s="823">
        <v>0.64640075238723671</v>
      </c>
      <c r="D12" s="866">
        <v>527388</v>
      </c>
      <c r="E12" s="823">
        <v>1</v>
      </c>
      <c r="F12" s="866">
        <v>475161</v>
      </c>
      <c r="G12" s="828">
        <v>0.90097044301349294</v>
      </c>
      <c r="H12" s="866"/>
      <c r="I12" s="823"/>
      <c r="J12" s="866"/>
      <c r="K12" s="823"/>
      <c r="L12" s="866"/>
      <c r="M12" s="829"/>
    </row>
    <row r="13" spans="1:13" ht="14.45" customHeight="1" x14ac:dyDescent="0.2">
      <c r="A13" s="837" t="s">
        <v>5047</v>
      </c>
      <c r="B13" s="866">
        <v>258390</v>
      </c>
      <c r="C13" s="823">
        <v>1.1402308792120452</v>
      </c>
      <c r="D13" s="866">
        <v>226612</v>
      </c>
      <c r="E13" s="823">
        <v>1</v>
      </c>
      <c r="F13" s="866">
        <v>294960</v>
      </c>
      <c r="G13" s="828">
        <v>1.3016080348790002</v>
      </c>
      <c r="H13" s="866"/>
      <c r="I13" s="823"/>
      <c r="J13" s="866"/>
      <c r="K13" s="823"/>
      <c r="L13" s="866"/>
      <c r="M13" s="829"/>
    </row>
    <row r="14" spans="1:13" ht="14.45" customHeight="1" x14ac:dyDescent="0.2">
      <c r="A14" s="837" t="s">
        <v>5048</v>
      </c>
      <c r="B14" s="866"/>
      <c r="C14" s="823"/>
      <c r="D14" s="866"/>
      <c r="E14" s="823"/>
      <c r="F14" s="866">
        <v>1488</v>
      </c>
      <c r="G14" s="828"/>
      <c r="H14" s="866"/>
      <c r="I14" s="823"/>
      <c r="J14" s="866"/>
      <c r="K14" s="823"/>
      <c r="L14" s="866"/>
      <c r="M14" s="829"/>
    </row>
    <row r="15" spans="1:13" ht="14.45" customHeight="1" thickBot="1" x14ac:dyDescent="0.25">
      <c r="A15" s="870" t="s">
        <v>5049</v>
      </c>
      <c r="B15" s="868">
        <v>1648766</v>
      </c>
      <c r="C15" s="815">
        <v>0.82345866764556785</v>
      </c>
      <c r="D15" s="868">
        <v>2002245</v>
      </c>
      <c r="E15" s="815">
        <v>1</v>
      </c>
      <c r="F15" s="868">
        <v>2065866</v>
      </c>
      <c r="G15" s="820">
        <v>1.0317748327502378</v>
      </c>
      <c r="H15" s="868"/>
      <c r="I15" s="815"/>
      <c r="J15" s="868"/>
      <c r="K15" s="815"/>
      <c r="L15" s="868"/>
      <c r="M15" s="82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6F448283-CCB1-4CF6-8DAC-14123B3D7357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33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28" t="s">
        <v>5674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705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5" customHeight="1" thickBot="1" x14ac:dyDescent="0.25">
      <c r="E3" s="112" t="s">
        <v>158</v>
      </c>
      <c r="F3" s="207">
        <f t="shared" ref="F3:O3" si="0">SUBTOTAL(9,F6:F1048576)</f>
        <v>18892.53</v>
      </c>
      <c r="G3" s="211">
        <f t="shared" si="0"/>
        <v>9909480.7199999988</v>
      </c>
      <c r="H3" s="212"/>
      <c r="I3" s="212"/>
      <c r="J3" s="207">
        <f t="shared" si="0"/>
        <v>18536.55</v>
      </c>
      <c r="K3" s="211">
        <f t="shared" si="0"/>
        <v>8922417.0800000001</v>
      </c>
      <c r="L3" s="212"/>
      <c r="M3" s="212"/>
      <c r="N3" s="207">
        <f t="shared" si="0"/>
        <v>19419.690000000002</v>
      </c>
      <c r="O3" s="211">
        <f t="shared" si="0"/>
        <v>8238781.6700000009</v>
      </c>
      <c r="P3" s="177">
        <f>IF(K3=0,"",O3/K3)</f>
        <v>0.92338002092141613</v>
      </c>
      <c r="Q3" s="209">
        <f>IF(N3=0,"",O3/N3)</f>
        <v>424.24887678433589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89</v>
      </c>
      <c r="E4" s="637" t="s">
        <v>11</v>
      </c>
      <c r="F4" s="643">
        <v>2018</v>
      </c>
      <c r="G4" s="644"/>
      <c r="H4" s="210"/>
      <c r="I4" s="210"/>
      <c r="J4" s="643">
        <v>2019</v>
      </c>
      <c r="K4" s="644"/>
      <c r="L4" s="210"/>
      <c r="M4" s="210"/>
      <c r="N4" s="643">
        <v>2020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3"/>
      <c r="B5" s="871"/>
      <c r="C5" s="873"/>
      <c r="D5" s="883"/>
      <c r="E5" s="875"/>
      <c r="F5" s="884" t="s">
        <v>90</v>
      </c>
      <c r="G5" s="885" t="s">
        <v>14</v>
      </c>
      <c r="H5" s="886"/>
      <c r="I5" s="886"/>
      <c r="J5" s="884" t="s">
        <v>90</v>
      </c>
      <c r="K5" s="885" t="s">
        <v>14</v>
      </c>
      <c r="L5" s="886"/>
      <c r="M5" s="886"/>
      <c r="N5" s="884" t="s">
        <v>90</v>
      </c>
      <c r="O5" s="885" t="s">
        <v>14</v>
      </c>
      <c r="P5" s="887"/>
      <c r="Q5" s="880"/>
    </row>
    <row r="6" spans="1:17" ht="14.45" customHeight="1" x14ac:dyDescent="0.2">
      <c r="A6" s="807" t="s">
        <v>586</v>
      </c>
      <c r="B6" s="808" t="s">
        <v>4885</v>
      </c>
      <c r="C6" s="808" t="s">
        <v>4235</v>
      </c>
      <c r="D6" s="808" t="s">
        <v>4886</v>
      </c>
      <c r="E6" s="808" t="s">
        <v>4887</v>
      </c>
      <c r="F6" s="225">
        <v>348</v>
      </c>
      <c r="G6" s="225">
        <v>279094</v>
      </c>
      <c r="H6" s="225">
        <v>0.88801142889869578</v>
      </c>
      <c r="I6" s="225">
        <v>801.99425287356325</v>
      </c>
      <c r="J6" s="225">
        <v>389</v>
      </c>
      <c r="K6" s="225">
        <v>314291</v>
      </c>
      <c r="L6" s="225">
        <v>1</v>
      </c>
      <c r="M6" s="225">
        <v>807.94601542416456</v>
      </c>
      <c r="N6" s="225">
        <v>317</v>
      </c>
      <c r="O6" s="225">
        <v>257686</v>
      </c>
      <c r="P6" s="813">
        <v>0.81989621083645414</v>
      </c>
      <c r="Q6" s="831">
        <v>812.88958990536275</v>
      </c>
    </row>
    <row r="7" spans="1:17" ht="14.45" customHeight="1" x14ac:dyDescent="0.2">
      <c r="A7" s="822" t="s">
        <v>4902</v>
      </c>
      <c r="B7" s="823" t="s">
        <v>5050</v>
      </c>
      <c r="C7" s="823" t="s">
        <v>4239</v>
      </c>
      <c r="D7" s="823" t="s">
        <v>5051</v>
      </c>
      <c r="E7" s="823" t="s">
        <v>5052</v>
      </c>
      <c r="F7" s="832">
        <v>0.45</v>
      </c>
      <c r="G7" s="832">
        <v>818.57</v>
      </c>
      <c r="H7" s="832"/>
      <c r="I7" s="832">
        <v>1819.0444444444445</v>
      </c>
      <c r="J7" s="832"/>
      <c r="K7" s="832"/>
      <c r="L7" s="832"/>
      <c r="M7" s="832"/>
      <c r="N7" s="832"/>
      <c r="O7" s="832"/>
      <c r="P7" s="828"/>
      <c r="Q7" s="833"/>
    </row>
    <row r="8" spans="1:17" ht="14.45" customHeight="1" x14ac:dyDescent="0.2">
      <c r="A8" s="822" t="s">
        <v>4902</v>
      </c>
      <c r="B8" s="823" t="s">
        <v>5050</v>
      </c>
      <c r="C8" s="823" t="s">
        <v>4394</v>
      </c>
      <c r="D8" s="823" t="s">
        <v>5053</v>
      </c>
      <c r="E8" s="823" t="s">
        <v>5054</v>
      </c>
      <c r="F8" s="832">
        <v>243</v>
      </c>
      <c r="G8" s="832">
        <v>8308.17</v>
      </c>
      <c r="H8" s="832"/>
      <c r="I8" s="832">
        <v>34.19</v>
      </c>
      <c r="J8" s="832"/>
      <c r="K8" s="832"/>
      <c r="L8" s="832"/>
      <c r="M8" s="832"/>
      <c r="N8" s="832"/>
      <c r="O8" s="832"/>
      <c r="P8" s="828"/>
      <c r="Q8" s="833"/>
    </row>
    <row r="9" spans="1:17" ht="14.45" customHeight="1" x14ac:dyDescent="0.2">
      <c r="A9" s="822" t="s">
        <v>4902</v>
      </c>
      <c r="B9" s="823" t="s">
        <v>5050</v>
      </c>
      <c r="C9" s="823" t="s">
        <v>4235</v>
      </c>
      <c r="D9" s="823" t="s">
        <v>5055</v>
      </c>
      <c r="E9" s="823" t="s">
        <v>5056</v>
      </c>
      <c r="F9" s="832">
        <v>1</v>
      </c>
      <c r="G9" s="832">
        <v>14509</v>
      </c>
      <c r="H9" s="832"/>
      <c r="I9" s="832">
        <v>14509</v>
      </c>
      <c r="J9" s="832"/>
      <c r="K9" s="832"/>
      <c r="L9" s="832"/>
      <c r="M9" s="832"/>
      <c r="N9" s="832"/>
      <c r="O9" s="832"/>
      <c r="P9" s="828"/>
      <c r="Q9" s="833"/>
    </row>
    <row r="10" spans="1:17" ht="14.45" customHeight="1" x14ac:dyDescent="0.2">
      <c r="A10" s="822" t="s">
        <v>4907</v>
      </c>
      <c r="B10" s="823" t="s">
        <v>5057</v>
      </c>
      <c r="C10" s="823" t="s">
        <v>4235</v>
      </c>
      <c r="D10" s="823" t="s">
        <v>5058</v>
      </c>
      <c r="E10" s="823" t="s">
        <v>5059</v>
      </c>
      <c r="F10" s="832">
        <v>6</v>
      </c>
      <c r="G10" s="832">
        <v>76776</v>
      </c>
      <c r="H10" s="832"/>
      <c r="I10" s="832">
        <v>12796</v>
      </c>
      <c r="J10" s="832"/>
      <c r="K10" s="832"/>
      <c r="L10" s="832"/>
      <c r="M10" s="832"/>
      <c r="N10" s="832"/>
      <c r="O10" s="832"/>
      <c r="P10" s="828"/>
      <c r="Q10" s="833"/>
    </row>
    <row r="11" spans="1:17" ht="14.45" customHeight="1" x14ac:dyDescent="0.2">
      <c r="A11" s="822" t="s">
        <v>4907</v>
      </c>
      <c r="B11" s="823" t="s">
        <v>5057</v>
      </c>
      <c r="C11" s="823" t="s">
        <v>4235</v>
      </c>
      <c r="D11" s="823" t="s">
        <v>5060</v>
      </c>
      <c r="E11" s="823" t="s">
        <v>5061</v>
      </c>
      <c r="F11" s="832"/>
      <c r="G11" s="832"/>
      <c r="H11" s="832"/>
      <c r="I11" s="832"/>
      <c r="J11" s="832"/>
      <c r="K11" s="832"/>
      <c r="L11" s="832"/>
      <c r="M11" s="832"/>
      <c r="N11" s="832">
        <v>11</v>
      </c>
      <c r="O11" s="832">
        <v>115830</v>
      </c>
      <c r="P11" s="828"/>
      <c r="Q11" s="833">
        <v>10530</v>
      </c>
    </row>
    <row r="12" spans="1:17" ht="14.45" customHeight="1" x14ac:dyDescent="0.2">
      <c r="A12" s="822" t="s">
        <v>4907</v>
      </c>
      <c r="B12" s="823" t="s">
        <v>5062</v>
      </c>
      <c r="C12" s="823" t="s">
        <v>4235</v>
      </c>
      <c r="D12" s="823" t="s">
        <v>5063</v>
      </c>
      <c r="E12" s="823" t="s">
        <v>5064</v>
      </c>
      <c r="F12" s="832">
        <v>1</v>
      </c>
      <c r="G12" s="832">
        <v>222</v>
      </c>
      <c r="H12" s="832"/>
      <c r="I12" s="832">
        <v>222</v>
      </c>
      <c r="J12" s="832"/>
      <c r="K12" s="832"/>
      <c r="L12" s="832"/>
      <c r="M12" s="832"/>
      <c r="N12" s="832"/>
      <c r="O12" s="832"/>
      <c r="P12" s="828"/>
      <c r="Q12" s="833"/>
    </row>
    <row r="13" spans="1:17" ht="14.45" customHeight="1" x14ac:dyDescent="0.2">
      <c r="A13" s="822" t="s">
        <v>4907</v>
      </c>
      <c r="B13" s="823" t="s">
        <v>5062</v>
      </c>
      <c r="C13" s="823" t="s">
        <v>4235</v>
      </c>
      <c r="D13" s="823" t="s">
        <v>5065</v>
      </c>
      <c r="E13" s="823" t="s">
        <v>5066</v>
      </c>
      <c r="F13" s="832">
        <v>1</v>
      </c>
      <c r="G13" s="832">
        <v>509</v>
      </c>
      <c r="H13" s="832"/>
      <c r="I13" s="832">
        <v>509</v>
      </c>
      <c r="J13" s="832"/>
      <c r="K13" s="832"/>
      <c r="L13" s="832"/>
      <c r="M13" s="832"/>
      <c r="N13" s="832"/>
      <c r="O13" s="832"/>
      <c r="P13" s="828"/>
      <c r="Q13" s="833"/>
    </row>
    <row r="14" spans="1:17" ht="14.45" customHeight="1" x14ac:dyDescent="0.2">
      <c r="A14" s="822" t="s">
        <v>4907</v>
      </c>
      <c r="B14" s="823" t="s">
        <v>5062</v>
      </c>
      <c r="C14" s="823" t="s">
        <v>4235</v>
      </c>
      <c r="D14" s="823" t="s">
        <v>5067</v>
      </c>
      <c r="E14" s="823" t="s">
        <v>5068</v>
      </c>
      <c r="F14" s="832">
        <v>3</v>
      </c>
      <c r="G14" s="832">
        <v>1062</v>
      </c>
      <c r="H14" s="832">
        <v>0.3323943661971831</v>
      </c>
      <c r="I14" s="832">
        <v>354</v>
      </c>
      <c r="J14" s="832">
        <v>9</v>
      </c>
      <c r="K14" s="832">
        <v>3195</v>
      </c>
      <c r="L14" s="832">
        <v>1</v>
      </c>
      <c r="M14" s="832">
        <v>355</v>
      </c>
      <c r="N14" s="832">
        <v>6</v>
      </c>
      <c r="O14" s="832">
        <v>2130</v>
      </c>
      <c r="P14" s="828">
        <v>0.66666666666666663</v>
      </c>
      <c r="Q14" s="833">
        <v>355</v>
      </c>
    </row>
    <row r="15" spans="1:17" ht="14.45" customHeight="1" x14ac:dyDescent="0.2">
      <c r="A15" s="822" t="s">
        <v>4907</v>
      </c>
      <c r="B15" s="823" t="s">
        <v>5062</v>
      </c>
      <c r="C15" s="823" t="s">
        <v>4235</v>
      </c>
      <c r="D15" s="823" t="s">
        <v>5069</v>
      </c>
      <c r="E15" s="823" t="s">
        <v>5070</v>
      </c>
      <c r="F15" s="832">
        <v>95</v>
      </c>
      <c r="G15" s="832">
        <v>6175</v>
      </c>
      <c r="H15" s="832">
        <v>1.021505376344086</v>
      </c>
      <c r="I15" s="832">
        <v>65</v>
      </c>
      <c r="J15" s="832">
        <v>93</v>
      </c>
      <c r="K15" s="832">
        <v>6045</v>
      </c>
      <c r="L15" s="832">
        <v>1</v>
      </c>
      <c r="M15" s="832">
        <v>65</v>
      </c>
      <c r="N15" s="832">
        <v>152</v>
      </c>
      <c r="O15" s="832">
        <v>10032</v>
      </c>
      <c r="P15" s="828">
        <v>1.6595533498759305</v>
      </c>
      <c r="Q15" s="833">
        <v>66</v>
      </c>
    </row>
    <row r="16" spans="1:17" ht="14.45" customHeight="1" x14ac:dyDescent="0.2">
      <c r="A16" s="822" t="s">
        <v>4907</v>
      </c>
      <c r="B16" s="823" t="s">
        <v>5062</v>
      </c>
      <c r="C16" s="823" t="s">
        <v>4235</v>
      </c>
      <c r="D16" s="823" t="s">
        <v>5071</v>
      </c>
      <c r="E16" s="823" t="s">
        <v>5072</v>
      </c>
      <c r="F16" s="832"/>
      <c r="G16" s="832"/>
      <c r="H16" s="832"/>
      <c r="I16" s="832"/>
      <c r="J16" s="832">
        <v>1</v>
      </c>
      <c r="K16" s="832">
        <v>594</v>
      </c>
      <c r="L16" s="832">
        <v>1</v>
      </c>
      <c r="M16" s="832">
        <v>594</v>
      </c>
      <c r="N16" s="832">
        <v>3</v>
      </c>
      <c r="O16" s="832">
        <v>1785</v>
      </c>
      <c r="P16" s="828">
        <v>3.0050505050505052</v>
      </c>
      <c r="Q16" s="833">
        <v>595</v>
      </c>
    </row>
    <row r="17" spans="1:17" ht="14.45" customHeight="1" x14ac:dyDescent="0.2">
      <c r="A17" s="822" t="s">
        <v>4907</v>
      </c>
      <c r="B17" s="823" t="s">
        <v>5062</v>
      </c>
      <c r="C17" s="823" t="s">
        <v>4235</v>
      </c>
      <c r="D17" s="823" t="s">
        <v>5073</v>
      </c>
      <c r="E17" s="823" t="s">
        <v>5074</v>
      </c>
      <c r="F17" s="832"/>
      <c r="G17" s="832"/>
      <c r="H17" s="832"/>
      <c r="I17" s="832"/>
      <c r="J17" s="832">
        <v>1</v>
      </c>
      <c r="K17" s="832">
        <v>618</v>
      </c>
      <c r="L17" s="832">
        <v>1</v>
      </c>
      <c r="M17" s="832">
        <v>618</v>
      </c>
      <c r="N17" s="832">
        <v>3</v>
      </c>
      <c r="O17" s="832">
        <v>1857</v>
      </c>
      <c r="P17" s="828">
        <v>3.0048543689320391</v>
      </c>
      <c r="Q17" s="833">
        <v>619</v>
      </c>
    </row>
    <row r="18" spans="1:17" ht="14.45" customHeight="1" x14ac:dyDescent="0.2">
      <c r="A18" s="822" t="s">
        <v>4907</v>
      </c>
      <c r="B18" s="823" t="s">
        <v>5062</v>
      </c>
      <c r="C18" s="823" t="s">
        <v>4235</v>
      </c>
      <c r="D18" s="823" t="s">
        <v>5075</v>
      </c>
      <c r="E18" s="823" t="s">
        <v>5076</v>
      </c>
      <c r="F18" s="832"/>
      <c r="G18" s="832"/>
      <c r="H18" s="832"/>
      <c r="I18" s="832"/>
      <c r="J18" s="832">
        <v>2</v>
      </c>
      <c r="K18" s="832">
        <v>308</v>
      </c>
      <c r="L18" s="832">
        <v>1</v>
      </c>
      <c r="M18" s="832">
        <v>154</v>
      </c>
      <c r="N18" s="832"/>
      <c r="O18" s="832"/>
      <c r="P18" s="828"/>
      <c r="Q18" s="833"/>
    </row>
    <row r="19" spans="1:17" ht="14.45" customHeight="1" x14ac:dyDescent="0.2">
      <c r="A19" s="822" t="s">
        <v>4907</v>
      </c>
      <c r="B19" s="823" t="s">
        <v>5062</v>
      </c>
      <c r="C19" s="823" t="s">
        <v>4235</v>
      </c>
      <c r="D19" s="823" t="s">
        <v>5077</v>
      </c>
      <c r="E19" s="823" t="s">
        <v>5078</v>
      </c>
      <c r="F19" s="832">
        <v>6</v>
      </c>
      <c r="G19" s="832">
        <v>144</v>
      </c>
      <c r="H19" s="832">
        <v>0.39560439560439559</v>
      </c>
      <c r="I19" s="832">
        <v>24</v>
      </c>
      <c r="J19" s="832">
        <v>14</v>
      </c>
      <c r="K19" s="832">
        <v>364</v>
      </c>
      <c r="L19" s="832">
        <v>1</v>
      </c>
      <c r="M19" s="832">
        <v>26</v>
      </c>
      <c r="N19" s="832">
        <v>4</v>
      </c>
      <c r="O19" s="832">
        <v>104</v>
      </c>
      <c r="P19" s="828">
        <v>0.2857142857142857</v>
      </c>
      <c r="Q19" s="833">
        <v>26</v>
      </c>
    </row>
    <row r="20" spans="1:17" ht="14.45" customHeight="1" x14ac:dyDescent="0.2">
      <c r="A20" s="822" t="s">
        <v>4907</v>
      </c>
      <c r="B20" s="823" t="s">
        <v>5062</v>
      </c>
      <c r="C20" s="823" t="s">
        <v>4235</v>
      </c>
      <c r="D20" s="823" t="s">
        <v>5079</v>
      </c>
      <c r="E20" s="823" t="s">
        <v>5080</v>
      </c>
      <c r="F20" s="832">
        <v>44</v>
      </c>
      <c r="G20" s="832">
        <v>2420</v>
      </c>
      <c r="H20" s="832">
        <v>1.1578947368421053</v>
      </c>
      <c r="I20" s="832">
        <v>55</v>
      </c>
      <c r="J20" s="832">
        <v>38</v>
      </c>
      <c r="K20" s="832">
        <v>2090</v>
      </c>
      <c r="L20" s="832">
        <v>1</v>
      </c>
      <c r="M20" s="832">
        <v>55</v>
      </c>
      <c r="N20" s="832">
        <v>49</v>
      </c>
      <c r="O20" s="832">
        <v>2695</v>
      </c>
      <c r="P20" s="828">
        <v>1.2894736842105263</v>
      </c>
      <c r="Q20" s="833">
        <v>55</v>
      </c>
    </row>
    <row r="21" spans="1:17" ht="14.45" customHeight="1" x14ac:dyDescent="0.2">
      <c r="A21" s="822" t="s">
        <v>4907</v>
      </c>
      <c r="B21" s="823" t="s">
        <v>5062</v>
      </c>
      <c r="C21" s="823" t="s">
        <v>4235</v>
      </c>
      <c r="D21" s="823" t="s">
        <v>5081</v>
      </c>
      <c r="E21" s="823" t="s">
        <v>5082</v>
      </c>
      <c r="F21" s="832">
        <v>544</v>
      </c>
      <c r="G21" s="832">
        <v>41888</v>
      </c>
      <c r="H21" s="832">
        <v>1.0783647410153434</v>
      </c>
      <c r="I21" s="832">
        <v>77</v>
      </c>
      <c r="J21" s="832">
        <v>498</v>
      </c>
      <c r="K21" s="832">
        <v>38844</v>
      </c>
      <c r="L21" s="832">
        <v>1</v>
      </c>
      <c r="M21" s="832">
        <v>78</v>
      </c>
      <c r="N21" s="832">
        <v>593</v>
      </c>
      <c r="O21" s="832">
        <v>46254</v>
      </c>
      <c r="P21" s="828">
        <v>1.1907630522088353</v>
      </c>
      <c r="Q21" s="833">
        <v>78</v>
      </c>
    </row>
    <row r="22" spans="1:17" ht="14.45" customHeight="1" x14ac:dyDescent="0.2">
      <c r="A22" s="822" t="s">
        <v>4907</v>
      </c>
      <c r="B22" s="823" t="s">
        <v>5062</v>
      </c>
      <c r="C22" s="823" t="s">
        <v>4235</v>
      </c>
      <c r="D22" s="823" t="s">
        <v>5083</v>
      </c>
      <c r="E22" s="823" t="s">
        <v>5084</v>
      </c>
      <c r="F22" s="832">
        <v>18</v>
      </c>
      <c r="G22" s="832">
        <v>432</v>
      </c>
      <c r="H22" s="832">
        <v>0.8571428571428571</v>
      </c>
      <c r="I22" s="832">
        <v>24</v>
      </c>
      <c r="J22" s="832">
        <v>21</v>
      </c>
      <c r="K22" s="832">
        <v>504</v>
      </c>
      <c r="L22" s="832">
        <v>1</v>
      </c>
      <c r="M22" s="832">
        <v>24</v>
      </c>
      <c r="N22" s="832">
        <v>14</v>
      </c>
      <c r="O22" s="832">
        <v>350</v>
      </c>
      <c r="P22" s="828">
        <v>0.69444444444444442</v>
      </c>
      <c r="Q22" s="833">
        <v>25</v>
      </c>
    </row>
    <row r="23" spans="1:17" ht="14.45" customHeight="1" x14ac:dyDescent="0.2">
      <c r="A23" s="822" t="s">
        <v>4907</v>
      </c>
      <c r="B23" s="823" t="s">
        <v>5062</v>
      </c>
      <c r="C23" s="823" t="s">
        <v>4235</v>
      </c>
      <c r="D23" s="823" t="s">
        <v>5085</v>
      </c>
      <c r="E23" s="823" t="s">
        <v>5086</v>
      </c>
      <c r="F23" s="832">
        <v>7</v>
      </c>
      <c r="G23" s="832">
        <v>462</v>
      </c>
      <c r="H23" s="832">
        <v>1.75</v>
      </c>
      <c r="I23" s="832">
        <v>66</v>
      </c>
      <c r="J23" s="832">
        <v>4</v>
      </c>
      <c r="K23" s="832">
        <v>264</v>
      </c>
      <c r="L23" s="832">
        <v>1</v>
      </c>
      <c r="M23" s="832">
        <v>66</v>
      </c>
      <c r="N23" s="832">
        <v>9</v>
      </c>
      <c r="O23" s="832">
        <v>594</v>
      </c>
      <c r="P23" s="828">
        <v>2.25</v>
      </c>
      <c r="Q23" s="833">
        <v>66</v>
      </c>
    </row>
    <row r="24" spans="1:17" ht="14.45" customHeight="1" x14ac:dyDescent="0.2">
      <c r="A24" s="822" t="s">
        <v>4907</v>
      </c>
      <c r="B24" s="823" t="s">
        <v>5062</v>
      </c>
      <c r="C24" s="823" t="s">
        <v>4235</v>
      </c>
      <c r="D24" s="823" t="s">
        <v>5087</v>
      </c>
      <c r="E24" s="823" t="s">
        <v>5088</v>
      </c>
      <c r="F24" s="832">
        <v>16</v>
      </c>
      <c r="G24" s="832">
        <v>5600</v>
      </c>
      <c r="H24" s="832"/>
      <c r="I24" s="832">
        <v>350</v>
      </c>
      <c r="J24" s="832"/>
      <c r="K24" s="832"/>
      <c r="L24" s="832"/>
      <c r="M24" s="832"/>
      <c r="N24" s="832">
        <v>1</v>
      </c>
      <c r="O24" s="832">
        <v>352</v>
      </c>
      <c r="P24" s="828"/>
      <c r="Q24" s="833">
        <v>352</v>
      </c>
    </row>
    <row r="25" spans="1:17" ht="14.45" customHeight="1" x14ac:dyDescent="0.2">
      <c r="A25" s="822" t="s">
        <v>4907</v>
      </c>
      <c r="B25" s="823" t="s">
        <v>5062</v>
      </c>
      <c r="C25" s="823" t="s">
        <v>4235</v>
      </c>
      <c r="D25" s="823" t="s">
        <v>5089</v>
      </c>
      <c r="E25" s="823" t="s">
        <v>5090</v>
      </c>
      <c r="F25" s="832">
        <v>12</v>
      </c>
      <c r="G25" s="832">
        <v>300</v>
      </c>
      <c r="H25" s="832">
        <v>1.7142857142857142</v>
      </c>
      <c r="I25" s="832">
        <v>25</v>
      </c>
      <c r="J25" s="832">
        <v>7</v>
      </c>
      <c r="K25" s="832">
        <v>175</v>
      </c>
      <c r="L25" s="832">
        <v>1</v>
      </c>
      <c r="M25" s="832">
        <v>25</v>
      </c>
      <c r="N25" s="832">
        <v>10</v>
      </c>
      <c r="O25" s="832">
        <v>260</v>
      </c>
      <c r="P25" s="828">
        <v>1.4857142857142858</v>
      </c>
      <c r="Q25" s="833">
        <v>26</v>
      </c>
    </row>
    <row r="26" spans="1:17" ht="14.45" customHeight="1" x14ac:dyDescent="0.2">
      <c r="A26" s="822" t="s">
        <v>4907</v>
      </c>
      <c r="B26" s="823" t="s">
        <v>5062</v>
      </c>
      <c r="C26" s="823" t="s">
        <v>4235</v>
      </c>
      <c r="D26" s="823" t="s">
        <v>5091</v>
      </c>
      <c r="E26" s="823" t="s">
        <v>5092</v>
      </c>
      <c r="F26" s="832"/>
      <c r="G26" s="832"/>
      <c r="H26" s="832"/>
      <c r="I26" s="832"/>
      <c r="J26" s="832">
        <v>1</v>
      </c>
      <c r="K26" s="832">
        <v>742</v>
      </c>
      <c r="L26" s="832">
        <v>1</v>
      </c>
      <c r="M26" s="832">
        <v>742</v>
      </c>
      <c r="N26" s="832">
        <v>3</v>
      </c>
      <c r="O26" s="832">
        <v>2229</v>
      </c>
      <c r="P26" s="828">
        <v>3.0040431266846359</v>
      </c>
      <c r="Q26" s="833">
        <v>743</v>
      </c>
    </row>
    <row r="27" spans="1:17" ht="14.45" customHeight="1" x14ac:dyDescent="0.2">
      <c r="A27" s="822" t="s">
        <v>4907</v>
      </c>
      <c r="B27" s="823" t="s">
        <v>5062</v>
      </c>
      <c r="C27" s="823" t="s">
        <v>4235</v>
      </c>
      <c r="D27" s="823" t="s">
        <v>5093</v>
      </c>
      <c r="E27" s="823" t="s">
        <v>5094</v>
      </c>
      <c r="F27" s="832">
        <v>25</v>
      </c>
      <c r="G27" s="832">
        <v>4525</v>
      </c>
      <c r="H27" s="832">
        <v>1.0869565217391304</v>
      </c>
      <c r="I27" s="832">
        <v>181</v>
      </c>
      <c r="J27" s="832">
        <v>23</v>
      </c>
      <c r="K27" s="832">
        <v>4163</v>
      </c>
      <c r="L27" s="832">
        <v>1</v>
      </c>
      <c r="M27" s="832">
        <v>181</v>
      </c>
      <c r="N27" s="832">
        <v>42</v>
      </c>
      <c r="O27" s="832">
        <v>7602</v>
      </c>
      <c r="P27" s="828">
        <v>1.826086956521739</v>
      </c>
      <c r="Q27" s="833">
        <v>181</v>
      </c>
    </row>
    <row r="28" spans="1:17" ht="14.45" customHeight="1" x14ac:dyDescent="0.2">
      <c r="A28" s="822" t="s">
        <v>4907</v>
      </c>
      <c r="B28" s="823" t="s">
        <v>5062</v>
      </c>
      <c r="C28" s="823" t="s">
        <v>4235</v>
      </c>
      <c r="D28" s="823" t="s">
        <v>5095</v>
      </c>
      <c r="E28" s="823" t="s">
        <v>5096</v>
      </c>
      <c r="F28" s="832">
        <v>35</v>
      </c>
      <c r="G28" s="832">
        <v>8890</v>
      </c>
      <c r="H28" s="832">
        <v>1.0606060606060606</v>
      </c>
      <c r="I28" s="832">
        <v>254</v>
      </c>
      <c r="J28" s="832">
        <v>33</v>
      </c>
      <c r="K28" s="832">
        <v>8382</v>
      </c>
      <c r="L28" s="832">
        <v>1</v>
      </c>
      <c r="M28" s="832">
        <v>254</v>
      </c>
      <c r="N28" s="832">
        <v>48</v>
      </c>
      <c r="O28" s="832">
        <v>12192</v>
      </c>
      <c r="P28" s="828">
        <v>1.4545454545454546</v>
      </c>
      <c r="Q28" s="833">
        <v>254</v>
      </c>
    </row>
    <row r="29" spans="1:17" ht="14.45" customHeight="1" x14ac:dyDescent="0.2">
      <c r="A29" s="822" t="s">
        <v>4907</v>
      </c>
      <c r="B29" s="823" t="s">
        <v>5062</v>
      </c>
      <c r="C29" s="823" t="s">
        <v>4235</v>
      </c>
      <c r="D29" s="823" t="s">
        <v>5097</v>
      </c>
      <c r="E29" s="823" t="s">
        <v>5098</v>
      </c>
      <c r="F29" s="832"/>
      <c r="G29" s="832"/>
      <c r="H29" s="832"/>
      <c r="I29" s="832"/>
      <c r="J29" s="832">
        <v>1</v>
      </c>
      <c r="K29" s="832">
        <v>269</v>
      </c>
      <c r="L29" s="832">
        <v>1</v>
      </c>
      <c r="M29" s="832">
        <v>269</v>
      </c>
      <c r="N29" s="832">
        <v>3</v>
      </c>
      <c r="O29" s="832">
        <v>807</v>
      </c>
      <c r="P29" s="828">
        <v>3</v>
      </c>
      <c r="Q29" s="833">
        <v>269</v>
      </c>
    </row>
    <row r="30" spans="1:17" ht="14.45" customHeight="1" x14ac:dyDescent="0.2">
      <c r="A30" s="822" t="s">
        <v>4907</v>
      </c>
      <c r="B30" s="823" t="s">
        <v>5062</v>
      </c>
      <c r="C30" s="823" t="s">
        <v>4235</v>
      </c>
      <c r="D30" s="823" t="s">
        <v>5099</v>
      </c>
      <c r="E30" s="823" t="s">
        <v>5100</v>
      </c>
      <c r="F30" s="832">
        <v>33</v>
      </c>
      <c r="G30" s="832">
        <v>7161</v>
      </c>
      <c r="H30" s="832">
        <v>0.94285714285714284</v>
      </c>
      <c r="I30" s="832">
        <v>217</v>
      </c>
      <c r="J30" s="832">
        <v>35</v>
      </c>
      <c r="K30" s="832">
        <v>7595</v>
      </c>
      <c r="L30" s="832">
        <v>1</v>
      </c>
      <c r="M30" s="832">
        <v>217</v>
      </c>
      <c r="N30" s="832">
        <v>45</v>
      </c>
      <c r="O30" s="832">
        <v>9765</v>
      </c>
      <c r="P30" s="828">
        <v>1.2857142857142858</v>
      </c>
      <c r="Q30" s="833">
        <v>217</v>
      </c>
    </row>
    <row r="31" spans="1:17" ht="14.45" customHeight="1" x14ac:dyDescent="0.2">
      <c r="A31" s="822" t="s">
        <v>4907</v>
      </c>
      <c r="B31" s="823" t="s">
        <v>5062</v>
      </c>
      <c r="C31" s="823" t="s">
        <v>4235</v>
      </c>
      <c r="D31" s="823" t="s">
        <v>5101</v>
      </c>
      <c r="E31" s="823" t="s">
        <v>5102</v>
      </c>
      <c r="F31" s="832"/>
      <c r="G31" s="832"/>
      <c r="H31" s="832"/>
      <c r="I31" s="832"/>
      <c r="J31" s="832">
        <v>1</v>
      </c>
      <c r="K31" s="832">
        <v>594</v>
      </c>
      <c r="L31" s="832">
        <v>1</v>
      </c>
      <c r="M31" s="832">
        <v>594</v>
      </c>
      <c r="N31" s="832">
        <v>3</v>
      </c>
      <c r="O31" s="832">
        <v>1785</v>
      </c>
      <c r="P31" s="828">
        <v>3.0050505050505052</v>
      </c>
      <c r="Q31" s="833">
        <v>595</v>
      </c>
    </row>
    <row r="32" spans="1:17" ht="14.45" customHeight="1" x14ac:dyDescent="0.2">
      <c r="A32" s="822" t="s">
        <v>4907</v>
      </c>
      <c r="B32" s="823" t="s">
        <v>5062</v>
      </c>
      <c r="C32" s="823" t="s">
        <v>4235</v>
      </c>
      <c r="D32" s="823" t="s">
        <v>5103</v>
      </c>
      <c r="E32" s="823" t="s">
        <v>5104</v>
      </c>
      <c r="F32" s="832"/>
      <c r="G32" s="832"/>
      <c r="H32" s="832"/>
      <c r="I32" s="832"/>
      <c r="J32" s="832">
        <v>1</v>
      </c>
      <c r="K32" s="832">
        <v>50</v>
      </c>
      <c r="L32" s="832">
        <v>1</v>
      </c>
      <c r="M32" s="832">
        <v>50</v>
      </c>
      <c r="N32" s="832"/>
      <c r="O32" s="832"/>
      <c r="P32" s="828"/>
      <c r="Q32" s="833"/>
    </row>
    <row r="33" spans="1:17" ht="14.45" customHeight="1" x14ac:dyDescent="0.2">
      <c r="A33" s="822" t="s">
        <v>4907</v>
      </c>
      <c r="B33" s="823" t="s">
        <v>5062</v>
      </c>
      <c r="C33" s="823" t="s">
        <v>4235</v>
      </c>
      <c r="D33" s="823" t="s">
        <v>5105</v>
      </c>
      <c r="E33" s="823" t="s">
        <v>5106</v>
      </c>
      <c r="F33" s="832"/>
      <c r="G33" s="832"/>
      <c r="H33" s="832"/>
      <c r="I33" s="832"/>
      <c r="J33" s="832">
        <v>1</v>
      </c>
      <c r="K33" s="832">
        <v>548</v>
      </c>
      <c r="L33" s="832">
        <v>1</v>
      </c>
      <c r="M33" s="832">
        <v>548</v>
      </c>
      <c r="N33" s="832">
        <v>3</v>
      </c>
      <c r="O33" s="832">
        <v>1647</v>
      </c>
      <c r="P33" s="828">
        <v>3.0054744525547443</v>
      </c>
      <c r="Q33" s="833">
        <v>549</v>
      </c>
    </row>
    <row r="34" spans="1:17" ht="14.45" customHeight="1" x14ac:dyDescent="0.2">
      <c r="A34" s="822" t="s">
        <v>4907</v>
      </c>
      <c r="B34" s="823" t="s">
        <v>5062</v>
      </c>
      <c r="C34" s="823" t="s">
        <v>4235</v>
      </c>
      <c r="D34" s="823" t="s">
        <v>5107</v>
      </c>
      <c r="E34" s="823" t="s">
        <v>5108</v>
      </c>
      <c r="F34" s="832"/>
      <c r="G34" s="832"/>
      <c r="H34" s="832"/>
      <c r="I34" s="832"/>
      <c r="J34" s="832">
        <v>1</v>
      </c>
      <c r="K34" s="832">
        <v>737</v>
      </c>
      <c r="L34" s="832">
        <v>1</v>
      </c>
      <c r="M34" s="832">
        <v>737</v>
      </c>
      <c r="N34" s="832">
        <v>3</v>
      </c>
      <c r="O34" s="832">
        <v>2211</v>
      </c>
      <c r="P34" s="828">
        <v>3</v>
      </c>
      <c r="Q34" s="833">
        <v>737</v>
      </c>
    </row>
    <row r="35" spans="1:17" ht="14.45" customHeight="1" x14ac:dyDescent="0.2">
      <c r="A35" s="822" t="s">
        <v>4907</v>
      </c>
      <c r="B35" s="823" t="s">
        <v>5062</v>
      </c>
      <c r="C35" s="823" t="s">
        <v>4235</v>
      </c>
      <c r="D35" s="823" t="s">
        <v>5109</v>
      </c>
      <c r="E35" s="823" t="s">
        <v>5110</v>
      </c>
      <c r="F35" s="832"/>
      <c r="G35" s="832"/>
      <c r="H35" s="832"/>
      <c r="I35" s="832"/>
      <c r="J35" s="832">
        <v>1</v>
      </c>
      <c r="K35" s="832">
        <v>330</v>
      </c>
      <c r="L35" s="832">
        <v>1</v>
      </c>
      <c r="M35" s="832">
        <v>330</v>
      </c>
      <c r="N35" s="832">
        <v>1</v>
      </c>
      <c r="O35" s="832">
        <v>331</v>
      </c>
      <c r="P35" s="828">
        <v>1.0030303030303029</v>
      </c>
      <c r="Q35" s="833">
        <v>331</v>
      </c>
    </row>
    <row r="36" spans="1:17" ht="14.45" customHeight="1" x14ac:dyDescent="0.2">
      <c r="A36" s="822" t="s">
        <v>4907</v>
      </c>
      <c r="B36" s="823" t="s">
        <v>5062</v>
      </c>
      <c r="C36" s="823" t="s">
        <v>4235</v>
      </c>
      <c r="D36" s="823" t="s">
        <v>5111</v>
      </c>
      <c r="E36" s="823" t="s">
        <v>5112</v>
      </c>
      <c r="F36" s="832"/>
      <c r="G36" s="832"/>
      <c r="H36" s="832"/>
      <c r="I36" s="832"/>
      <c r="J36" s="832">
        <v>1</v>
      </c>
      <c r="K36" s="832">
        <v>347</v>
      </c>
      <c r="L36" s="832">
        <v>1</v>
      </c>
      <c r="M36" s="832">
        <v>347</v>
      </c>
      <c r="N36" s="832">
        <v>3</v>
      </c>
      <c r="O36" s="832">
        <v>1044</v>
      </c>
      <c r="P36" s="828">
        <v>3.0086455331412103</v>
      </c>
      <c r="Q36" s="833">
        <v>348</v>
      </c>
    </row>
    <row r="37" spans="1:17" ht="14.45" customHeight="1" x14ac:dyDescent="0.2">
      <c r="A37" s="822" t="s">
        <v>4907</v>
      </c>
      <c r="B37" s="823" t="s">
        <v>5062</v>
      </c>
      <c r="C37" s="823" t="s">
        <v>4235</v>
      </c>
      <c r="D37" s="823" t="s">
        <v>5113</v>
      </c>
      <c r="E37" s="823" t="s">
        <v>5114</v>
      </c>
      <c r="F37" s="832">
        <v>1</v>
      </c>
      <c r="G37" s="832">
        <v>232</v>
      </c>
      <c r="H37" s="832">
        <v>1</v>
      </c>
      <c r="I37" s="832">
        <v>232</v>
      </c>
      <c r="J37" s="832">
        <v>1</v>
      </c>
      <c r="K37" s="832">
        <v>232</v>
      </c>
      <c r="L37" s="832">
        <v>1</v>
      </c>
      <c r="M37" s="832">
        <v>232</v>
      </c>
      <c r="N37" s="832">
        <v>1</v>
      </c>
      <c r="O37" s="832">
        <v>233</v>
      </c>
      <c r="P37" s="828">
        <v>1.0043103448275863</v>
      </c>
      <c r="Q37" s="833">
        <v>233</v>
      </c>
    </row>
    <row r="38" spans="1:17" ht="14.45" customHeight="1" x14ac:dyDescent="0.2">
      <c r="A38" s="822" t="s">
        <v>4907</v>
      </c>
      <c r="B38" s="823" t="s">
        <v>5062</v>
      </c>
      <c r="C38" s="823" t="s">
        <v>4235</v>
      </c>
      <c r="D38" s="823" t="s">
        <v>5115</v>
      </c>
      <c r="E38" s="823" t="s">
        <v>5116</v>
      </c>
      <c r="F38" s="832"/>
      <c r="G38" s="832"/>
      <c r="H38" s="832"/>
      <c r="I38" s="832"/>
      <c r="J38" s="832">
        <v>1</v>
      </c>
      <c r="K38" s="832">
        <v>234</v>
      </c>
      <c r="L38" s="832">
        <v>1</v>
      </c>
      <c r="M38" s="832">
        <v>234</v>
      </c>
      <c r="N38" s="832"/>
      <c r="O38" s="832"/>
      <c r="P38" s="828"/>
      <c r="Q38" s="833"/>
    </row>
    <row r="39" spans="1:17" ht="14.45" customHeight="1" x14ac:dyDescent="0.2">
      <c r="A39" s="822" t="s">
        <v>4907</v>
      </c>
      <c r="B39" s="823" t="s">
        <v>5062</v>
      </c>
      <c r="C39" s="823" t="s">
        <v>4235</v>
      </c>
      <c r="D39" s="823" t="s">
        <v>5117</v>
      </c>
      <c r="E39" s="823" t="s">
        <v>5118</v>
      </c>
      <c r="F39" s="832">
        <v>1</v>
      </c>
      <c r="G39" s="832">
        <v>410</v>
      </c>
      <c r="H39" s="832"/>
      <c r="I39" s="832">
        <v>410</v>
      </c>
      <c r="J39" s="832"/>
      <c r="K39" s="832"/>
      <c r="L39" s="832"/>
      <c r="M39" s="832"/>
      <c r="N39" s="832"/>
      <c r="O39" s="832"/>
      <c r="P39" s="828"/>
      <c r="Q39" s="833"/>
    </row>
    <row r="40" spans="1:17" ht="14.45" customHeight="1" x14ac:dyDescent="0.2">
      <c r="A40" s="822" t="s">
        <v>4907</v>
      </c>
      <c r="B40" s="823" t="s">
        <v>5062</v>
      </c>
      <c r="C40" s="823" t="s">
        <v>4235</v>
      </c>
      <c r="D40" s="823" t="s">
        <v>5119</v>
      </c>
      <c r="E40" s="823" t="s">
        <v>5120</v>
      </c>
      <c r="F40" s="832">
        <v>1</v>
      </c>
      <c r="G40" s="832">
        <v>590</v>
      </c>
      <c r="H40" s="832"/>
      <c r="I40" s="832">
        <v>590</v>
      </c>
      <c r="J40" s="832"/>
      <c r="K40" s="832"/>
      <c r="L40" s="832"/>
      <c r="M40" s="832"/>
      <c r="N40" s="832"/>
      <c r="O40" s="832"/>
      <c r="P40" s="828"/>
      <c r="Q40" s="833"/>
    </row>
    <row r="41" spans="1:17" ht="14.45" customHeight="1" x14ac:dyDescent="0.2">
      <c r="A41" s="822" t="s">
        <v>4907</v>
      </c>
      <c r="B41" s="823" t="s">
        <v>5062</v>
      </c>
      <c r="C41" s="823" t="s">
        <v>4235</v>
      </c>
      <c r="D41" s="823" t="s">
        <v>5121</v>
      </c>
      <c r="E41" s="823" t="s">
        <v>5122</v>
      </c>
      <c r="F41" s="832"/>
      <c r="G41" s="832"/>
      <c r="H41" s="832"/>
      <c r="I41" s="832"/>
      <c r="J41" s="832">
        <v>5</v>
      </c>
      <c r="K41" s="832">
        <v>3950</v>
      </c>
      <c r="L41" s="832">
        <v>1</v>
      </c>
      <c r="M41" s="832">
        <v>790</v>
      </c>
      <c r="N41" s="832">
        <v>5</v>
      </c>
      <c r="O41" s="832">
        <v>3955</v>
      </c>
      <c r="P41" s="828">
        <v>1.0012658227848101</v>
      </c>
      <c r="Q41" s="833">
        <v>791</v>
      </c>
    </row>
    <row r="42" spans="1:17" ht="14.45" customHeight="1" x14ac:dyDescent="0.2">
      <c r="A42" s="822" t="s">
        <v>4907</v>
      </c>
      <c r="B42" s="823" t="s">
        <v>5062</v>
      </c>
      <c r="C42" s="823" t="s">
        <v>4235</v>
      </c>
      <c r="D42" s="823" t="s">
        <v>5123</v>
      </c>
      <c r="E42" s="823" t="s">
        <v>5124</v>
      </c>
      <c r="F42" s="832"/>
      <c r="G42" s="832"/>
      <c r="H42" s="832"/>
      <c r="I42" s="832"/>
      <c r="J42" s="832">
        <v>1</v>
      </c>
      <c r="K42" s="832">
        <v>225</v>
      </c>
      <c r="L42" s="832">
        <v>1</v>
      </c>
      <c r="M42" s="832">
        <v>225</v>
      </c>
      <c r="N42" s="832">
        <v>1</v>
      </c>
      <c r="O42" s="832">
        <v>226</v>
      </c>
      <c r="P42" s="828">
        <v>1.0044444444444445</v>
      </c>
      <c r="Q42" s="833">
        <v>226</v>
      </c>
    </row>
    <row r="43" spans="1:17" ht="14.45" customHeight="1" x14ac:dyDescent="0.2">
      <c r="A43" s="822" t="s">
        <v>4907</v>
      </c>
      <c r="B43" s="823" t="s">
        <v>5062</v>
      </c>
      <c r="C43" s="823" t="s">
        <v>4235</v>
      </c>
      <c r="D43" s="823" t="s">
        <v>5125</v>
      </c>
      <c r="E43" s="823" t="s">
        <v>5126</v>
      </c>
      <c r="F43" s="832"/>
      <c r="G43" s="832"/>
      <c r="H43" s="832"/>
      <c r="I43" s="832"/>
      <c r="J43" s="832"/>
      <c r="K43" s="832"/>
      <c r="L43" s="832"/>
      <c r="M43" s="832"/>
      <c r="N43" s="832">
        <v>10</v>
      </c>
      <c r="O43" s="832">
        <v>2460</v>
      </c>
      <c r="P43" s="828"/>
      <c r="Q43" s="833">
        <v>246</v>
      </c>
    </row>
    <row r="44" spans="1:17" ht="14.45" customHeight="1" x14ac:dyDescent="0.2">
      <c r="A44" s="822" t="s">
        <v>4907</v>
      </c>
      <c r="B44" s="823" t="s">
        <v>5062</v>
      </c>
      <c r="C44" s="823" t="s">
        <v>4235</v>
      </c>
      <c r="D44" s="823" t="s">
        <v>5127</v>
      </c>
      <c r="E44" s="823" t="s">
        <v>5128</v>
      </c>
      <c r="F44" s="832"/>
      <c r="G44" s="832"/>
      <c r="H44" s="832"/>
      <c r="I44" s="832"/>
      <c r="J44" s="832">
        <v>1</v>
      </c>
      <c r="K44" s="832">
        <v>203</v>
      </c>
      <c r="L44" s="832">
        <v>1</v>
      </c>
      <c r="M44" s="832">
        <v>203</v>
      </c>
      <c r="N44" s="832">
        <v>1</v>
      </c>
      <c r="O44" s="832">
        <v>204</v>
      </c>
      <c r="P44" s="828">
        <v>1.0049261083743843</v>
      </c>
      <c r="Q44" s="833">
        <v>204</v>
      </c>
    </row>
    <row r="45" spans="1:17" ht="14.45" customHeight="1" x14ac:dyDescent="0.2">
      <c r="A45" s="822" t="s">
        <v>5129</v>
      </c>
      <c r="B45" s="823" t="s">
        <v>5130</v>
      </c>
      <c r="C45" s="823" t="s">
        <v>4235</v>
      </c>
      <c r="D45" s="823" t="s">
        <v>5131</v>
      </c>
      <c r="E45" s="823" t="s">
        <v>5132</v>
      </c>
      <c r="F45" s="832">
        <v>208</v>
      </c>
      <c r="G45" s="832">
        <v>5616</v>
      </c>
      <c r="H45" s="832">
        <v>1.1142857142857143</v>
      </c>
      <c r="I45" s="832">
        <v>27</v>
      </c>
      <c r="J45" s="832">
        <v>180</v>
      </c>
      <c r="K45" s="832">
        <v>5040</v>
      </c>
      <c r="L45" s="832">
        <v>1</v>
      </c>
      <c r="M45" s="832">
        <v>28</v>
      </c>
      <c r="N45" s="832">
        <v>231</v>
      </c>
      <c r="O45" s="832">
        <v>6468</v>
      </c>
      <c r="P45" s="828">
        <v>1.2833333333333334</v>
      </c>
      <c r="Q45" s="833">
        <v>28</v>
      </c>
    </row>
    <row r="46" spans="1:17" ht="14.45" customHeight="1" x14ac:dyDescent="0.2">
      <c r="A46" s="822" t="s">
        <v>5129</v>
      </c>
      <c r="B46" s="823" t="s">
        <v>5130</v>
      </c>
      <c r="C46" s="823" t="s">
        <v>4235</v>
      </c>
      <c r="D46" s="823" t="s">
        <v>5133</v>
      </c>
      <c r="E46" s="823" t="s">
        <v>5134</v>
      </c>
      <c r="F46" s="832">
        <v>53</v>
      </c>
      <c r="G46" s="832">
        <v>2862</v>
      </c>
      <c r="H46" s="832">
        <v>1.4324324324324325</v>
      </c>
      <c r="I46" s="832">
        <v>54</v>
      </c>
      <c r="J46" s="832">
        <v>37</v>
      </c>
      <c r="K46" s="832">
        <v>1998</v>
      </c>
      <c r="L46" s="832">
        <v>1</v>
      </c>
      <c r="M46" s="832">
        <v>54</v>
      </c>
      <c r="N46" s="832">
        <v>65</v>
      </c>
      <c r="O46" s="832">
        <v>3510</v>
      </c>
      <c r="P46" s="828">
        <v>1.7567567567567568</v>
      </c>
      <c r="Q46" s="833">
        <v>54</v>
      </c>
    </row>
    <row r="47" spans="1:17" ht="14.45" customHeight="1" x14ac:dyDescent="0.2">
      <c r="A47" s="822" t="s">
        <v>5129</v>
      </c>
      <c r="B47" s="823" t="s">
        <v>5130</v>
      </c>
      <c r="C47" s="823" t="s">
        <v>4235</v>
      </c>
      <c r="D47" s="823" t="s">
        <v>5135</v>
      </c>
      <c r="E47" s="823" t="s">
        <v>5136</v>
      </c>
      <c r="F47" s="832">
        <v>170</v>
      </c>
      <c r="G47" s="832">
        <v>4080</v>
      </c>
      <c r="H47" s="832">
        <v>1.2408759124087592</v>
      </c>
      <c r="I47" s="832">
        <v>24</v>
      </c>
      <c r="J47" s="832">
        <v>137</v>
      </c>
      <c r="K47" s="832">
        <v>3288</v>
      </c>
      <c r="L47" s="832">
        <v>1</v>
      </c>
      <c r="M47" s="832">
        <v>24</v>
      </c>
      <c r="N47" s="832">
        <v>167</v>
      </c>
      <c r="O47" s="832">
        <v>4008</v>
      </c>
      <c r="P47" s="828">
        <v>1.218978102189781</v>
      </c>
      <c r="Q47" s="833">
        <v>24</v>
      </c>
    </row>
    <row r="48" spans="1:17" ht="14.45" customHeight="1" x14ac:dyDescent="0.2">
      <c r="A48" s="822" t="s">
        <v>5129</v>
      </c>
      <c r="B48" s="823" t="s">
        <v>5130</v>
      </c>
      <c r="C48" s="823" t="s">
        <v>4235</v>
      </c>
      <c r="D48" s="823" t="s">
        <v>5137</v>
      </c>
      <c r="E48" s="823" t="s">
        <v>5138</v>
      </c>
      <c r="F48" s="832">
        <v>277</v>
      </c>
      <c r="G48" s="832">
        <v>7479</v>
      </c>
      <c r="H48" s="832">
        <v>1</v>
      </c>
      <c r="I48" s="832">
        <v>27</v>
      </c>
      <c r="J48" s="832">
        <v>277</v>
      </c>
      <c r="K48" s="832">
        <v>7479</v>
      </c>
      <c r="L48" s="832">
        <v>1</v>
      </c>
      <c r="M48" s="832">
        <v>27</v>
      </c>
      <c r="N48" s="832">
        <v>277</v>
      </c>
      <c r="O48" s="832">
        <v>7479</v>
      </c>
      <c r="P48" s="828">
        <v>1</v>
      </c>
      <c r="Q48" s="833">
        <v>27</v>
      </c>
    </row>
    <row r="49" spans="1:17" ht="14.45" customHeight="1" x14ac:dyDescent="0.2">
      <c r="A49" s="822" t="s">
        <v>5129</v>
      </c>
      <c r="B49" s="823" t="s">
        <v>5130</v>
      </c>
      <c r="C49" s="823" t="s">
        <v>4235</v>
      </c>
      <c r="D49" s="823" t="s">
        <v>5139</v>
      </c>
      <c r="E49" s="823" t="s">
        <v>5140</v>
      </c>
      <c r="F49" s="832">
        <v>101</v>
      </c>
      <c r="G49" s="832">
        <v>2727</v>
      </c>
      <c r="H49" s="832">
        <v>1.3835616438356164</v>
      </c>
      <c r="I49" s="832">
        <v>27</v>
      </c>
      <c r="J49" s="832">
        <v>73</v>
      </c>
      <c r="K49" s="832">
        <v>1971</v>
      </c>
      <c r="L49" s="832">
        <v>1</v>
      </c>
      <c r="M49" s="832">
        <v>27</v>
      </c>
      <c r="N49" s="832">
        <v>121</v>
      </c>
      <c r="O49" s="832">
        <v>3267</v>
      </c>
      <c r="P49" s="828">
        <v>1.6575342465753424</v>
      </c>
      <c r="Q49" s="833">
        <v>27</v>
      </c>
    </row>
    <row r="50" spans="1:17" ht="14.45" customHeight="1" x14ac:dyDescent="0.2">
      <c r="A50" s="822" t="s">
        <v>5129</v>
      </c>
      <c r="B50" s="823" t="s">
        <v>5130</v>
      </c>
      <c r="C50" s="823" t="s">
        <v>4235</v>
      </c>
      <c r="D50" s="823" t="s">
        <v>5141</v>
      </c>
      <c r="E50" s="823" t="s">
        <v>5142</v>
      </c>
      <c r="F50" s="832">
        <v>1168</v>
      </c>
      <c r="G50" s="832">
        <v>25696</v>
      </c>
      <c r="H50" s="832">
        <v>0.99044094973789698</v>
      </c>
      <c r="I50" s="832">
        <v>22</v>
      </c>
      <c r="J50" s="832">
        <v>1128</v>
      </c>
      <c r="K50" s="832">
        <v>25944</v>
      </c>
      <c r="L50" s="832">
        <v>1</v>
      </c>
      <c r="M50" s="832">
        <v>23</v>
      </c>
      <c r="N50" s="832">
        <v>1221</v>
      </c>
      <c r="O50" s="832">
        <v>28083</v>
      </c>
      <c r="P50" s="828">
        <v>1.0824468085106382</v>
      </c>
      <c r="Q50" s="833">
        <v>23</v>
      </c>
    </row>
    <row r="51" spans="1:17" ht="14.45" customHeight="1" x14ac:dyDescent="0.2">
      <c r="A51" s="822" t="s">
        <v>5129</v>
      </c>
      <c r="B51" s="823" t="s">
        <v>5130</v>
      </c>
      <c r="C51" s="823" t="s">
        <v>4235</v>
      </c>
      <c r="D51" s="823" t="s">
        <v>5143</v>
      </c>
      <c r="E51" s="823" t="s">
        <v>5144</v>
      </c>
      <c r="F51" s="832">
        <v>7</v>
      </c>
      <c r="G51" s="832">
        <v>476</v>
      </c>
      <c r="H51" s="832">
        <v>3.4492753623188408</v>
      </c>
      <c r="I51" s="832">
        <v>68</v>
      </c>
      <c r="J51" s="832">
        <v>2</v>
      </c>
      <c r="K51" s="832">
        <v>138</v>
      </c>
      <c r="L51" s="832">
        <v>1</v>
      </c>
      <c r="M51" s="832">
        <v>69</v>
      </c>
      <c r="N51" s="832">
        <v>4</v>
      </c>
      <c r="O51" s="832">
        <v>276</v>
      </c>
      <c r="P51" s="828">
        <v>2</v>
      </c>
      <c r="Q51" s="833">
        <v>69</v>
      </c>
    </row>
    <row r="52" spans="1:17" ht="14.45" customHeight="1" x14ac:dyDescent="0.2">
      <c r="A52" s="822" t="s">
        <v>5129</v>
      </c>
      <c r="B52" s="823" t="s">
        <v>5130</v>
      </c>
      <c r="C52" s="823" t="s">
        <v>4235</v>
      </c>
      <c r="D52" s="823" t="s">
        <v>5145</v>
      </c>
      <c r="E52" s="823" t="s">
        <v>5146</v>
      </c>
      <c r="F52" s="832">
        <v>62</v>
      </c>
      <c r="G52" s="832">
        <v>3844</v>
      </c>
      <c r="H52" s="832">
        <v>0.9538461538461539</v>
      </c>
      <c r="I52" s="832">
        <v>62</v>
      </c>
      <c r="J52" s="832">
        <v>65</v>
      </c>
      <c r="K52" s="832">
        <v>4030</v>
      </c>
      <c r="L52" s="832">
        <v>1</v>
      </c>
      <c r="M52" s="832">
        <v>62</v>
      </c>
      <c r="N52" s="832">
        <v>162</v>
      </c>
      <c r="O52" s="832">
        <v>10206</v>
      </c>
      <c r="P52" s="828">
        <v>2.5325062034739454</v>
      </c>
      <c r="Q52" s="833">
        <v>63</v>
      </c>
    </row>
    <row r="53" spans="1:17" ht="14.45" customHeight="1" x14ac:dyDescent="0.2">
      <c r="A53" s="822" t="s">
        <v>5129</v>
      </c>
      <c r="B53" s="823" t="s">
        <v>5130</v>
      </c>
      <c r="C53" s="823" t="s">
        <v>4235</v>
      </c>
      <c r="D53" s="823" t="s">
        <v>5147</v>
      </c>
      <c r="E53" s="823" t="s">
        <v>5148</v>
      </c>
      <c r="F53" s="832"/>
      <c r="G53" s="832"/>
      <c r="H53" s="832"/>
      <c r="I53" s="832"/>
      <c r="J53" s="832"/>
      <c r="K53" s="832"/>
      <c r="L53" s="832"/>
      <c r="M53" s="832"/>
      <c r="N53" s="832">
        <v>1</v>
      </c>
      <c r="O53" s="832">
        <v>395</v>
      </c>
      <c r="P53" s="828"/>
      <c r="Q53" s="833">
        <v>395</v>
      </c>
    </row>
    <row r="54" spans="1:17" ht="14.45" customHeight="1" x14ac:dyDescent="0.2">
      <c r="A54" s="822" t="s">
        <v>5129</v>
      </c>
      <c r="B54" s="823" t="s">
        <v>5130</v>
      </c>
      <c r="C54" s="823" t="s">
        <v>4235</v>
      </c>
      <c r="D54" s="823" t="s">
        <v>5149</v>
      </c>
      <c r="E54" s="823" t="s">
        <v>5150</v>
      </c>
      <c r="F54" s="832">
        <v>51</v>
      </c>
      <c r="G54" s="832">
        <v>4182</v>
      </c>
      <c r="H54" s="832">
        <v>1.5558035714285714</v>
      </c>
      <c r="I54" s="832">
        <v>82</v>
      </c>
      <c r="J54" s="832">
        <v>32</v>
      </c>
      <c r="K54" s="832">
        <v>2688</v>
      </c>
      <c r="L54" s="832">
        <v>1</v>
      </c>
      <c r="M54" s="832">
        <v>84</v>
      </c>
      <c r="N54" s="832">
        <v>49</v>
      </c>
      <c r="O54" s="832">
        <v>4165</v>
      </c>
      <c r="P54" s="828">
        <v>1.5494791666666667</v>
      </c>
      <c r="Q54" s="833">
        <v>85</v>
      </c>
    </row>
    <row r="55" spans="1:17" ht="14.45" customHeight="1" x14ac:dyDescent="0.2">
      <c r="A55" s="822" t="s">
        <v>5129</v>
      </c>
      <c r="B55" s="823" t="s">
        <v>5130</v>
      </c>
      <c r="C55" s="823" t="s">
        <v>4235</v>
      </c>
      <c r="D55" s="823" t="s">
        <v>5151</v>
      </c>
      <c r="E55" s="823" t="s">
        <v>5152</v>
      </c>
      <c r="F55" s="832">
        <v>33</v>
      </c>
      <c r="G55" s="832">
        <v>32604</v>
      </c>
      <c r="H55" s="832">
        <v>0.91666666666666663</v>
      </c>
      <c r="I55" s="832">
        <v>988</v>
      </c>
      <c r="J55" s="832">
        <v>36</v>
      </c>
      <c r="K55" s="832">
        <v>35568</v>
      </c>
      <c r="L55" s="832">
        <v>1</v>
      </c>
      <c r="M55" s="832">
        <v>988</v>
      </c>
      <c r="N55" s="832">
        <v>39</v>
      </c>
      <c r="O55" s="832">
        <v>38532</v>
      </c>
      <c r="P55" s="828">
        <v>1.0833333333333333</v>
      </c>
      <c r="Q55" s="833">
        <v>988</v>
      </c>
    </row>
    <row r="56" spans="1:17" ht="14.45" customHeight="1" x14ac:dyDescent="0.2">
      <c r="A56" s="822" t="s">
        <v>5129</v>
      </c>
      <c r="B56" s="823" t="s">
        <v>5130</v>
      </c>
      <c r="C56" s="823" t="s">
        <v>4235</v>
      </c>
      <c r="D56" s="823" t="s">
        <v>5153</v>
      </c>
      <c r="E56" s="823" t="s">
        <v>5154</v>
      </c>
      <c r="F56" s="832">
        <v>1</v>
      </c>
      <c r="G56" s="832">
        <v>191</v>
      </c>
      <c r="H56" s="832">
        <v>1</v>
      </c>
      <c r="I56" s="832">
        <v>191</v>
      </c>
      <c r="J56" s="832">
        <v>1</v>
      </c>
      <c r="K56" s="832">
        <v>191</v>
      </c>
      <c r="L56" s="832">
        <v>1</v>
      </c>
      <c r="M56" s="832">
        <v>191</v>
      </c>
      <c r="N56" s="832"/>
      <c r="O56" s="832"/>
      <c r="P56" s="828"/>
      <c r="Q56" s="833"/>
    </row>
    <row r="57" spans="1:17" ht="14.45" customHeight="1" x14ac:dyDescent="0.2">
      <c r="A57" s="822" t="s">
        <v>5129</v>
      </c>
      <c r="B57" s="823" t="s">
        <v>5130</v>
      </c>
      <c r="C57" s="823" t="s">
        <v>4235</v>
      </c>
      <c r="D57" s="823" t="s">
        <v>5155</v>
      </c>
      <c r="E57" s="823" t="s">
        <v>5156</v>
      </c>
      <c r="F57" s="832">
        <v>1</v>
      </c>
      <c r="G57" s="832">
        <v>63</v>
      </c>
      <c r="H57" s="832"/>
      <c r="I57" s="832">
        <v>63</v>
      </c>
      <c r="J57" s="832"/>
      <c r="K57" s="832"/>
      <c r="L57" s="832"/>
      <c r="M57" s="832"/>
      <c r="N57" s="832">
        <v>2</v>
      </c>
      <c r="O57" s="832">
        <v>128</v>
      </c>
      <c r="P57" s="828"/>
      <c r="Q57" s="833">
        <v>64</v>
      </c>
    </row>
    <row r="58" spans="1:17" ht="14.45" customHeight="1" x14ac:dyDescent="0.2">
      <c r="A58" s="822" t="s">
        <v>5129</v>
      </c>
      <c r="B58" s="823" t="s">
        <v>5130</v>
      </c>
      <c r="C58" s="823" t="s">
        <v>4235</v>
      </c>
      <c r="D58" s="823" t="s">
        <v>5157</v>
      </c>
      <c r="E58" s="823" t="s">
        <v>5158</v>
      </c>
      <c r="F58" s="832">
        <v>4</v>
      </c>
      <c r="G58" s="832">
        <v>68</v>
      </c>
      <c r="H58" s="832"/>
      <c r="I58" s="832">
        <v>17</v>
      </c>
      <c r="J58" s="832"/>
      <c r="K58" s="832"/>
      <c r="L58" s="832"/>
      <c r="M58" s="832"/>
      <c r="N58" s="832">
        <v>3</v>
      </c>
      <c r="O58" s="832">
        <v>51</v>
      </c>
      <c r="P58" s="828"/>
      <c r="Q58" s="833">
        <v>17</v>
      </c>
    </row>
    <row r="59" spans="1:17" ht="14.45" customHeight="1" x14ac:dyDescent="0.2">
      <c r="A59" s="822" t="s">
        <v>5129</v>
      </c>
      <c r="B59" s="823" t="s">
        <v>5130</v>
      </c>
      <c r="C59" s="823" t="s">
        <v>4235</v>
      </c>
      <c r="D59" s="823" t="s">
        <v>5159</v>
      </c>
      <c r="E59" s="823" t="s">
        <v>5160</v>
      </c>
      <c r="F59" s="832"/>
      <c r="G59" s="832"/>
      <c r="H59" s="832"/>
      <c r="I59" s="832"/>
      <c r="J59" s="832"/>
      <c r="K59" s="832"/>
      <c r="L59" s="832"/>
      <c r="M59" s="832"/>
      <c r="N59" s="832">
        <v>1</v>
      </c>
      <c r="O59" s="832">
        <v>66</v>
      </c>
      <c r="P59" s="828"/>
      <c r="Q59" s="833">
        <v>66</v>
      </c>
    </row>
    <row r="60" spans="1:17" ht="14.45" customHeight="1" x14ac:dyDescent="0.2">
      <c r="A60" s="822" t="s">
        <v>5129</v>
      </c>
      <c r="B60" s="823" t="s">
        <v>5130</v>
      </c>
      <c r="C60" s="823" t="s">
        <v>4235</v>
      </c>
      <c r="D60" s="823" t="s">
        <v>5161</v>
      </c>
      <c r="E60" s="823" t="s">
        <v>5162</v>
      </c>
      <c r="F60" s="832">
        <v>1</v>
      </c>
      <c r="G60" s="832">
        <v>47</v>
      </c>
      <c r="H60" s="832"/>
      <c r="I60" s="832">
        <v>47</v>
      </c>
      <c r="J60" s="832"/>
      <c r="K60" s="832"/>
      <c r="L60" s="832"/>
      <c r="M60" s="832"/>
      <c r="N60" s="832"/>
      <c r="O60" s="832"/>
      <c r="P60" s="828"/>
      <c r="Q60" s="833"/>
    </row>
    <row r="61" spans="1:17" ht="14.45" customHeight="1" x14ac:dyDescent="0.2">
      <c r="A61" s="822" t="s">
        <v>5129</v>
      </c>
      <c r="B61" s="823" t="s">
        <v>5130</v>
      </c>
      <c r="C61" s="823" t="s">
        <v>4235</v>
      </c>
      <c r="D61" s="823" t="s">
        <v>5163</v>
      </c>
      <c r="E61" s="823" t="s">
        <v>5164</v>
      </c>
      <c r="F61" s="832"/>
      <c r="G61" s="832"/>
      <c r="H61" s="832"/>
      <c r="I61" s="832"/>
      <c r="J61" s="832">
        <v>1</v>
      </c>
      <c r="K61" s="832">
        <v>53</v>
      </c>
      <c r="L61" s="832">
        <v>1</v>
      </c>
      <c r="M61" s="832">
        <v>53</v>
      </c>
      <c r="N61" s="832">
        <v>2</v>
      </c>
      <c r="O61" s="832">
        <v>106</v>
      </c>
      <c r="P61" s="828">
        <v>2</v>
      </c>
      <c r="Q61" s="833">
        <v>53</v>
      </c>
    </row>
    <row r="62" spans="1:17" ht="14.45" customHeight="1" x14ac:dyDescent="0.2">
      <c r="A62" s="822" t="s">
        <v>5129</v>
      </c>
      <c r="B62" s="823" t="s">
        <v>5130</v>
      </c>
      <c r="C62" s="823" t="s">
        <v>4235</v>
      </c>
      <c r="D62" s="823" t="s">
        <v>5165</v>
      </c>
      <c r="E62" s="823" t="s">
        <v>5166</v>
      </c>
      <c r="F62" s="832">
        <v>2</v>
      </c>
      <c r="G62" s="832">
        <v>120</v>
      </c>
      <c r="H62" s="832"/>
      <c r="I62" s="832">
        <v>60</v>
      </c>
      <c r="J62" s="832"/>
      <c r="K62" s="832"/>
      <c r="L62" s="832"/>
      <c r="M62" s="832"/>
      <c r="N62" s="832"/>
      <c r="O62" s="832"/>
      <c r="P62" s="828"/>
      <c r="Q62" s="833"/>
    </row>
    <row r="63" spans="1:17" ht="14.45" customHeight="1" x14ac:dyDescent="0.2">
      <c r="A63" s="822" t="s">
        <v>5129</v>
      </c>
      <c r="B63" s="823" t="s">
        <v>5130</v>
      </c>
      <c r="C63" s="823" t="s">
        <v>4235</v>
      </c>
      <c r="D63" s="823" t="s">
        <v>5167</v>
      </c>
      <c r="E63" s="823" t="s">
        <v>5168</v>
      </c>
      <c r="F63" s="832"/>
      <c r="G63" s="832"/>
      <c r="H63" s="832"/>
      <c r="I63" s="832"/>
      <c r="J63" s="832"/>
      <c r="K63" s="832"/>
      <c r="L63" s="832"/>
      <c r="M63" s="832"/>
      <c r="N63" s="832">
        <v>1</v>
      </c>
      <c r="O63" s="832">
        <v>19</v>
      </c>
      <c r="P63" s="828"/>
      <c r="Q63" s="833">
        <v>19</v>
      </c>
    </row>
    <row r="64" spans="1:17" ht="14.45" customHeight="1" x14ac:dyDescent="0.2">
      <c r="A64" s="822" t="s">
        <v>5129</v>
      </c>
      <c r="B64" s="823" t="s">
        <v>5130</v>
      </c>
      <c r="C64" s="823" t="s">
        <v>4235</v>
      </c>
      <c r="D64" s="823" t="s">
        <v>5169</v>
      </c>
      <c r="E64" s="823" t="s">
        <v>5170</v>
      </c>
      <c r="F64" s="832"/>
      <c r="G64" s="832"/>
      <c r="H64" s="832"/>
      <c r="I64" s="832"/>
      <c r="J64" s="832">
        <v>1</v>
      </c>
      <c r="K64" s="832">
        <v>392</v>
      </c>
      <c r="L64" s="832">
        <v>1</v>
      </c>
      <c r="M64" s="832">
        <v>392</v>
      </c>
      <c r="N64" s="832">
        <v>1</v>
      </c>
      <c r="O64" s="832">
        <v>392</v>
      </c>
      <c r="P64" s="828">
        <v>1</v>
      </c>
      <c r="Q64" s="833">
        <v>392</v>
      </c>
    </row>
    <row r="65" spans="1:17" ht="14.45" customHeight="1" x14ac:dyDescent="0.2">
      <c r="A65" s="822" t="s">
        <v>5129</v>
      </c>
      <c r="B65" s="823" t="s">
        <v>5130</v>
      </c>
      <c r="C65" s="823" t="s">
        <v>4235</v>
      </c>
      <c r="D65" s="823" t="s">
        <v>5171</v>
      </c>
      <c r="E65" s="823" t="s">
        <v>5172</v>
      </c>
      <c r="F65" s="832">
        <v>1</v>
      </c>
      <c r="G65" s="832">
        <v>464</v>
      </c>
      <c r="H65" s="832">
        <v>5.5555555555555552E-2</v>
      </c>
      <c r="I65" s="832">
        <v>464</v>
      </c>
      <c r="J65" s="832">
        <v>18</v>
      </c>
      <c r="K65" s="832">
        <v>8352</v>
      </c>
      <c r="L65" s="832">
        <v>1</v>
      </c>
      <c r="M65" s="832">
        <v>464</v>
      </c>
      <c r="N65" s="832">
        <v>68</v>
      </c>
      <c r="O65" s="832">
        <v>31620</v>
      </c>
      <c r="P65" s="828">
        <v>3.7859195402298851</v>
      </c>
      <c r="Q65" s="833">
        <v>465</v>
      </c>
    </row>
    <row r="66" spans="1:17" ht="14.45" customHeight="1" x14ac:dyDescent="0.2">
      <c r="A66" s="822" t="s">
        <v>5129</v>
      </c>
      <c r="B66" s="823" t="s">
        <v>5130</v>
      </c>
      <c r="C66" s="823" t="s">
        <v>4235</v>
      </c>
      <c r="D66" s="823" t="s">
        <v>5173</v>
      </c>
      <c r="E66" s="823" t="s">
        <v>5174</v>
      </c>
      <c r="F66" s="832">
        <v>28</v>
      </c>
      <c r="G66" s="832">
        <v>23884</v>
      </c>
      <c r="H66" s="832">
        <v>2.5424739195230996</v>
      </c>
      <c r="I66" s="832">
        <v>853</v>
      </c>
      <c r="J66" s="832">
        <v>11</v>
      </c>
      <c r="K66" s="832">
        <v>9394</v>
      </c>
      <c r="L66" s="832">
        <v>1</v>
      </c>
      <c r="M66" s="832">
        <v>854</v>
      </c>
      <c r="N66" s="832">
        <v>24</v>
      </c>
      <c r="O66" s="832">
        <v>20520</v>
      </c>
      <c r="P66" s="828">
        <v>2.1843730040451352</v>
      </c>
      <c r="Q66" s="833">
        <v>855</v>
      </c>
    </row>
    <row r="67" spans="1:17" ht="14.45" customHeight="1" x14ac:dyDescent="0.2">
      <c r="A67" s="822" t="s">
        <v>5129</v>
      </c>
      <c r="B67" s="823" t="s">
        <v>5130</v>
      </c>
      <c r="C67" s="823" t="s">
        <v>4235</v>
      </c>
      <c r="D67" s="823" t="s">
        <v>5175</v>
      </c>
      <c r="E67" s="823" t="s">
        <v>5176</v>
      </c>
      <c r="F67" s="832"/>
      <c r="G67" s="832"/>
      <c r="H67" s="832"/>
      <c r="I67" s="832"/>
      <c r="J67" s="832">
        <v>2</v>
      </c>
      <c r="K67" s="832">
        <v>376</v>
      </c>
      <c r="L67" s="832">
        <v>1</v>
      </c>
      <c r="M67" s="832">
        <v>188</v>
      </c>
      <c r="N67" s="832">
        <v>4</v>
      </c>
      <c r="O67" s="832">
        <v>752</v>
      </c>
      <c r="P67" s="828">
        <v>2</v>
      </c>
      <c r="Q67" s="833">
        <v>188</v>
      </c>
    </row>
    <row r="68" spans="1:17" ht="14.45" customHeight="1" x14ac:dyDescent="0.2">
      <c r="A68" s="822" t="s">
        <v>5129</v>
      </c>
      <c r="B68" s="823" t="s">
        <v>5130</v>
      </c>
      <c r="C68" s="823" t="s">
        <v>4235</v>
      </c>
      <c r="D68" s="823" t="s">
        <v>5177</v>
      </c>
      <c r="E68" s="823" t="s">
        <v>5178</v>
      </c>
      <c r="F68" s="832"/>
      <c r="G68" s="832"/>
      <c r="H68" s="832"/>
      <c r="I68" s="832"/>
      <c r="J68" s="832"/>
      <c r="K68" s="832"/>
      <c r="L68" s="832"/>
      <c r="M68" s="832"/>
      <c r="N68" s="832">
        <v>1</v>
      </c>
      <c r="O68" s="832">
        <v>168</v>
      </c>
      <c r="P68" s="828"/>
      <c r="Q68" s="833">
        <v>168</v>
      </c>
    </row>
    <row r="69" spans="1:17" ht="14.45" customHeight="1" x14ac:dyDescent="0.2">
      <c r="A69" s="822" t="s">
        <v>5129</v>
      </c>
      <c r="B69" s="823" t="s">
        <v>5130</v>
      </c>
      <c r="C69" s="823" t="s">
        <v>4235</v>
      </c>
      <c r="D69" s="823" t="s">
        <v>5179</v>
      </c>
      <c r="E69" s="823" t="s">
        <v>5180</v>
      </c>
      <c r="F69" s="832"/>
      <c r="G69" s="832"/>
      <c r="H69" s="832"/>
      <c r="I69" s="832"/>
      <c r="J69" s="832"/>
      <c r="K69" s="832"/>
      <c r="L69" s="832"/>
      <c r="M69" s="832"/>
      <c r="N69" s="832">
        <v>1</v>
      </c>
      <c r="O69" s="832">
        <v>167</v>
      </c>
      <c r="P69" s="828"/>
      <c r="Q69" s="833">
        <v>167</v>
      </c>
    </row>
    <row r="70" spans="1:17" ht="14.45" customHeight="1" x14ac:dyDescent="0.2">
      <c r="A70" s="822" t="s">
        <v>5129</v>
      </c>
      <c r="B70" s="823" t="s">
        <v>5130</v>
      </c>
      <c r="C70" s="823" t="s">
        <v>4235</v>
      </c>
      <c r="D70" s="823" t="s">
        <v>5181</v>
      </c>
      <c r="E70" s="823" t="s">
        <v>5182</v>
      </c>
      <c r="F70" s="832"/>
      <c r="G70" s="832"/>
      <c r="H70" s="832"/>
      <c r="I70" s="832"/>
      <c r="J70" s="832"/>
      <c r="K70" s="832"/>
      <c r="L70" s="832"/>
      <c r="M70" s="832"/>
      <c r="N70" s="832">
        <v>1</v>
      </c>
      <c r="O70" s="832">
        <v>310</v>
      </c>
      <c r="P70" s="828"/>
      <c r="Q70" s="833">
        <v>310</v>
      </c>
    </row>
    <row r="71" spans="1:17" ht="14.45" customHeight="1" x14ac:dyDescent="0.2">
      <c r="A71" s="822" t="s">
        <v>5129</v>
      </c>
      <c r="B71" s="823" t="s">
        <v>5130</v>
      </c>
      <c r="C71" s="823" t="s">
        <v>4235</v>
      </c>
      <c r="D71" s="823" t="s">
        <v>5183</v>
      </c>
      <c r="E71" s="823" t="s">
        <v>5184</v>
      </c>
      <c r="F71" s="832"/>
      <c r="G71" s="832"/>
      <c r="H71" s="832"/>
      <c r="I71" s="832"/>
      <c r="J71" s="832">
        <v>2</v>
      </c>
      <c r="K71" s="832">
        <v>706</v>
      </c>
      <c r="L71" s="832">
        <v>1</v>
      </c>
      <c r="M71" s="832">
        <v>353</v>
      </c>
      <c r="N71" s="832"/>
      <c r="O71" s="832"/>
      <c r="P71" s="828"/>
      <c r="Q71" s="833"/>
    </row>
    <row r="72" spans="1:17" ht="14.45" customHeight="1" x14ac:dyDescent="0.2">
      <c r="A72" s="822" t="s">
        <v>5129</v>
      </c>
      <c r="B72" s="823" t="s">
        <v>5130</v>
      </c>
      <c r="C72" s="823" t="s">
        <v>4235</v>
      </c>
      <c r="D72" s="823" t="s">
        <v>5185</v>
      </c>
      <c r="E72" s="823" t="s">
        <v>5186</v>
      </c>
      <c r="F72" s="832"/>
      <c r="G72" s="832"/>
      <c r="H72" s="832"/>
      <c r="I72" s="832"/>
      <c r="J72" s="832">
        <v>2</v>
      </c>
      <c r="K72" s="832">
        <v>706</v>
      </c>
      <c r="L72" s="832">
        <v>1</v>
      </c>
      <c r="M72" s="832">
        <v>353</v>
      </c>
      <c r="N72" s="832"/>
      <c r="O72" s="832"/>
      <c r="P72" s="828"/>
      <c r="Q72" s="833"/>
    </row>
    <row r="73" spans="1:17" ht="14.45" customHeight="1" x14ac:dyDescent="0.2">
      <c r="A73" s="822" t="s">
        <v>5129</v>
      </c>
      <c r="B73" s="823" t="s">
        <v>5130</v>
      </c>
      <c r="C73" s="823" t="s">
        <v>4235</v>
      </c>
      <c r="D73" s="823" t="s">
        <v>5187</v>
      </c>
      <c r="E73" s="823" t="s">
        <v>5188</v>
      </c>
      <c r="F73" s="832">
        <v>1</v>
      </c>
      <c r="G73" s="832">
        <v>1223</v>
      </c>
      <c r="H73" s="832"/>
      <c r="I73" s="832">
        <v>1223</v>
      </c>
      <c r="J73" s="832"/>
      <c r="K73" s="832"/>
      <c r="L73" s="832"/>
      <c r="M73" s="832"/>
      <c r="N73" s="832">
        <v>1</v>
      </c>
      <c r="O73" s="832">
        <v>1230</v>
      </c>
      <c r="P73" s="828"/>
      <c r="Q73" s="833">
        <v>1230</v>
      </c>
    </row>
    <row r="74" spans="1:17" ht="14.45" customHeight="1" x14ac:dyDescent="0.2">
      <c r="A74" s="822" t="s">
        <v>5129</v>
      </c>
      <c r="B74" s="823" t="s">
        <v>5130</v>
      </c>
      <c r="C74" s="823" t="s">
        <v>4235</v>
      </c>
      <c r="D74" s="823" t="s">
        <v>5189</v>
      </c>
      <c r="E74" s="823" t="s">
        <v>5190</v>
      </c>
      <c r="F74" s="832">
        <v>11</v>
      </c>
      <c r="G74" s="832">
        <v>8668</v>
      </c>
      <c r="H74" s="832">
        <v>0.99873257287705952</v>
      </c>
      <c r="I74" s="832">
        <v>788</v>
      </c>
      <c r="J74" s="832">
        <v>11</v>
      </c>
      <c r="K74" s="832">
        <v>8679</v>
      </c>
      <c r="L74" s="832">
        <v>1</v>
      </c>
      <c r="M74" s="832">
        <v>789</v>
      </c>
      <c r="N74" s="832">
        <v>23</v>
      </c>
      <c r="O74" s="832">
        <v>18193</v>
      </c>
      <c r="P74" s="828">
        <v>2.0962092406959325</v>
      </c>
      <c r="Q74" s="833">
        <v>791</v>
      </c>
    </row>
    <row r="75" spans="1:17" ht="14.45" customHeight="1" x14ac:dyDescent="0.2">
      <c r="A75" s="822" t="s">
        <v>5129</v>
      </c>
      <c r="B75" s="823" t="s">
        <v>5130</v>
      </c>
      <c r="C75" s="823" t="s">
        <v>4235</v>
      </c>
      <c r="D75" s="823" t="s">
        <v>5191</v>
      </c>
      <c r="E75" s="823" t="s">
        <v>5192</v>
      </c>
      <c r="F75" s="832">
        <v>33</v>
      </c>
      <c r="G75" s="832">
        <v>6237</v>
      </c>
      <c r="H75" s="832">
        <v>0.82065789473684214</v>
      </c>
      <c r="I75" s="832">
        <v>189</v>
      </c>
      <c r="J75" s="832">
        <v>40</v>
      </c>
      <c r="K75" s="832">
        <v>7600</v>
      </c>
      <c r="L75" s="832">
        <v>1</v>
      </c>
      <c r="M75" s="832">
        <v>190</v>
      </c>
      <c r="N75" s="832">
        <v>24</v>
      </c>
      <c r="O75" s="832">
        <v>4584</v>
      </c>
      <c r="P75" s="828">
        <v>0.60315789473684212</v>
      </c>
      <c r="Q75" s="833">
        <v>191</v>
      </c>
    </row>
    <row r="76" spans="1:17" ht="14.45" customHeight="1" x14ac:dyDescent="0.2">
      <c r="A76" s="822" t="s">
        <v>5129</v>
      </c>
      <c r="B76" s="823" t="s">
        <v>5130</v>
      </c>
      <c r="C76" s="823" t="s">
        <v>4235</v>
      </c>
      <c r="D76" s="823" t="s">
        <v>5193</v>
      </c>
      <c r="E76" s="823" t="s">
        <v>5194</v>
      </c>
      <c r="F76" s="832"/>
      <c r="G76" s="832"/>
      <c r="H76" s="832"/>
      <c r="I76" s="832"/>
      <c r="J76" s="832"/>
      <c r="K76" s="832"/>
      <c r="L76" s="832"/>
      <c r="M76" s="832"/>
      <c r="N76" s="832">
        <v>1</v>
      </c>
      <c r="O76" s="832">
        <v>230</v>
      </c>
      <c r="P76" s="828"/>
      <c r="Q76" s="833">
        <v>230</v>
      </c>
    </row>
    <row r="77" spans="1:17" ht="14.45" customHeight="1" x14ac:dyDescent="0.2">
      <c r="A77" s="822" t="s">
        <v>5129</v>
      </c>
      <c r="B77" s="823" t="s">
        <v>5130</v>
      </c>
      <c r="C77" s="823" t="s">
        <v>4235</v>
      </c>
      <c r="D77" s="823" t="s">
        <v>5195</v>
      </c>
      <c r="E77" s="823" t="s">
        <v>5196</v>
      </c>
      <c r="F77" s="832">
        <v>17</v>
      </c>
      <c r="G77" s="832">
        <v>2924</v>
      </c>
      <c r="H77" s="832">
        <v>0.70423892100192675</v>
      </c>
      <c r="I77" s="832">
        <v>172</v>
      </c>
      <c r="J77" s="832">
        <v>24</v>
      </c>
      <c r="K77" s="832">
        <v>4152</v>
      </c>
      <c r="L77" s="832">
        <v>1</v>
      </c>
      <c r="M77" s="832">
        <v>173</v>
      </c>
      <c r="N77" s="832">
        <v>12</v>
      </c>
      <c r="O77" s="832">
        <v>2088</v>
      </c>
      <c r="P77" s="828">
        <v>0.50289017341040465</v>
      </c>
      <c r="Q77" s="833">
        <v>174</v>
      </c>
    </row>
    <row r="78" spans="1:17" ht="14.45" customHeight="1" x14ac:dyDescent="0.2">
      <c r="A78" s="822" t="s">
        <v>5129</v>
      </c>
      <c r="B78" s="823" t="s">
        <v>5130</v>
      </c>
      <c r="C78" s="823" t="s">
        <v>4235</v>
      </c>
      <c r="D78" s="823" t="s">
        <v>5197</v>
      </c>
      <c r="E78" s="823" t="s">
        <v>5198</v>
      </c>
      <c r="F78" s="832"/>
      <c r="G78" s="832"/>
      <c r="H78" s="832"/>
      <c r="I78" s="832"/>
      <c r="J78" s="832">
        <v>1</v>
      </c>
      <c r="K78" s="832">
        <v>202</v>
      </c>
      <c r="L78" s="832">
        <v>1</v>
      </c>
      <c r="M78" s="832">
        <v>202</v>
      </c>
      <c r="N78" s="832">
        <v>1</v>
      </c>
      <c r="O78" s="832">
        <v>203</v>
      </c>
      <c r="P78" s="828">
        <v>1.004950495049505</v>
      </c>
      <c r="Q78" s="833">
        <v>203</v>
      </c>
    </row>
    <row r="79" spans="1:17" ht="14.45" customHeight="1" x14ac:dyDescent="0.2">
      <c r="A79" s="822" t="s">
        <v>5129</v>
      </c>
      <c r="B79" s="823" t="s">
        <v>5130</v>
      </c>
      <c r="C79" s="823" t="s">
        <v>4235</v>
      </c>
      <c r="D79" s="823" t="s">
        <v>5199</v>
      </c>
      <c r="E79" s="823" t="s">
        <v>5200</v>
      </c>
      <c r="F79" s="832"/>
      <c r="G79" s="832"/>
      <c r="H79" s="832"/>
      <c r="I79" s="832"/>
      <c r="J79" s="832">
        <v>2</v>
      </c>
      <c r="K79" s="832">
        <v>268</v>
      </c>
      <c r="L79" s="832">
        <v>1</v>
      </c>
      <c r="M79" s="832">
        <v>134</v>
      </c>
      <c r="N79" s="832"/>
      <c r="O79" s="832"/>
      <c r="P79" s="828"/>
      <c r="Q79" s="833"/>
    </row>
    <row r="80" spans="1:17" ht="14.45" customHeight="1" x14ac:dyDescent="0.2">
      <c r="A80" s="822" t="s">
        <v>5129</v>
      </c>
      <c r="B80" s="823" t="s">
        <v>5130</v>
      </c>
      <c r="C80" s="823" t="s">
        <v>4235</v>
      </c>
      <c r="D80" s="823" t="s">
        <v>5201</v>
      </c>
      <c r="E80" s="823" t="s">
        <v>5202</v>
      </c>
      <c r="F80" s="832"/>
      <c r="G80" s="832"/>
      <c r="H80" s="832"/>
      <c r="I80" s="832"/>
      <c r="J80" s="832">
        <v>1</v>
      </c>
      <c r="K80" s="832">
        <v>179</v>
      </c>
      <c r="L80" s="832">
        <v>1</v>
      </c>
      <c r="M80" s="832">
        <v>179</v>
      </c>
      <c r="N80" s="832">
        <v>1</v>
      </c>
      <c r="O80" s="832">
        <v>180</v>
      </c>
      <c r="P80" s="828">
        <v>1.005586592178771</v>
      </c>
      <c r="Q80" s="833">
        <v>180</v>
      </c>
    </row>
    <row r="81" spans="1:17" ht="14.45" customHeight="1" x14ac:dyDescent="0.2">
      <c r="A81" s="822" t="s">
        <v>5129</v>
      </c>
      <c r="B81" s="823" t="s">
        <v>5130</v>
      </c>
      <c r="C81" s="823" t="s">
        <v>4235</v>
      </c>
      <c r="D81" s="823" t="s">
        <v>5203</v>
      </c>
      <c r="E81" s="823" t="s">
        <v>5204</v>
      </c>
      <c r="F81" s="832">
        <v>1</v>
      </c>
      <c r="G81" s="832">
        <v>414</v>
      </c>
      <c r="H81" s="832"/>
      <c r="I81" s="832">
        <v>414</v>
      </c>
      <c r="J81" s="832"/>
      <c r="K81" s="832"/>
      <c r="L81" s="832"/>
      <c r="M81" s="832"/>
      <c r="N81" s="832"/>
      <c r="O81" s="832"/>
      <c r="P81" s="828"/>
      <c r="Q81" s="833"/>
    </row>
    <row r="82" spans="1:17" ht="14.45" customHeight="1" x14ac:dyDescent="0.2">
      <c r="A82" s="822" t="s">
        <v>5129</v>
      </c>
      <c r="B82" s="823" t="s">
        <v>5130</v>
      </c>
      <c r="C82" s="823" t="s">
        <v>4235</v>
      </c>
      <c r="D82" s="823" t="s">
        <v>5205</v>
      </c>
      <c r="E82" s="823" t="s">
        <v>5206</v>
      </c>
      <c r="F82" s="832">
        <v>1</v>
      </c>
      <c r="G82" s="832">
        <v>396</v>
      </c>
      <c r="H82" s="832"/>
      <c r="I82" s="832">
        <v>396</v>
      </c>
      <c r="J82" s="832"/>
      <c r="K82" s="832"/>
      <c r="L82" s="832"/>
      <c r="M82" s="832"/>
      <c r="N82" s="832"/>
      <c r="O82" s="832"/>
      <c r="P82" s="828"/>
      <c r="Q82" s="833"/>
    </row>
    <row r="83" spans="1:17" ht="14.45" customHeight="1" x14ac:dyDescent="0.2">
      <c r="A83" s="822" t="s">
        <v>5129</v>
      </c>
      <c r="B83" s="823" t="s">
        <v>5130</v>
      </c>
      <c r="C83" s="823" t="s">
        <v>4235</v>
      </c>
      <c r="D83" s="823" t="s">
        <v>5207</v>
      </c>
      <c r="E83" s="823" t="s">
        <v>5208</v>
      </c>
      <c r="F83" s="832"/>
      <c r="G83" s="832"/>
      <c r="H83" s="832"/>
      <c r="I83" s="832"/>
      <c r="J83" s="832"/>
      <c r="K83" s="832"/>
      <c r="L83" s="832"/>
      <c r="M83" s="832"/>
      <c r="N83" s="832">
        <v>1</v>
      </c>
      <c r="O83" s="832">
        <v>312</v>
      </c>
      <c r="P83" s="828"/>
      <c r="Q83" s="833">
        <v>312</v>
      </c>
    </row>
    <row r="84" spans="1:17" ht="14.45" customHeight="1" x14ac:dyDescent="0.2">
      <c r="A84" s="822" t="s">
        <v>5129</v>
      </c>
      <c r="B84" s="823" t="s">
        <v>5130</v>
      </c>
      <c r="C84" s="823" t="s">
        <v>4235</v>
      </c>
      <c r="D84" s="823" t="s">
        <v>5209</v>
      </c>
      <c r="E84" s="823" t="s">
        <v>5210</v>
      </c>
      <c r="F84" s="832"/>
      <c r="G84" s="832"/>
      <c r="H84" s="832"/>
      <c r="I84" s="832"/>
      <c r="J84" s="832"/>
      <c r="K84" s="832"/>
      <c r="L84" s="832"/>
      <c r="M84" s="832"/>
      <c r="N84" s="832">
        <v>1</v>
      </c>
      <c r="O84" s="832">
        <v>90</v>
      </c>
      <c r="P84" s="828"/>
      <c r="Q84" s="833">
        <v>90</v>
      </c>
    </row>
    <row r="85" spans="1:17" ht="14.45" customHeight="1" x14ac:dyDescent="0.2">
      <c r="A85" s="822" t="s">
        <v>5129</v>
      </c>
      <c r="B85" s="823" t="s">
        <v>5130</v>
      </c>
      <c r="C85" s="823" t="s">
        <v>4235</v>
      </c>
      <c r="D85" s="823" t="s">
        <v>5211</v>
      </c>
      <c r="E85" s="823" t="s">
        <v>5212</v>
      </c>
      <c r="F85" s="832">
        <v>1169</v>
      </c>
      <c r="G85" s="832">
        <v>35070</v>
      </c>
      <c r="H85" s="832">
        <v>1.0363475177304964</v>
      </c>
      <c r="I85" s="832">
        <v>30</v>
      </c>
      <c r="J85" s="832">
        <v>1128</v>
      </c>
      <c r="K85" s="832">
        <v>33840</v>
      </c>
      <c r="L85" s="832">
        <v>1</v>
      </c>
      <c r="M85" s="832">
        <v>30</v>
      </c>
      <c r="N85" s="832">
        <v>1225</v>
      </c>
      <c r="O85" s="832">
        <v>37975</v>
      </c>
      <c r="P85" s="828">
        <v>1.1221926713947989</v>
      </c>
      <c r="Q85" s="833">
        <v>31</v>
      </c>
    </row>
    <row r="86" spans="1:17" ht="14.45" customHeight="1" x14ac:dyDescent="0.2">
      <c r="A86" s="822" t="s">
        <v>5129</v>
      </c>
      <c r="B86" s="823" t="s">
        <v>5130</v>
      </c>
      <c r="C86" s="823" t="s">
        <v>4235</v>
      </c>
      <c r="D86" s="823" t="s">
        <v>5213</v>
      </c>
      <c r="E86" s="823" t="s">
        <v>5214</v>
      </c>
      <c r="F86" s="832">
        <v>2</v>
      </c>
      <c r="G86" s="832">
        <v>100</v>
      </c>
      <c r="H86" s="832"/>
      <c r="I86" s="832">
        <v>50</v>
      </c>
      <c r="J86" s="832"/>
      <c r="K86" s="832"/>
      <c r="L86" s="832"/>
      <c r="M86" s="832"/>
      <c r="N86" s="832"/>
      <c r="O86" s="832"/>
      <c r="P86" s="828"/>
      <c r="Q86" s="833"/>
    </row>
    <row r="87" spans="1:17" ht="14.45" customHeight="1" x14ac:dyDescent="0.2">
      <c r="A87" s="822" t="s">
        <v>5129</v>
      </c>
      <c r="B87" s="823" t="s">
        <v>5130</v>
      </c>
      <c r="C87" s="823" t="s">
        <v>4235</v>
      </c>
      <c r="D87" s="823" t="s">
        <v>5215</v>
      </c>
      <c r="E87" s="823" t="s">
        <v>5216</v>
      </c>
      <c r="F87" s="832">
        <v>1053</v>
      </c>
      <c r="G87" s="832">
        <v>12636</v>
      </c>
      <c r="H87" s="832">
        <v>0.95387634936211974</v>
      </c>
      <c r="I87" s="832">
        <v>12</v>
      </c>
      <c r="J87" s="832">
        <v>1019</v>
      </c>
      <c r="K87" s="832">
        <v>13247</v>
      </c>
      <c r="L87" s="832">
        <v>1</v>
      </c>
      <c r="M87" s="832">
        <v>13</v>
      </c>
      <c r="N87" s="832">
        <v>1078</v>
      </c>
      <c r="O87" s="832">
        <v>14014</v>
      </c>
      <c r="P87" s="828">
        <v>1.0578999018645732</v>
      </c>
      <c r="Q87" s="833">
        <v>13</v>
      </c>
    </row>
    <row r="88" spans="1:17" ht="14.45" customHeight="1" x14ac:dyDescent="0.2">
      <c r="A88" s="822" t="s">
        <v>5129</v>
      </c>
      <c r="B88" s="823" t="s">
        <v>5130</v>
      </c>
      <c r="C88" s="823" t="s">
        <v>4235</v>
      </c>
      <c r="D88" s="823" t="s">
        <v>5217</v>
      </c>
      <c r="E88" s="823" t="s">
        <v>5218</v>
      </c>
      <c r="F88" s="832">
        <v>18</v>
      </c>
      <c r="G88" s="832">
        <v>3294</v>
      </c>
      <c r="H88" s="832">
        <v>0.74592391304347827</v>
      </c>
      <c r="I88" s="832">
        <v>183</v>
      </c>
      <c r="J88" s="832">
        <v>24</v>
      </c>
      <c r="K88" s="832">
        <v>4416</v>
      </c>
      <c r="L88" s="832">
        <v>1</v>
      </c>
      <c r="M88" s="832">
        <v>184</v>
      </c>
      <c r="N88" s="832">
        <v>13</v>
      </c>
      <c r="O88" s="832">
        <v>2405</v>
      </c>
      <c r="P88" s="828">
        <v>0.54461050724637683</v>
      </c>
      <c r="Q88" s="833">
        <v>185</v>
      </c>
    </row>
    <row r="89" spans="1:17" ht="14.45" customHeight="1" x14ac:dyDescent="0.2">
      <c r="A89" s="822" t="s">
        <v>5129</v>
      </c>
      <c r="B89" s="823" t="s">
        <v>5130</v>
      </c>
      <c r="C89" s="823" t="s">
        <v>4235</v>
      </c>
      <c r="D89" s="823" t="s">
        <v>5219</v>
      </c>
      <c r="E89" s="823" t="s">
        <v>5220</v>
      </c>
      <c r="F89" s="832">
        <v>54</v>
      </c>
      <c r="G89" s="832">
        <v>3942</v>
      </c>
      <c r="H89" s="832">
        <v>1.6875</v>
      </c>
      <c r="I89" s="832">
        <v>73</v>
      </c>
      <c r="J89" s="832">
        <v>32</v>
      </c>
      <c r="K89" s="832">
        <v>2336</v>
      </c>
      <c r="L89" s="832">
        <v>1</v>
      </c>
      <c r="M89" s="832">
        <v>73</v>
      </c>
      <c r="N89" s="832">
        <v>49</v>
      </c>
      <c r="O89" s="832">
        <v>3626</v>
      </c>
      <c r="P89" s="828">
        <v>1.5522260273972603</v>
      </c>
      <c r="Q89" s="833">
        <v>74</v>
      </c>
    </row>
    <row r="90" spans="1:17" ht="14.45" customHeight="1" x14ac:dyDescent="0.2">
      <c r="A90" s="822" t="s">
        <v>5129</v>
      </c>
      <c r="B90" s="823" t="s">
        <v>5130</v>
      </c>
      <c r="C90" s="823" t="s">
        <v>4235</v>
      </c>
      <c r="D90" s="823" t="s">
        <v>5221</v>
      </c>
      <c r="E90" s="823" t="s">
        <v>5222</v>
      </c>
      <c r="F90" s="832">
        <v>18</v>
      </c>
      <c r="G90" s="832">
        <v>3312</v>
      </c>
      <c r="H90" s="832">
        <v>0.7161081081081081</v>
      </c>
      <c r="I90" s="832">
        <v>184</v>
      </c>
      <c r="J90" s="832">
        <v>25</v>
      </c>
      <c r="K90" s="832">
        <v>4625</v>
      </c>
      <c r="L90" s="832">
        <v>1</v>
      </c>
      <c r="M90" s="832">
        <v>185</v>
      </c>
      <c r="N90" s="832">
        <v>12</v>
      </c>
      <c r="O90" s="832">
        <v>2232</v>
      </c>
      <c r="P90" s="828">
        <v>0.48259459459459458</v>
      </c>
      <c r="Q90" s="833">
        <v>186</v>
      </c>
    </row>
    <row r="91" spans="1:17" ht="14.45" customHeight="1" x14ac:dyDescent="0.2">
      <c r="A91" s="822" t="s">
        <v>5129</v>
      </c>
      <c r="B91" s="823" t="s">
        <v>5130</v>
      </c>
      <c r="C91" s="823" t="s">
        <v>4235</v>
      </c>
      <c r="D91" s="823" t="s">
        <v>5223</v>
      </c>
      <c r="E91" s="823" t="s">
        <v>5224</v>
      </c>
      <c r="F91" s="832">
        <v>598</v>
      </c>
      <c r="G91" s="832">
        <v>89102</v>
      </c>
      <c r="H91" s="832">
        <v>0.94287830687830687</v>
      </c>
      <c r="I91" s="832">
        <v>149</v>
      </c>
      <c r="J91" s="832">
        <v>630</v>
      </c>
      <c r="K91" s="832">
        <v>94500</v>
      </c>
      <c r="L91" s="832">
        <v>1</v>
      </c>
      <c r="M91" s="832">
        <v>150</v>
      </c>
      <c r="N91" s="832">
        <v>748</v>
      </c>
      <c r="O91" s="832">
        <v>112200</v>
      </c>
      <c r="P91" s="828">
        <v>1.1873015873015873</v>
      </c>
      <c r="Q91" s="833">
        <v>150</v>
      </c>
    </row>
    <row r="92" spans="1:17" ht="14.45" customHeight="1" x14ac:dyDescent="0.2">
      <c r="A92" s="822" t="s">
        <v>5129</v>
      </c>
      <c r="B92" s="823" t="s">
        <v>5130</v>
      </c>
      <c r="C92" s="823" t="s">
        <v>4235</v>
      </c>
      <c r="D92" s="823" t="s">
        <v>5225</v>
      </c>
      <c r="E92" s="823" t="s">
        <v>5226</v>
      </c>
      <c r="F92" s="832">
        <v>1206</v>
      </c>
      <c r="G92" s="832">
        <v>36180</v>
      </c>
      <c r="H92" s="832">
        <v>1.0432525951557095</v>
      </c>
      <c r="I92" s="832">
        <v>30</v>
      </c>
      <c r="J92" s="832">
        <v>1156</v>
      </c>
      <c r="K92" s="832">
        <v>34680</v>
      </c>
      <c r="L92" s="832">
        <v>1</v>
      </c>
      <c r="M92" s="832">
        <v>30</v>
      </c>
      <c r="N92" s="832">
        <v>1251</v>
      </c>
      <c r="O92" s="832">
        <v>38781</v>
      </c>
      <c r="P92" s="828">
        <v>1.1182525951557094</v>
      </c>
      <c r="Q92" s="833">
        <v>31</v>
      </c>
    </row>
    <row r="93" spans="1:17" ht="14.45" customHeight="1" x14ac:dyDescent="0.2">
      <c r="A93" s="822" t="s">
        <v>5129</v>
      </c>
      <c r="B93" s="823" t="s">
        <v>5130</v>
      </c>
      <c r="C93" s="823" t="s">
        <v>4235</v>
      </c>
      <c r="D93" s="823" t="s">
        <v>5227</v>
      </c>
      <c r="E93" s="823" t="s">
        <v>5228</v>
      </c>
      <c r="F93" s="832">
        <v>141</v>
      </c>
      <c r="G93" s="832">
        <v>4371</v>
      </c>
      <c r="H93" s="832">
        <v>1.175</v>
      </c>
      <c r="I93" s="832">
        <v>31</v>
      </c>
      <c r="J93" s="832">
        <v>120</v>
      </c>
      <c r="K93" s="832">
        <v>3720</v>
      </c>
      <c r="L93" s="832">
        <v>1</v>
      </c>
      <c r="M93" s="832">
        <v>31</v>
      </c>
      <c r="N93" s="832">
        <v>190</v>
      </c>
      <c r="O93" s="832">
        <v>5890</v>
      </c>
      <c r="P93" s="828">
        <v>1.5833333333333333</v>
      </c>
      <c r="Q93" s="833">
        <v>31</v>
      </c>
    </row>
    <row r="94" spans="1:17" ht="14.45" customHeight="1" x14ac:dyDescent="0.2">
      <c r="A94" s="822" t="s">
        <v>5129</v>
      </c>
      <c r="B94" s="823" t="s">
        <v>5130</v>
      </c>
      <c r="C94" s="823" t="s">
        <v>4235</v>
      </c>
      <c r="D94" s="823" t="s">
        <v>5229</v>
      </c>
      <c r="E94" s="823" t="s">
        <v>5230</v>
      </c>
      <c r="F94" s="832">
        <v>208</v>
      </c>
      <c r="G94" s="832">
        <v>5616</v>
      </c>
      <c r="H94" s="832">
        <v>1.1142857142857143</v>
      </c>
      <c r="I94" s="832">
        <v>27</v>
      </c>
      <c r="J94" s="832">
        <v>180</v>
      </c>
      <c r="K94" s="832">
        <v>5040</v>
      </c>
      <c r="L94" s="832">
        <v>1</v>
      </c>
      <c r="M94" s="832">
        <v>28</v>
      </c>
      <c r="N94" s="832">
        <v>231</v>
      </c>
      <c r="O94" s="832">
        <v>6468</v>
      </c>
      <c r="P94" s="828">
        <v>1.2833333333333334</v>
      </c>
      <c r="Q94" s="833">
        <v>28</v>
      </c>
    </row>
    <row r="95" spans="1:17" ht="14.45" customHeight="1" x14ac:dyDescent="0.2">
      <c r="A95" s="822" t="s">
        <v>5129</v>
      </c>
      <c r="B95" s="823" t="s">
        <v>5130</v>
      </c>
      <c r="C95" s="823" t="s">
        <v>4235</v>
      </c>
      <c r="D95" s="823" t="s">
        <v>5231</v>
      </c>
      <c r="E95" s="823" t="s">
        <v>5232</v>
      </c>
      <c r="F95" s="832"/>
      <c r="G95" s="832"/>
      <c r="H95" s="832"/>
      <c r="I95" s="832"/>
      <c r="J95" s="832"/>
      <c r="K95" s="832"/>
      <c r="L95" s="832"/>
      <c r="M95" s="832"/>
      <c r="N95" s="832">
        <v>1</v>
      </c>
      <c r="O95" s="832">
        <v>258</v>
      </c>
      <c r="P95" s="828"/>
      <c r="Q95" s="833">
        <v>258</v>
      </c>
    </row>
    <row r="96" spans="1:17" ht="14.45" customHeight="1" x14ac:dyDescent="0.2">
      <c r="A96" s="822" t="s">
        <v>5129</v>
      </c>
      <c r="B96" s="823" t="s">
        <v>5130</v>
      </c>
      <c r="C96" s="823" t="s">
        <v>4235</v>
      </c>
      <c r="D96" s="823" t="s">
        <v>5233</v>
      </c>
      <c r="E96" s="823" t="s">
        <v>5234</v>
      </c>
      <c r="F96" s="832">
        <v>16</v>
      </c>
      <c r="G96" s="832">
        <v>2608</v>
      </c>
      <c r="H96" s="832">
        <v>0.64</v>
      </c>
      <c r="I96" s="832">
        <v>163</v>
      </c>
      <c r="J96" s="832">
        <v>25</v>
      </c>
      <c r="K96" s="832">
        <v>4075</v>
      </c>
      <c r="L96" s="832">
        <v>1</v>
      </c>
      <c r="M96" s="832">
        <v>163</v>
      </c>
      <c r="N96" s="832">
        <v>11</v>
      </c>
      <c r="O96" s="832">
        <v>1804</v>
      </c>
      <c r="P96" s="828">
        <v>0.4426993865030675</v>
      </c>
      <c r="Q96" s="833">
        <v>164</v>
      </c>
    </row>
    <row r="97" spans="1:17" ht="14.45" customHeight="1" x14ac:dyDescent="0.2">
      <c r="A97" s="822" t="s">
        <v>5129</v>
      </c>
      <c r="B97" s="823" t="s">
        <v>5130</v>
      </c>
      <c r="C97" s="823" t="s">
        <v>4235</v>
      </c>
      <c r="D97" s="823" t="s">
        <v>5235</v>
      </c>
      <c r="E97" s="823" t="s">
        <v>5236</v>
      </c>
      <c r="F97" s="832">
        <v>2</v>
      </c>
      <c r="G97" s="832">
        <v>44</v>
      </c>
      <c r="H97" s="832"/>
      <c r="I97" s="832">
        <v>22</v>
      </c>
      <c r="J97" s="832"/>
      <c r="K97" s="832"/>
      <c r="L97" s="832"/>
      <c r="M97" s="832"/>
      <c r="N97" s="832"/>
      <c r="O97" s="832"/>
      <c r="P97" s="828"/>
      <c r="Q97" s="833"/>
    </row>
    <row r="98" spans="1:17" ht="14.45" customHeight="1" x14ac:dyDescent="0.2">
      <c r="A98" s="822" t="s">
        <v>5129</v>
      </c>
      <c r="B98" s="823" t="s">
        <v>5130</v>
      </c>
      <c r="C98" s="823" t="s">
        <v>4235</v>
      </c>
      <c r="D98" s="823" t="s">
        <v>5237</v>
      </c>
      <c r="E98" s="823" t="s">
        <v>5238</v>
      </c>
      <c r="F98" s="832">
        <v>17</v>
      </c>
      <c r="G98" s="832">
        <v>14824</v>
      </c>
      <c r="H98" s="832">
        <v>0.88862246733005634</v>
      </c>
      <c r="I98" s="832">
        <v>872</v>
      </c>
      <c r="J98" s="832">
        <v>19</v>
      </c>
      <c r="K98" s="832">
        <v>16682</v>
      </c>
      <c r="L98" s="832">
        <v>1</v>
      </c>
      <c r="M98" s="832">
        <v>878</v>
      </c>
      <c r="N98" s="832">
        <v>8</v>
      </c>
      <c r="O98" s="832">
        <v>7056</v>
      </c>
      <c r="P98" s="828">
        <v>0.42297086680254165</v>
      </c>
      <c r="Q98" s="833">
        <v>882</v>
      </c>
    </row>
    <row r="99" spans="1:17" ht="14.45" customHeight="1" x14ac:dyDescent="0.2">
      <c r="A99" s="822" t="s">
        <v>5129</v>
      </c>
      <c r="B99" s="823" t="s">
        <v>5130</v>
      </c>
      <c r="C99" s="823" t="s">
        <v>4235</v>
      </c>
      <c r="D99" s="823" t="s">
        <v>5239</v>
      </c>
      <c r="E99" s="823" t="s">
        <v>5240</v>
      </c>
      <c r="F99" s="832">
        <v>276</v>
      </c>
      <c r="G99" s="832">
        <v>6900</v>
      </c>
      <c r="H99" s="832">
        <v>0.97210481825866446</v>
      </c>
      <c r="I99" s="832">
        <v>25</v>
      </c>
      <c r="J99" s="832">
        <v>273</v>
      </c>
      <c r="K99" s="832">
        <v>7098</v>
      </c>
      <c r="L99" s="832">
        <v>1</v>
      </c>
      <c r="M99" s="832">
        <v>26</v>
      </c>
      <c r="N99" s="832">
        <v>275</v>
      </c>
      <c r="O99" s="832">
        <v>7150</v>
      </c>
      <c r="P99" s="828">
        <v>1.0073260073260073</v>
      </c>
      <c r="Q99" s="833">
        <v>26</v>
      </c>
    </row>
    <row r="100" spans="1:17" ht="14.45" customHeight="1" x14ac:dyDescent="0.2">
      <c r="A100" s="822" t="s">
        <v>5129</v>
      </c>
      <c r="B100" s="823" t="s">
        <v>5130</v>
      </c>
      <c r="C100" s="823" t="s">
        <v>4235</v>
      </c>
      <c r="D100" s="823" t="s">
        <v>5241</v>
      </c>
      <c r="E100" s="823" t="s">
        <v>5242</v>
      </c>
      <c r="F100" s="832">
        <v>2</v>
      </c>
      <c r="G100" s="832">
        <v>66</v>
      </c>
      <c r="H100" s="832">
        <v>0.2857142857142857</v>
      </c>
      <c r="I100" s="832">
        <v>33</v>
      </c>
      <c r="J100" s="832">
        <v>7</v>
      </c>
      <c r="K100" s="832">
        <v>231</v>
      </c>
      <c r="L100" s="832">
        <v>1</v>
      </c>
      <c r="M100" s="832">
        <v>33</v>
      </c>
      <c r="N100" s="832">
        <v>5</v>
      </c>
      <c r="O100" s="832">
        <v>165</v>
      </c>
      <c r="P100" s="828">
        <v>0.7142857142857143</v>
      </c>
      <c r="Q100" s="833">
        <v>33</v>
      </c>
    </row>
    <row r="101" spans="1:17" ht="14.45" customHeight="1" x14ac:dyDescent="0.2">
      <c r="A101" s="822" t="s">
        <v>5129</v>
      </c>
      <c r="B101" s="823" t="s">
        <v>5130</v>
      </c>
      <c r="C101" s="823" t="s">
        <v>4235</v>
      </c>
      <c r="D101" s="823" t="s">
        <v>5243</v>
      </c>
      <c r="E101" s="823" t="s">
        <v>5244</v>
      </c>
      <c r="F101" s="832">
        <v>1</v>
      </c>
      <c r="G101" s="832">
        <v>205</v>
      </c>
      <c r="H101" s="832">
        <v>1.0049019607843137</v>
      </c>
      <c r="I101" s="832">
        <v>205</v>
      </c>
      <c r="J101" s="832">
        <v>1</v>
      </c>
      <c r="K101" s="832">
        <v>204</v>
      </c>
      <c r="L101" s="832">
        <v>1</v>
      </c>
      <c r="M101" s="832">
        <v>204</v>
      </c>
      <c r="N101" s="832"/>
      <c r="O101" s="832"/>
      <c r="P101" s="828"/>
      <c r="Q101" s="833"/>
    </row>
    <row r="102" spans="1:17" ht="14.45" customHeight="1" x14ac:dyDescent="0.2">
      <c r="A102" s="822" t="s">
        <v>5129</v>
      </c>
      <c r="B102" s="823" t="s">
        <v>5130</v>
      </c>
      <c r="C102" s="823" t="s">
        <v>4235</v>
      </c>
      <c r="D102" s="823" t="s">
        <v>5245</v>
      </c>
      <c r="E102" s="823" t="s">
        <v>5246</v>
      </c>
      <c r="F102" s="832">
        <v>8</v>
      </c>
      <c r="G102" s="832">
        <v>208</v>
      </c>
      <c r="H102" s="832">
        <v>1.3333333333333333</v>
      </c>
      <c r="I102" s="832">
        <v>26</v>
      </c>
      <c r="J102" s="832">
        <v>6</v>
      </c>
      <c r="K102" s="832">
        <v>156</v>
      </c>
      <c r="L102" s="832">
        <v>1</v>
      </c>
      <c r="M102" s="832">
        <v>26</v>
      </c>
      <c r="N102" s="832">
        <v>11</v>
      </c>
      <c r="O102" s="832">
        <v>286</v>
      </c>
      <c r="P102" s="828">
        <v>1.8333333333333333</v>
      </c>
      <c r="Q102" s="833">
        <v>26</v>
      </c>
    </row>
    <row r="103" spans="1:17" ht="14.45" customHeight="1" x14ac:dyDescent="0.2">
      <c r="A103" s="822" t="s">
        <v>5129</v>
      </c>
      <c r="B103" s="823" t="s">
        <v>5130</v>
      </c>
      <c r="C103" s="823" t="s">
        <v>4235</v>
      </c>
      <c r="D103" s="823" t="s">
        <v>5247</v>
      </c>
      <c r="E103" s="823" t="s">
        <v>5248</v>
      </c>
      <c r="F103" s="832">
        <v>20</v>
      </c>
      <c r="G103" s="832">
        <v>1680</v>
      </c>
      <c r="H103" s="832">
        <v>1.8181818181818181</v>
      </c>
      <c r="I103" s="832">
        <v>84</v>
      </c>
      <c r="J103" s="832">
        <v>11</v>
      </c>
      <c r="K103" s="832">
        <v>924</v>
      </c>
      <c r="L103" s="832">
        <v>1</v>
      </c>
      <c r="M103" s="832">
        <v>84</v>
      </c>
      <c r="N103" s="832">
        <v>24</v>
      </c>
      <c r="O103" s="832">
        <v>2016</v>
      </c>
      <c r="P103" s="828">
        <v>2.1818181818181817</v>
      </c>
      <c r="Q103" s="833">
        <v>84</v>
      </c>
    </row>
    <row r="104" spans="1:17" ht="14.45" customHeight="1" x14ac:dyDescent="0.2">
      <c r="A104" s="822" t="s">
        <v>5129</v>
      </c>
      <c r="B104" s="823" t="s">
        <v>5130</v>
      </c>
      <c r="C104" s="823" t="s">
        <v>4235</v>
      </c>
      <c r="D104" s="823" t="s">
        <v>5249</v>
      </c>
      <c r="E104" s="823" t="s">
        <v>5250</v>
      </c>
      <c r="F104" s="832">
        <v>18</v>
      </c>
      <c r="G104" s="832">
        <v>3168</v>
      </c>
      <c r="H104" s="832">
        <v>0.71593220338983055</v>
      </c>
      <c r="I104" s="832">
        <v>176</v>
      </c>
      <c r="J104" s="832">
        <v>25</v>
      </c>
      <c r="K104" s="832">
        <v>4425</v>
      </c>
      <c r="L104" s="832">
        <v>1</v>
      </c>
      <c r="M104" s="832">
        <v>177</v>
      </c>
      <c r="N104" s="832">
        <v>14</v>
      </c>
      <c r="O104" s="832">
        <v>2492</v>
      </c>
      <c r="P104" s="828">
        <v>0.56316384180790957</v>
      </c>
      <c r="Q104" s="833">
        <v>178</v>
      </c>
    </row>
    <row r="105" spans="1:17" ht="14.45" customHeight="1" x14ac:dyDescent="0.2">
      <c r="A105" s="822" t="s">
        <v>5129</v>
      </c>
      <c r="B105" s="823" t="s">
        <v>5130</v>
      </c>
      <c r="C105" s="823" t="s">
        <v>4235</v>
      </c>
      <c r="D105" s="823" t="s">
        <v>5251</v>
      </c>
      <c r="E105" s="823" t="s">
        <v>5252</v>
      </c>
      <c r="F105" s="832">
        <v>5</v>
      </c>
      <c r="G105" s="832">
        <v>75</v>
      </c>
      <c r="H105" s="832">
        <v>1.171875</v>
      </c>
      <c r="I105" s="832">
        <v>15</v>
      </c>
      <c r="J105" s="832">
        <v>4</v>
      </c>
      <c r="K105" s="832">
        <v>64</v>
      </c>
      <c r="L105" s="832">
        <v>1</v>
      </c>
      <c r="M105" s="832">
        <v>16</v>
      </c>
      <c r="N105" s="832">
        <v>7</v>
      </c>
      <c r="O105" s="832">
        <v>112</v>
      </c>
      <c r="P105" s="828">
        <v>1.75</v>
      </c>
      <c r="Q105" s="833">
        <v>16</v>
      </c>
    </row>
    <row r="106" spans="1:17" ht="14.45" customHeight="1" x14ac:dyDescent="0.2">
      <c r="A106" s="822" t="s">
        <v>5129</v>
      </c>
      <c r="B106" s="823" t="s">
        <v>5130</v>
      </c>
      <c r="C106" s="823" t="s">
        <v>4235</v>
      </c>
      <c r="D106" s="823" t="s">
        <v>5253</v>
      </c>
      <c r="E106" s="823" t="s">
        <v>5254</v>
      </c>
      <c r="F106" s="832">
        <v>7</v>
      </c>
      <c r="G106" s="832">
        <v>161</v>
      </c>
      <c r="H106" s="832">
        <v>0.5</v>
      </c>
      <c r="I106" s="832">
        <v>23</v>
      </c>
      <c r="J106" s="832">
        <v>14</v>
      </c>
      <c r="K106" s="832">
        <v>322</v>
      </c>
      <c r="L106" s="832">
        <v>1</v>
      </c>
      <c r="M106" s="832">
        <v>23</v>
      </c>
      <c r="N106" s="832">
        <v>17</v>
      </c>
      <c r="O106" s="832">
        <v>391</v>
      </c>
      <c r="P106" s="828">
        <v>1.2142857142857142</v>
      </c>
      <c r="Q106" s="833">
        <v>23</v>
      </c>
    </row>
    <row r="107" spans="1:17" ht="14.45" customHeight="1" x14ac:dyDescent="0.2">
      <c r="A107" s="822" t="s">
        <v>5129</v>
      </c>
      <c r="B107" s="823" t="s">
        <v>5130</v>
      </c>
      <c r="C107" s="823" t="s">
        <v>4235</v>
      </c>
      <c r="D107" s="823" t="s">
        <v>5255</v>
      </c>
      <c r="E107" s="823" t="s">
        <v>5256</v>
      </c>
      <c r="F107" s="832">
        <v>2</v>
      </c>
      <c r="G107" s="832">
        <v>74</v>
      </c>
      <c r="H107" s="832"/>
      <c r="I107" s="832">
        <v>37</v>
      </c>
      <c r="J107" s="832"/>
      <c r="K107" s="832"/>
      <c r="L107" s="832"/>
      <c r="M107" s="832"/>
      <c r="N107" s="832"/>
      <c r="O107" s="832"/>
      <c r="P107" s="828"/>
      <c r="Q107" s="833"/>
    </row>
    <row r="108" spans="1:17" ht="14.45" customHeight="1" x14ac:dyDescent="0.2">
      <c r="A108" s="822" t="s">
        <v>5129</v>
      </c>
      <c r="B108" s="823" t="s">
        <v>5130</v>
      </c>
      <c r="C108" s="823" t="s">
        <v>4235</v>
      </c>
      <c r="D108" s="823" t="s">
        <v>5257</v>
      </c>
      <c r="E108" s="823" t="s">
        <v>5258</v>
      </c>
      <c r="F108" s="832">
        <v>1122</v>
      </c>
      <c r="G108" s="832">
        <v>25806</v>
      </c>
      <c r="H108" s="832">
        <v>1.0476190476190477</v>
      </c>
      <c r="I108" s="832">
        <v>23</v>
      </c>
      <c r="J108" s="832">
        <v>1071</v>
      </c>
      <c r="K108" s="832">
        <v>24633</v>
      </c>
      <c r="L108" s="832">
        <v>1</v>
      </c>
      <c r="M108" s="832">
        <v>23</v>
      </c>
      <c r="N108" s="832">
        <v>1241</v>
      </c>
      <c r="O108" s="832">
        <v>28543</v>
      </c>
      <c r="P108" s="828">
        <v>1.1587301587301588</v>
      </c>
      <c r="Q108" s="833">
        <v>23</v>
      </c>
    </row>
    <row r="109" spans="1:17" ht="14.45" customHeight="1" x14ac:dyDescent="0.2">
      <c r="A109" s="822" t="s">
        <v>5129</v>
      </c>
      <c r="B109" s="823" t="s">
        <v>5130</v>
      </c>
      <c r="C109" s="823" t="s">
        <v>4235</v>
      </c>
      <c r="D109" s="823" t="s">
        <v>5259</v>
      </c>
      <c r="E109" s="823" t="s">
        <v>5260</v>
      </c>
      <c r="F109" s="832"/>
      <c r="G109" s="832"/>
      <c r="H109" s="832"/>
      <c r="I109" s="832"/>
      <c r="J109" s="832">
        <v>1</v>
      </c>
      <c r="K109" s="832">
        <v>402</v>
      </c>
      <c r="L109" s="832">
        <v>1</v>
      </c>
      <c r="M109" s="832">
        <v>402</v>
      </c>
      <c r="N109" s="832"/>
      <c r="O109" s="832"/>
      <c r="P109" s="828"/>
      <c r="Q109" s="833"/>
    </row>
    <row r="110" spans="1:17" ht="14.45" customHeight="1" x14ac:dyDescent="0.2">
      <c r="A110" s="822" t="s">
        <v>5129</v>
      </c>
      <c r="B110" s="823" t="s">
        <v>5130</v>
      </c>
      <c r="C110" s="823" t="s">
        <v>4235</v>
      </c>
      <c r="D110" s="823" t="s">
        <v>5261</v>
      </c>
      <c r="E110" s="823" t="s">
        <v>5262</v>
      </c>
      <c r="F110" s="832"/>
      <c r="G110" s="832"/>
      <c r="H110" s="832"/>
      <c r="I110" s="832"/>
      <c r="J110" s="832"/>
      <c r="K110" s="832"/>
      <c r="L110" s="832"/>
      <c r="M110" s="832"/>
      <c r="N110" s="832">
        <v>1</v>
      </c>
      <c r="O110" s="832">
        <v>171</v>
      </c>
      <c r="P110" s="828"/>
      <c r="Q110" s="833">
        <v>171</v>
      </c>
    </row>
    <row r="111" spans="1:17" ht="14.45" customHeight="1" x14ac:dyDescent="0.2">
      <c r="A111" s="822" t="s">
        <v>5129</v>
      </c>
      <c r="B111" s="823" t="s">
        <v>5130</v>
      </c>
      <c r="C111" s="823" t="s">
        <v>4235</v>
      </c>
      <c r="D111" s="823" t="s">
        <v>5263</v>
      </c>
      <c r="E111" s="823" t="s">
        <v>5264</v>
      </c>
      <c r="F111" s="832"/>
      <c r="G111" s="832"/>
      <c r="H111" s="832"/>
      <c r="I111" s="832"/>
      <c r="J111" s="832">
        <v>1</v>
      </c>
      <c r="K111" s="832">
        <v>589</v>
      </c>
      <c r="L111" s="832">
        <v>1</v>
      </c>
      <c r="M111" s="832">
        <v>589</v>
      </c>
      <c r="N111" s="832"/>
      <c r="O111" s="832"/>
      <c r="P111" s="828"/>
      <c r="Q111" s="833"/>
    </row>
    <row r="112" spans="1:17" ht="14.45" customHeight="1" x14ac:dyDescent="0.2">
      <c r="A112" s="822" t="s">
        <v>5129</v>
      </c>
      <c r="B112" s="823" t="s">
        <v>5130</v>
      </c>
      <c r="C112" s="823" t="s">
        <v>4235</v>
      </c>
      <c r="D112" s="823" t="s">
        <v>5265</v>
      </c>
      <c r="E112" s="823" t="s">
        <v>5266</v>
      </c>
      <c r="F112" s="832"/>
      <c r="G112" s="832"/>
      <c r="H112" s="832"/>
      <c r="I112" s="832"/>
      <c r="J112" s="832">
        <v>2</v>
      </c>
      <c r="K112" s="832">
        <v>656</v>
      </c>
      <c r="L112" s="832">
        <v>1</v>
      </c>
      <c r="M112" s="832">
        <v>328</v>
      </c>
      <c r="N112" s="832"/>
      <c r="O112" s="832"/>
      <c r="P112" s="828"/>
      <c r="Q112" s="833"/>
    </row>
    <row r="113" spans="1:17" ht="14.45" customHeight="1" x14ac:dyDescent="0.2">
      <c r="A113" s="822" t="s">
        <v>5129</v>
      </c>
      <c r="B113" s="823" t="s">
        <v>5130</v>
      </c>
      <c r="C113" s="823" t="s">
        <v>4235</v>
      </c>
      <c r="D113" s="823" t="s">
        <v>5267</v>
      </c>
      <c r="E113" s="823" t="s">
        <v>5268</v>
      </c>
      <c r="F113" s="832">
        <v>11</v>
      </c>
      <c r="G113" s="832">
        <v>319</v>
      </c>
      <c r="H113" s="832">
        <v>1.8333333333333333</v>
      </c>
      <c r="I113" s="832">
        <v>29</v>
      </c>
      <c r="J113" s="832">
        <v>6</v>
      </c>
      <c r="K113" s="832">
        <v>174</v>
      </c>
      <c r="L113" s="832">
        <v>1</v>
      </c>
      <c r="M113" s="832">
        <v>29</v>
      </c>
      <c r="N113" s="832">
        <v>12</v>
      </c>
      <c r="O113" s="832">
        <v>348</v>
      </c>
      <c r="P113" s="828">
        <v>2</v>
      </c>
      <c r="Q113" s="833">
        <v>29</v>
      </c>
    </row>
    <row r="114" spans="1:17" ht="14.45" customHeight="1" x14ac:dyDescent="0.2">
      <c r="A114" s="822" t="s">
        <v>5129</v>
      </c>
      <c r="B114" s="823" t="s">
        <v>5130</v>
      </c>
      <c r="C114" s="823" t="s">
        <v>4235</v>
      </c>
      <c r="D114" s="823" t="s">
        <v>5269</v>
      </c>
      <c r="E114" s="823" t="s">
        <v>5270</v>
      </c>
      <c r="F114" s="832">
        <v>5</v>
      </c>
      <c r="G114" s="832">
        <v>890</v>
      </c>
      <c r="H114" s="832">
        <v>1.2430167597765363</v>
      </c>
      <c r="I114" s="832">
        <v>178</v>
      </c>
      <c r="J114" s="832">
        <v>4</v>
      </c>
      <c r="K114" s="832">
        <v>716</v>
      </c>
      <c r="L114" s="832">
        <v>1</v>
      </c>
      <c r="M114" s="832">
        <v>179</v>
      </c>
      <c r="N114" s="832">
        <v>3</v>
      </c>
      <c r="O114" s="832">
        <v>537</v>
      </c>
      <c r="P114" s="828">
        <v>0.75</v>
      </c>
      <c r="Q114" s="833">
        <v>179</v>
      </c>
    </row>
    <row r="115" spans="1:17" ht="14.45" customHeight="1" x14ac:dyDescent="0.2">
      <c r="A115" s="822" t="s">
        <v>5129</v>
      </c>
      <c r="B115" s="823" t="s">
        <v>5130</v>
      </c>
      <c r="C115" s="823" t="s">
        <v>4235</v>
      </c>
      <c r="D115" s="823" t="s">
        <v>5271</v>
      </c>
      <c r="E115" s="823" t="s">
        <v>5272</v>
      </c>
      <c r="F115" s="832">
        <v>4</v>
      </c>
      <c r="G115" s="832">
        <v>76</v>
      </c>
      <c r="H115" s="832"/>
      <c r="I115" s="832">
        <v>19</v>
      </c>
      <c r="J115" s="832"/>
      <c r="K115" s="832"/>
      <c r="L115" s="832"/>
      <c r="M115" s="832"/>
      <c r="N115" s="832">
        <v>6</v>
      </c>
      <c r="O115" s="832">
        <v>120</v>
      </c>
      <c r="P115" s="828"/>
      <c r="Q115" s="833">
        <v>20</v>
      </c>
    </row>
    <row r="116" spans="1:17" ht="14.45" customHeight="1" x14ac:dyDescent="0.2">
      <c r="A116" s="822" t="s">
        <v>5129</v>
      </c>
      <c r="B116" s="823" t="s">
        <v>5130</v>
      </c>
      <c r="C116" s="823" t="s">
        <v>4235</v>
      </c>
      <c r="D116" s="823" t="s">
        <v>5273</v>
      </c>
      <c r="E116" s="823" t="s">
        <v>5274</v>
      </c>
      <c r="F116" s="832">
        <v>21</v>
      </c>
      <c r="G116" s="832">
        <v>420</v>
      </c>
      <c r="H116" s="832">
        <v>1.9090909090909092</v>
      </c>
      <c r="I116" s="832">
        <v>20</v>
      </c>
      <c r="J116" s="832">
        <v>11</v>
      </c>
      <c r="K116" s="832">
        <v>220</v>
      </c>
      <c r="L116" s="832">
        <v>1</v>
      </c>
      <c r="M116" s="832">
        <v>20</v>
      </c>
      <c r="N116" s="832">
        <v>26</v>
      </c>
      <c r="O116" s="832">
        <v>520</v>
      </c>
      <c r="P116" s="828">
        <v>2.3636363636363638</v>
      </c>
      <c r="Q116" s="833">
        <v>20</v>
      </c>
    </row>
    <row r="117" spans="1:17" ht="14.45" customHeight="1" x14ac:dyDescent="0.2">
      <c r="A117" s="822" t="s">
        <v>5129</v>
      </c>
      <c r="B117" s="823" t="s">
        <v>5130</v>
      </c>
      <c r="C117" s="823" t="s">
        <v>4235</v>
      </c>
      <c r="D117" s="823" t="s">
        <v>5275</v>
      </c>
      <c r="E117" s="823" t="s">
        <v>5276</v>
      </c>
      <c r="F117" s="832"/>
      <c r="G117" s="832"/>
      <c r="H117" s="832"/>
      <c r="I117" s="832"/>
      <c r="J117" s="832"/>
      <c r="K117" s="832"/>
      <c r="L117" s="832"/>
      <c r="M117" s="832"/>
      <c r="N117" s="832">
        <v>1</v>
      </c>
      <c r="O117" s="832">
        <v>188</v>
      </c>
      <c r="P117" s="828"/>
      <c r="Q117" s="833">
        <v>188</v>
      </c>
    </row>
    <row r="118" spans="1:17" ht="14.45" customHeight="1" x14ac:dyDescent="0.2">
      <c r="A118" s="822" t="s">
        <v>5129</v>
      </c>
      <c r="B118" s="823" t="s">
        <v>5130</v>
      </c>
      <c r="C118" s="823" t="s">
        <v>4235</v>
      </c>
      <c r="D118" s="823" t="s">
        <v>5277</v>
      </c>
      <c r="E118" s="823" t="s">
        <v>5278</v>
      </c>
      <c r="F118" s="832">
        <v>1</v>
      </c>
      <c r="G118" s="832">
        <v>268</v>
      </c>
      <c r="H118" s="832"/>
      <c r="I118" s="832">
        <v>268</v>
      </c>
      <c r="J118" s="832"/>
      <c r="K118" s="832"/>
      <c r="L118" s="832"/>
      <c r="M118" s="832"/>
      <c r="N118" s="832"/>
      <c r="O118" s="832"/>
      <c r="P118" s="828"/>
      <c r="Q118" s="833"/>
    </row>
    <row r="119" spans="1:17" ht="14.45" customHeight="1" x14ac:dyDescent="0.2">
      <c r="A119" s="822" t="s">
        <v>5129</v>
      </c>
      <c r="B119" s="823" t="s">
        <v>5130</v>
      </c>
      <c r="C119" s="823" t="s">
        <v>4235</v>
      </c>
      <c r="D119" s="823" t="s">
        <v>5279</v>
      </c>
      <c r="E119" s="823" t="s">
        <v>5280</v>
      </c>
      <c r="F119" s="832">
        <v>16</v>
      </c>
      <c r="G119" s="832">
        <v>2608</v>
      </c>
      <c r="H119" s="832">
        <v>0.64</v>
      </c>
      <c r="I119" s="832">
        <v>163</v>
      </c>
      <c r="J119" s="832">
        <v>25</v>
      </c>
      <c r="K119" s="832">
        <v>4075</v>
      </c>
      <c r="L119" s="832">
        <v>1</v>
      </c>
      <c r="M119" s="832">
        <v>163</v>
      </c>
      <c r="N119" s="832">
        <v>11</v>
      </c>
      <c r="O119" s="832">
        <v>1804</v>
      </c>
      <c r="P119" s="828">
        <v>0.4426993865030675</v>
      </c>
      <c r="Q119" s="833">
        <v>164</v>
      </c>
    </row>
    <row r="120" spans="1:17" ht="14.45" customHeight="1" x14ac:dyDescent="0.2">
      <c r="A120" s="822" t="s">
        <v>5129</v>
      </c>
      <c r="B120" s="823" t="s">
        <v>5130</v>
      </c>
      <c r="C120" s="823" t="s">
        <v>4235</v>
      </c>
      <c r="D120" s="823" t="s">
        <v>5281</v>
      </c>
      <c r="E120" s="823" t="s">
        <v>5282</v>
      </c>
      <c r="F120" s="832"/>
      <c r="G120" s="832"/>
      <c r="H120" s="832"/>
      <c r="I120" s="832"/>
      <c r="J120" s="832"/>
      <c r="K120" s="832"/>
      <c r="L120" s="832"/>
      <c r="M120" s="832"/>
      <c r="N120" s="832">
        <v>1</v>
      </c>
      <c r="O120" s="832">
        <v>174</v>
      </c>
      <c r="P120" s="828"/>
      <c r="Q120" s="833">
        <v>174</v>
      </c>
    </row>
    <row r="121" spans="1:17" ht="14.45" customHeight="1" x14ac:dyDescent="0.2">
      <c r="A121" s="822" t="s">
        <v>5129</v>
      </c>
      <c r="B121" s="823" t="s">
        <v>5130</v>
      </c>
      <c r="C121" s="823" t="s">
        <v>4235</v>
      </c>
      <c r="D121" s="823" t="s">
        <v>5283</v>
      </c>
      <c r="E121" s="823" t="s">
        <v>5284</v>
      </c>
      <c r="F121" s="832">
        <v>2</v>
      </c>
      <c r="G121" s="832">
        <v>168</v>
      </c>
      <c r="H121" s="832"/>
      <c r="I121" s="832">
        <v>84</v>
      </c>
      <c r="J121" s="832"/>
      <c r="K121" s="832"/>
      <c r="L121" s="832"/>
      <c r="M121" s="832"/>
      <c r="N121" s="832"/>
      <c r="O121" s="832"/>
      <c r="P121" s="828"/>
      <c r="Q121" s="833"/>
    </row>
    <row r="122" spans="1:17" ht="14.45" customHeight="1" x14ac:dyDescent="0.2">
      <c r="A122" s="822" t="s">
        <v>5129</v>
      </c>
      <c r="B122" s="823" t="s">
        <v>5130</v>
      </c>
      <c r="C122" s="823" t="s">
        <v>4235</v>
      </c>
      <c r="D122" s="823" t="s">
        <v>5285</v>
      </c>
      <c r="E122" s="823" t="s">
        <v>5286</v>
      </c>
      <c r="F122" s="832"/>
      <c r="G122" s="832"/>
      <c r="H122" s="832"/>
      <c r="I122" s="832"/>
      <c r="J122" s="832"/>
      <c r="K122" s="832"/>
      <c r="L122" s="832"/>
      <c r="M122" s="832"/>
      <c r="N122" s="832">
        <v>1</v>
      </c>
      <c r="O122" s="832">
        <v>79</v>
      </c>
      <c r="P122" s="828"/>
      <c r="Q122" s="833">
        <v>79</v>
      </c>
    </row>
    <row r="123" spans="1:17" ht="14.45" customHeight="1" x14ac:dyDescent="0.2">
      <c r="A123" s="822" t="s">
        <v>5129</v>
      </c>
      <c r="B123" s="823" t="s">
        <v>5130</v>
      </c>
      <c r="C123" s="823" t="s">
        <v>4235</v>
      </c>
      <c r="D123" s="823" t="s">
        <v>5287</v>
      </c>
      <c r="E123" s="823" t="s">
        <v>5288</v>
      </c>
      <c r="F123" s="832"/>
      <c r="G123" s="832"/>
      <c r="H123" s="832"/>
      <c r="I123" s="832"/>
      <c r="J123" s="832"/>
      <c r="K123" s="832"/>
      <c r="L123" s="832"/>
      <c r="M123" s="832"/>
      <c r="N123" s="832">
        <v>1</v>
      </c>
      <c r="O123" s="832">
        <v>303</v>
      </c>
      <c r="P123" s="828"/>
      <c r="Q123" s="833">
        <v>303</v>
      </c>
    </row>
    <row r="124" spans="1:17" ht="14.45" customHeight="1" x14ac:dyDescent="0.2">
      <c r="A124" s="822" t="s">
        <v>5129</v>
      </c>
      <c r="B124" s="823" t="s">
        <v>5130</v>
      </c>
      <c r="C124" s="823" t="s">
        <v>4235</v>
      </c>
      <c r="D124" s="823" t="s">
        <v>5289</v>
      </c>
      <c r="E124" s="823" t="s">
        <v>5290</v>
      </c>
      <c r="F124" s="832"/>
      <c r="G124" s="832"/>
      <c r="H124" s="832"/>
      <c r="I124" s="832"/>
      <c r="J124" s="832">
        <v>1</v>
      </c>
      <c r="K124" s="832">
        <v>22</v>
      </c>
      <c r="L124" s="832">
        <v>1</v>
      </c>
      <c r="M124" s="832">
        <v>22</v>
      </c>
      <c r="N124" s="832"/>
      <c r="O124" s="832"/>
      <c r="P124" s="828"/>
      <c r="Q124" s="833"/>
    </row>
    <row r="125" spans="1:17" ht="14.45" customHeight="1" x14ac:dyDescent="0.2">
      <c r="A125" s="822" t="s">
        <v>5129</v>
      </c>
      <c r="B125" s="823" t="s">
        <v>5130</v>
      </c>
      <c r="C125" s="823" t="s">
        <v>4235</v>
      </c>
      <c r="D125" s="823" t="s">
        <v>5291</v>
      </c>
      <c r="E125" s="823" t="s">
        <v>5292</v>
      </c>
      <c r="F125" s="832">
        <v>7</v>
      </c>
      <c r="G125" s="832">
        <v>154</v>
      </c>
      <c r="H125" s="832">
        <v>0.46666666666666667</v>
      </c>
      <c r="I125" s="832">
        <v>22</v>
      </c>
      <c r="J125" s="832">
        <v>15</v>
      </c>
      <c r="K125" s="832">
        <v>330</v>
      </c>
      <c r="L125" s="832">
        <v>1</v>
      </c>
      <c r="M125" s="832">
        <v>22</v>
      </c>
      <c r="N125" s="832">
        <v>17</v>
      </c>
      <c r="O125" s="832">
        <v>374</v>
      </c>
      <c r="P125" s="828">
        <v>1.1333333333333333</v>
      </c>
      <c r="Q125" s="833">
        <v>22</v>
      </c>
    </row>
    <row r="126" spans="1:17" ht="14.45" customHeight="1" x14ac:dyDescent="0.2">
      <c r="A126" s="822" t="s">
        <v>5129</v>
      </c>
      <c r="B126" s="823" t="s">
        <v>5130</v>
      </c>
      <c r="C126" s="823" t="s">
        <v>4235</v>
      </c>
      <c r="D126" s="823" t="s">
        <v>5293</v>
      </c>
      <c r="E126" s="823" t="s">
        <v>5294</v>
      </c>
      <c r="F126" s="832">
        <v>12</v>
      </c>
      <c r="G126" s="832">
        <v>2016</v>
      </c>
      <c r="H126" s="832">
        <v>6</v>
      </c>
      <c r="I126" s="832">
        <v>168</v>
      </c>
      <c r="J126" s="832">
        <v>2</v>
      </c>
      <c r="K126" s="832">
        <v>336</v>
      </c>
      <c r="L126" s="832">
        <v>1</v>
      </c>
      <c r="M126" s="832">
        <v>168</v>
      </c>
      <c r="N126" s="832">
        <v>13</v>
      </c>
      <c r="O126" s="832">
        <v>2184</v>
      </c>
      <c r="P126" s="828">
        <v>6.5</v>
      </c>
      <c r="Q126" s="833">
        <v>168</v>
      </c>
    </row>
    <row r="127" spans="1:17" ht="14.45" customHeight="1" x14ac:dyDescent="0.2">
      <c r="A127" s="822" t="s">
        <v>5129</v>
      </c>
      <c r="B127" s="823" t="s">
        <v>5130</v>
      </c>
      <c r="C127" s="823" t="s">
        <v>4235</v>
      </c>
      <c r="D127" s="823" t="s">
        <v>5295</v>
      </c>
      <c r="E127" s="823" t="s">
        <v>5296</v>
      </c>
      <c r="F127" s="832">
        <v>4</v>
      </c>
      <c r="G127" s="832">
        <v>92</v>
      </c>
      <c r="H127" s="832">
        <v>1.3333333333333333</v>
      </c>
      <c r="I127" s="832">
        <v>23</v>
      </c>
      <c r="J127" s="832">
        <v>3</v>
      </c>
      <c r="K127" s="832">
        <v>69</v>
      </c>
      <c r="L127" s="832">
        <v>1</v>
      </c>
      <c r="M127" s="832">
        <v>23</v>
      </c>
      <c r="N127" s="832">
        <v>3</v>
      </c>
      <c r="O127" s="832">
        <v>69</v>
      </c>
      <c r="P127" s="828">
        <v>1</v>
      </c>
      <c r="Q127" s="833">
        <v>23</v>
      </c>
    </row>
    <row r="128" spans="1:17" ht="14.45" customHeight="1" x14ac:dyDescent="0.2">
      <c r="A128" s="822" t="s">
        <v>5129</v>
      </c>
      <c r="B128" s="823" t="s">
        <v>5130</v>
      </c>
      <c r="C128" s="823" t="s">
        <v>4235</v>
      </c>
      <c r="D128" s="823" t="s">
        <v>5297</v>
      </c>
      <c r="E128" s="823" t="s">
        <v>5298</v>
      </c>
      <c r="F128" s="832">
        <v>1</v>
      </c>
      <c r="G128" s="832">
        <v>17</v>
      </c>
      <c r="H128" s="832"/>
      <c r="I128" s="832">
        <v>17</v>
      </c>
      <c r="J128" s="832"/>
      <c r="K128" s="832"/>
      <c r="L128" s="832"/>
      <c r="M128" s="832"/>
      <c r="N128" s="832"/>
      <c r="O128" s="832"/>
      <c r="P128" s="828"/>
      <c r="Q128" s="833"/>
    </row>
    <row r="129" spans="1:17" ht="14.45" customHeight="1" x14ac:dyDescent="0.2">
      <c r="A129" s="822" t="s">
        <v>5129</v>
      </c>
      <c r="B129" s="823" t="s">
        <v>5130</v>
      </c>
      <c r="C129" s="823" t="s">
        <v>4235</v>
      </c>
      <c r="D129" s="823" t="s">
        <v>5299</v>
      </c>
      <c r="E129" s="823" t="s">
        <v>5300</v>
      </c>
      <c r="F129" s="832"/>
      <c r="G129" s="832"/>
      <c r="H129" s="832"/>
      <c r="I129" s="832"/>
      <c r="J129" s="832">
        <v>2</v>
      </c>
      <c r="K129" s="832">
        <v>268</v>
      </c>
      <c r="L129" s="832">
        <v>1</v>
      </c>
      <c r="M129" s="832">
        <v>134</v>
      </c>
      <c r="N129" s="832"/>
      <c r="O129" s="832"/>
      <c r="P129" s="828"/>
      <c r="Q129" s="833"/>
    </row>
    <row r="130" spans="1:17" ht="14.45" customHeight="1" x14ac:dyDescent="0.2">
      <c r="A130" s="822" t="s">
        <v>5129</v>
      </c>
      <c r="B130" s="823" t="s">
        <v>5130</v>
      </c>
      <c r="C130" s="823" t="s">
        <v>4235</v>
      </c>
      <c r="D130" s="823" t="s">
        <v>5301</v>
      </c>
      <c r="E130" s="823" t="s">
        <v>5302</v>
      </c>
      <c r="F130" s="832">
        <v>13</v>
      </c>
      <c r="G130" s="832">
        <v>3835</v>
      </c>
      <c r="H130" s="832">
        <v>1.2956081081081081</v>
      </c>
      <c r="I130" s="832">
        <v>295</v>
      </c>
      <c r="J130" s="832">
        <v>10</v>
      </c>
      <c r="K130" s="832">
        <v>2960</v>
      </c>
      <c r="L130" s="832">
        <v>1</v>
      </c>
      <c r="M130" s="832">
        <v>296</v>
      </c>
      <c r="N130" s="832">
        <v>10</v>
      </c>
      <c r="O130" s="832">
        <v>2960</v>
      </c>
      <c r="P130" s="828">
        <v>1</v>
      </c>
      <c r="Q130" s="833">
        <v>296</v>
      </c>
    </row>
    <row r="131" spans="1:17" ht="14.45" customHeight="1" x14ac:dyDescent="0.2">
      <c r="A131" s="822" t="s">
        <v>5129</v>
      </c>
      <c r="B131" s="823" t="s">
        <v>5130</v>
      </c>
      <c r="C131" s="823" t="s">
        <v>4235</v>
      </c>
      <c r="D131" s="823" t="s">
        <v>5303</v>
      </c>
      <c r="E131" s="823" t="s">
        <v>5304</v>
      </c>
      <c r="F131" s="832">
        <v>3</v>
      </c>
      <c r="G131" s="832">
        <v>135</v>
      </c>
      <c r="H131" s="832">
        <v>0.75</v>
      </c>
      <c r="I131" s="832">
        <v>45</v>
      </c>
      <c r="J131" s="832">
        <v>4</v>
      </c>
      <c r="K131" s="832">
        <v>180</v>
      </c>
      <c r="L131" s="832">
        <v>1</v>
      </c>
      <c r="M131" s="832">
        <v>45</v>
      </c>
      <c r="N131" s="832">
        <v>4</v>
      </c>
      <c r="O131" s="832">
        <v>180</v>
      </c>
      <c r="P131" s="828">
        <v>1</v>
      </c>
      <c r="Q131" s="833">
        <v>45</v>
      </c>
    </row>
    <row r="132" spans="1:17" ht="14.45" customHeight="1" x14ac:dyDescent="0.2">
      <c r="A132" s="822" t="s">
        <v>5129</v>
      </c>
      <c r="B132" s="823" t="s">
        <v>5130</v>
      </c>
      <c r="C132" s="823" t="s">
        <v>4235</v>
      </c>
      <c r="D132" s="823" t="s">
        <v>5305</v>
      </c>
      <c r="E132" s="823" t="s">
        <v>5306</v>
      </c>
      <c r="F132" s="832">
        <v>53</v>
      </c>
      <c r="G132" s="832">
        <v>2438</v>
      </c>
      <c r="H132" s="832">
        <v>1.65625</v>
      </c>
      <c r="I132" s="832">
        <v>46</v>
      </c>
      <c r="J132" s="832">
        <v>32</v>
      </c>
      <c r="K132" s="832">
        <v>1472</v>
      </c>
      <c r="L132" s="832">
        <v>1</v>
      </c>
      <c r="M132" s="832">
        <v>46</v>
      </c>
      <c r="N132" s="832">
        <v>49</v>
      </c>
      <c r="O132" s="832">
        <v>2254</v>
      </c>
      <c r="P132" s="828">
        <v>1.53125</v>
      </c>
      <c r="Q132" s="833">
        <v>46</v>
      </c>
    </row>
    <row r="133" spans="1:17" ht="14.45" customHeight="1" x14ac:dyDescent="0.2">
      <c r="A133" s="822" t="s">
        <v>5129</v>
      </c>
      <c r="B133" s="823" t="s">
        <v>5130</v>
      </c>
      <c r="C133" s="823" t="s">
        <v>4235</v>
      </c>
      <c r="D133" s="823" t="s">
        <v>5307</v>
      </c>
      <c r="E133" s="823" t="s">
        <v>5308</v>
      </c>
      <c r="F133" s="832"/>
      <c r="G133" s="832"/>
      <c r="H133" s="832"/>
      <c r="I133" s="832"/>
      <c r="J133" s="832"/>
      <c r="K133" s="832"/>
      <c r="L133" s="832"/>
      <c r="M133" s="832"/>
      <c r="N133" s="832">
        <v>1</v>
      </c>
      <c r="O133" s="832">
        <v>310</v>
      </c>
      <c r="P133" s="828"/>
      <c r="Q133" s="833">
        <v>310</v>
      </c>
    </row>
    <row r="134" spans="1:17" ht="14.45" customHeight="1" x14ac:dyDescent="0.2">
      <c r="A134" s="822" t="s">
        <v>5129</v>
      </c>
      <c r="B134" s="823" t="s">
        <v>5130</v>
      </c>
      <c r="C134" s="823" t="s">
        <v>4235</v>
      </c>
      <c r="D134" s="823" t="s">
        <v>5309</v>
      </c>
      <c r="E134" s="823" t="s">
        <v>5310</v>
      </c>
      <c r="F134" s="832">
        <v>3</v>
      </c>
      <c r="G134" s="832">
        <v>93</v>
      </c>
      <c r="H134" s="832">
        <v>0.6</v>
      </c>
      <c r="I134" s="832">
        <v>31</v>
      </c>
      <c r="J134" s="832">
        <v>5</v>
      </c>
      <c r="K134" s="832">
        <v>155</v>
      </c>
      <c r="L134" s="832">
        <v>1</v>
      </c>
      <c r="M134" s="832">
        <v>31</v>
      </c>
      <c r="N134" s="832">
        <v>6</v>
      </c>
      <c r="O134" s="832">
        <v>192</v>
      </c>
      <c r="P134" s="828">
        <v>1.2387096774193549</v>
      </c>
      <c r="Q134" s="833">
        <v>32</v>
      </c>
    </row>
    <row r="135" spans="1:17" ht="14.45" customHeight="1" x14ac:dyDescent="0.2">
      <c r="A135" s="822" t="s">
        <v>5129</v>
      </c>
      <c r="B135" s="823" t="s">
        <v>5130</v>
      </c>
      <c r="C135" s="823" t="s">
        <v>4235</v>
      </c>
      <c r="D135" s="823" t="s">
        <v>5311</v>
      </c>
      <c r="E135" s="823" t="s">
        <v>5312</v>
      </c>
      <c r="F135" s="832">
        <v>4</v>
      </c>
      <c r="G135" s="832">
        <v>104</v>
      </c>
      <c r="H135" s="832">
        <v>4</v>
      </c>
      <c r="I135" s="832">
        <v>26</v>
      </c>
      <c r="J135" s="832">
        <v>1</v>
      </c>
      <c r="K135" s="832">
        <v>26</v>
      </c>
      <c r="L135" s="832">
        <v>1</v>
      </c>
      <c r="M135" s="832">
        <v>26</v>
      </c>
      <c r="N135" s="832"/>
      <c r="O135" s="832"/>
      <c r="P135" s="828"/>
      <c r="Q135" s="833"/>
    </row>
    <row r="136" spans="1:17" ht="14.45" customHeight="1" x14ac:dyDescent="0.2">
      <c r="A136" s="822" t="s">
        <v>5129</v>
      </c>
      <c r="B136" s="823" t="s">
        <v>5130</v>
      </c>
      <c r="C136" s="823" t="s">
        <v>4235</v>
      </c>
      <c r="D136" s="823" t="s">
        <v>5313</v>
      </c>
      <c r="E136" s="823" t="s">
        <v>5314</v>
      </c>
      <c r="F136" s="832"/>
      <c r="G136" s="832"/>
      <c r="H136" s="832"/>
      <c r="I136" s="832"/>
      <c r="J136" s="832"/>
      <c r="K136" s="832"/>
      <c r="L136" s="832"/>
      <c r="M136" s="832"/>
      <c r="N136" s="832">
        <v>1</v>
      </c>
      <c r="O136" s="832">
        <v>409</v>
      </c>
      <c r="P136" s="828"/>
      <c r="Q136" s="833">
        <v>409</v>
      </c>
    </row>
    <row r="137" spans="1:17" ht="14.45" customHeight="1" x14ac:dyDescent="0.2">
      <c r="A137" s="822" t="s">
        <v>5129</v>
      </c>
      <c r="B137" s="823" t="s">
        <v>5130</v>
      </c>
      <c r="C137" s="823" t="s">
        <v>4235</v>
      </c>
      <c r="D137" s="823" t="s">
        <v>5315</v>
      </c>
      <c r="E137" s="823" t="s">
        <v>5316</v>
      </c>
      <c r="F137" s="832"/>
      <c r="G137" s="832"/>
      <c r="H137" s="832"/>
      <c r="I137" s="832"/>
      <c r="J137" s="832">
        <v>1</v>
      </c>
      <c r="K137" s="832">
        <v>190</v>
      </c>
      <c r="L137" s="832">
        <v>1</v>
      </c>
      <c r="M137" s="832">
        <v>190</v>
      </c>
      <c r="N137" s="832"/>
      <c r="O137" s="832"/>
      <c r="P137" s="828"/>
      <c r="Q137" s="833"/>
    </row>
    <row r="138" spans="1:17" ht="14.45" customHeight="1" x14ac:dyDescent="0.2">
      <c r="A138" s="822" t="s">
        <v>5129</v>
      </c>
      <c r="B138" s="823" t="s">
        <v>5130</v>
      </c>
      <c r="C138" s="823" t="s">
        <v>4235</v>
      </c>
      <c r="D138" s="823" t="s">
        <v>5317</v>
      </c>
      <c r="E138" s="823" t="s">
        <v>5318</v>
      </c>
      <c r="F138" s="832">
        <v>12</v>
      </c>
      <c r="G138" s="832">
        <v>1596</v>
      </c>
      <c r="H138" s="832">
        <v>1.2</v>
      </c>
      <c r="I138" s="832">
        <v>133</v>
      </c>
      <c r="J138" s="832">
        <v>10</v>
      </c>
      <c r="K138" s="832">
        <v>1330</v>
      </c>
      <c r="L138" s="832">
        <v>1</v>
      </c>
      <c r="M138" s="832">
        <v>133</v>
      </c>
      <c r="N138" s="832">
        <v>7</v>
      </c>
      <c r="O138" s="832">
        <v>931</v>
      </c>
      <c r="P138" s="828">
        <v>0.7</v>
      </c>
      <c r="Q138" s="833">
        <v>133</v>
      </c>
    </row>
    <row r="139" spans="1:17" ht="14.45" customHeight="1" x14ac:dyDescent="0.2">
      <c r="A139" s="822" t="s">
        <v>5129</v>
      </c>
      <c r="B139" s="823" t="s">
        <v>5130</v>
      </c>
      <c r="C139" s="823" t="s">
        <v>4235</v>
      </c>
      <c r="D139" s="823" t="s">
        <v>5319</v>
      </c>
      <c r="E139" s="823" t="s">
        <v>5320</v>
      </c>
      <c r="F139" s="832">
        <v>308</v>
      </c>
      <c r="G139" s="832">
        <v>11396</v>
      </c>
      <c r="H139" s="832">
        <v>1.037037037037037</v>
      </c>
      <c r="I139" s="832">
        <v>37</v>
      </c>
      <c r="J139" s="832">
        <v>297</v>
      </c>
      <c r="K139" s="832">
        <v>10989</v>
      </c>
      <c r="L139" s="832">
        <v>1</v>
      </c>
      <c r="M139" s="832">
        <v>37</v>
      </c>
      <c r="N139" s="832">
        <v>283</v>
      </c>
      <c r="O139" s="832">
        <v>10471</v>
      </c>
      <c r="P139" s="828">
        <v>0.95286195286195285</v>
      </c>
      <c r="Q139" s="833">
        <v>37</v>
      </c>
    </row>
    <row r="140" spans="1:17" ht="14.45" customHeight="1" x14ac:dyDescent="0.2">
      <c r="A140" s="822" t="s">
        <v>5129</v>
      </c>
      <c r="B140" s="823" t="s">
        <v>5130</v>
      </c>
      <c r="C140" s="823" t="s">
        <v>4235</v>
      </c>
      <c r="D140" s="823" t="s">
        <v>5321</v>
      </c>
      <c r="E140" s="823" t="s">
        <v>5322</v>
      </c>
      <c r="F140" s="832"/>
      <c r="G140" s="832"/>
      <c r="H140" s="832"/>
      <c r="I140" s="832"/>
      <c r="J140" s="832">
        <v>2</v>
      </c>
      <c r="K140" s="832">
        <v>188</v>
      </c>
      <c r="L140" s="832">
        <v>1</v>
      </c>
      <c r="M140" s="832">
        <v>94</v>
      </c>
      <c r="N140" s="832">
        <v>3</v>
      </c>
      <c r="O140" s="832">
        <v>282</v>
      </c>
      <c r="P140" s="828">
        <v>1.5</v>
      </c>
      <c r="Q140" s="833">
        <v>94</v>
      </c>
    </row>
    <row r="141" spans="1:17" ht="14.45" customHeight="1" x14ac:dyDescent="0.2">
      <c r="A141" s="822" t="s">
        <v>5129</v>
      </c>
      <c r="B141" s="823" t="s">
        <v>5130</v>
      </c>
      <c r="C141" s="823" t="s">
        <v>4235</v>
      </c>
      <c r="D141" s="823" t="s">
        <v>5323</v>
      </c>
      <c r="E141" s="823" t="s">
        <v>5324</v>
      </c>
      <c r="F141" s="832"/>
      <c r="G141" s="832"/>
      <c r="H141" s="832"/>
      <c r="I141" s="832"/>
      <c r="J141" s="832">
        <v>1</v>
      </c>
      <c r="K141" s="832">
        <v>94</v>
      </c>
      <c r="L141" s="832">
        <v>1</v>
      </c>
      <c r="M141" s="832">
        <v>94</v>
      </c>
      <c r="N141" s="832"/>
      <c r="O141" s="832"/>
      <c r="P141" s="828"/>
      <c r="Q141" s="833"/>
    </row>
    <row r="142" spans="1:17" ht="14.45" customHeight="1" x14ac:dyDescent="0.2">
      <c r="A142" s="822" t="s">
        <v>5325</v>
      </c>
      <c r="B142" s="823" t="s">
        <v>4885</v>
      </c>
      <c r="C142" s="823" t="s">
        <v>4239</v>
      </c>
      <c r="D142" s="823" t="s">
        <v>5326</v>
      </c>
      <c r="E142" s="823" t="s">
        <v>5327</v>
      </c>
      <c r="F142" s="832">
        <v>8.8800000000000008</v>
      </c>
      <c r="G142" s="832">
        <v>23019.359999999997</v>
      </c>
      <c r="H142" s="832"/>
      <c r="I142" s="832">
        <v>2592.2702702702695</v>
      </c>
      <c r="J142" s="832"/>
      <c r="K142" s="832"/>
      <c r="L142" s="832"/>
      <c r="M142" s="832"/>
      <c r="N142" s="832"/>
      <c r="O142" s="832"/>
      <c r="P142" s="828"/>
      <c r="Q142" s="833"/>
    </row>
    <row r="143" spans="1:17" ht="14.45" customHeight="1" x14ac:dyDescent="0.2">
      <c r="A143" s="822" t="s">
        <v>5325</v>
      </c>
      <c r="B143" s="823" t="s">
        <v>4885</v>
      </c>
      <c r="C143" s="823" t="s">
        <v>4239</v>
      </c>
      <c r="D143" s="823" t="s">
        <v>5328</v>
      </c>
      <c r="E143" s="823" t="s">
        <v>5327</v>
      </c>
      <c r="F143" s="832">
        <v>2.600000000000001</v>
      </c>
      <c r="G143" s="832">
        <v>16838.38</v>
      </c>
      <c r="H143" s="832"/>
      <c r="I143" s="832">
        <v>6476.2999999999984</v>
      </c>
      <c r="J143" s="832"/>
      <c r="K143" s="832"/>
      <c r="L143" s="832"/>
      <c r="M143" s="832"/>
      <c r="N143" s="832"/>
      <c r="O143" s="832"/>
      <c r="P143" s="828"/>
      <c r="Q143" s="833"/>
    </row>
    <row r="144" spans="1:17" ht="14.45" customHeight="1" x14ac:dyDescent="0.2">
      <c r="A144" s="822" t="s">
        <v>5325</v>
      </c>
      <c r="B144" s="823" t="s">
        <v>4885</v>
      </c>
      <c r="C144" s="823" t="s">
        <v>4239</v>
      </c>
      <c r="D144" s="823" t="s">
        <v>5329</v>
      </c>
      <c r="E144" s="823" t="s">
        <v>5330</v>
      </c>
      <c r="F144" s="832">
        <v>0.60000000000000009</v>
      </c>
      <c r="G144" s="832">
        <v>2966.36</v>
      </c>
      <c r="H144" s="832">
        <v>1.8483951571194459</v>
      </c>
      <c r="I144" s="832">
        <v>4943.9333333333325</v>
      </c>
      <c r="J144" s="832">
        <v>0.33</v>
      </c>
      <c r="K144" s="832">
        <v>1604.83</v>
      </c>
      <c r="L144" s="832">
        <v>1</v>
      </c>
      <c r="M144" s="832">
        <v>4863.121212121212</v>
      </c>
      <c r="N144" s="832">
        <v>0.1</v>
      </c>
      <c r="O144" s="832">
        <v>413.7</v>
      </c>
      <c r="P144" s="828">
        <v>0.25778431360331</v>
      </c>
      <c r="Q144" s="833">
        <v>4137</v>
      </c>
    </row>
    <row r="145" spans="1:17" ht="14.45" customHeight="1" x14ac:dyDescent="0.2">
      <c r="A145" s="822" t="s">
        <v>5325</v>
      </c>
      <c r="B145" s="823" t="s">
        <v>4885</v>
      </c>
      <c r="C145" s="823" t="s">
        <v>4239</v>
      </c>
      <c r="D145" s="823" t="s">
        <v>5331</v>
      </c>
      <c r="E145" s="823" t="s">
        <v>5332</v>
      </c>
      <c r="F145" s="832">
        <v>0.7</v>
      </c>
      <c r="G145" s="832">
        <v>703.38</v>
      </c>
      <c r="H145" s="832"/>
      <c r="I145" s="832">
        <v>1004.8285714285715</v>
      </c>
      <c r="J145" s="832"/>
      <c r="K145" s="832"/>
      <c r="L145" s="832"/>
      <c r="M145" s="832"/>
      <c r="N145" s="832"/>
      <c r="O145" s="832"/>
      <c r="P145" s="828"/>
      <c r="Q145" s="833"/>
    </row>
    <row r="146" spans="1:17" ht="14.45" customHeight="1" x14ac:dyDescent="0.2">
      <c r="A146" s="822" t="s">
        <v>5325</v>
      </c>
      <c r="B146" s="823" t="s">
        <v>4885</v>
      </c>
      <c r="C146" s="823" t="s">
        <v>4239</v>
      </c>
      <c r="D146" s="823" t="s">
        <v>5333</v>
      </c>
      <c r="E146" s="823" t="s">
        <v>5330</v>
      </c>
      <c r="F146" s="832">
        <v>2.58</v>
      </c>
      <c r="G146" s="832">
        <v>25510.769999999997</v>
      </c>
      <c r="H146" s="832">
        <v>1.2732682626876277</v>
      </c>
      <c r="I146" s="832">
        <v>9887.8953488372081</v>
      </c>
      <c r="J146" s="832">
        <v>2.29</v>
      </c>
      <c r="K146" s="832">
        <v>20035.66</v>
      </c>
      <c r="L146" s="832">
        <v>1</v>
      </c>
      <c r="M146" s="832">
        <v>8749.1965065502172</v>
      </c>
      <c r="N146" s="832">
        <v>1.9200000000000004</v>
      </c>
      <c r="O146" s="832">
        <v>16544.080000000002</v>
      </c>
      <c r="P146" s="828">
        <v>0.82573172034262921</v>
      </c>
      <c r="Q146" s="833">
        <v>8616.7083333333321</v>
      </c>
    </row>
    <row r="147" spans="1:17" ht="14.45" customHeight="1" x14ac:dyDescent="0.2">
      <c r="A147" s="822" t="s">
        <v>5325</v>
      </c>
      <c r="B147" s="823" t="s">
        <v>4885</v>
      </c>
      <c r="C147" s="823" t="s">
        <v>4239</v>
      </c>
      <c r="D147" s="823" t="s">
        <v>5334</v>
      </c>
      <c r="E147" s="823" t="s">
        <v>5335</v>
      </c>
      <c r="F147" s="832">
        <v>24.5</v>
      </c>
      <c r="G147" s="832">
        <v>20664.770000000004</v>
      </c>
      <c r="H147" s="832">
        <v>2.0497713633883849</v>
      </c>
      <c r="I147" s="832">
        <v>843.46000000000015</v>
      </c>
      <c r="J147" s="832">
        <v>19.5</v>
      </c>
      <c r="K147" s="832">
        <v>10081.5</v>
      </c>
      <c r="L147" s="832">
        <v>1</v>
      </c>
      <c r="M147" s="832">
        <v>517</v>
      </c>
      <c r="N147" s="832">
        <v>18.7</v>
      </c>
      <c r="O147" s="832">
        <v>9667.9</v>
      </c>
      <c r="P147" s="828">
        <v>0.9589743589743589</v>
      </c>
      <c r="Q147" s="833">
        <v>517</v>
      </c>
    </row>
    <row r="148" spans="1:17" ht="14.45" customHeight="1" x14ac:dyDescent="0.2">
      <c r="A148" s="822" t="s">
        <v>5325</v>
      </c>
      <c r="B148" s="823" t="s">
        <v>4885</v>
      </c>
      <c r="C148" s="823" t="s">
        <v>4239</v>
      </c>
      <c r="D148" s="823" t="s">
        <v>5336</v>
      </c>
      <c r="E148" s="823" t="s">
        <v>5052</v>
      </c>
      <c r="F148" s="832">
        <v>1.1000000000000001</v>
      </c>
      <c r="G148" s="832">
        <v>5002.3600000000006</v>
      </c>
      <c r="H148" s="832"/>
      <c r="I148" s="832">
        <v>4547.6000000000004</v>
      </c>
      <c r="J148" s="832"/>
      <c r="K148" s="832"/>
      <c r="L148" s="832"/>
      <c r="M148" s="832"/>
      <c r="N148" s="832"/>
      <c r="O148" s="832"/>
      <c r="P148" s="828"/>
      <c r="Q148" s="833"/>
    </row>
    <row r="149" spans="1:17" ht="14.45" customHeight="1" x14ac:dyDescent="0.2">
      <c r="A149" s="822" t="s">
        <v>5325</v>
      </c>
      <c r="B149" s="823" t="s">
        <v>4885</v>
      </c>
      <c r="C149" s="823" t="s">
        <v>4239</v>
      </c>
      <c r="D149" s="823" t="s">
        <v>5337</v>
      </c>
      <c r="E149" s="823" t="s">
        <v>5052</v>
      </c>
      <c r="F149" s="832">
        <v>0.34</v>
      </c>
      <c r="G149" s="832">
        <v>3092.3599999999997</v>
      </c>
      <c r="H149" s="832"/>
      <c r="I149" s="832">
        <v>9095.1764705882342</v>
      </c>
      <c r="J149" s="832"/>
      <c r="K149" s="832"/>
      <c r="L149" s="832"/>
      <c r="M149" s="832"/>
      <c r="N149" s="832"/>
      <c r="O149" s="832"/>
      <c r="P149" s="828"/>
      <c r="Q149" s="833"/>
    </row>
    <row r="150" spans="1:17" ht="14.45" customHeight="1" x14ac:dyDescent="0.2">
      <c r="A150" s="822" t="s">
        <v>5325</v>
      </c>
      <c r="B150" s="823" t="s">
        <v>4885</v>
      </c>
      <c r="C150" s="823" t="s">
        <v>4239</v>
      </c>
      <c r="D150" s="823" t="s">
        <v>5051</v>
      </c>
      <c r="E150" s="823" t="s">
        <v>5052</v>
      </c>
      <c r="F150" s="832">
        <v>9.8999999999999986</v>
      </c>
      <c r="G150" s="832">
        <v>18008.490000000005</v>
      </c>
      <c r="H150" s="832"/>
      <c r="I150" s="832">
        <v>1819.0393939393948</v>
      </c>
      <c r="J150" s="832"/>
      <c r="K150" s="832"/>
      <c r="L150" s="832"/>
      <c r="M150" s="832"/>
      <c r="N150" s="832"/>
      <c r="O150" s="832"/>
      <c r="P150" s="828"/>
      <c r="Q150" s="833"/>
    </row>
    <row r="151" spans="1:17" ht="14.45" customHeight="1" x14ac:dyDescent="0.2">
      <c r="A151" s="822" t="s">
        <v>5325</v>
      </c>
      <c r="B151" s="823" t="s">
        <v>4885</v>
      </c>
      <c r="C151" s="823" t="s">
        <v>4239</v>
      </c>
      <c r="D151" s="823" t="s">
        <v>5338</v>
      </c>
      <c r="E151" s="823" t="s">
        <v>5339</v>
      </c>
      <c r="F151" s="832"/>
      <c r="G151" s="832"/>
      <c r="H151" s="832"/>
      <c r="I151" s="832"/>
      <c r="J151" s="832">
        <v>0.05</v>
      </c>
      <c r="K151" s="832">
        <v>35.94</v>
      </c>
      <c r="L151" s="832">
        <v>1</v>
      </c>
      <c r="M151" s="832">
        <v>718.8</v>
      </c>
      <c r="N151" s="832"/>
      <c r="O151" s="832"/>
      <c r="P151" s="828"/>
      <c r="Q151" s="833"/>
    </row>
    <row r="152" spans="1:17" ht="14.45" customHeight="1" x14ac:dyDescent="0.2">
      <c r="A152" s="822" t="s">
        <v>5325</v>
      </c>
      <c r="B152" s="823" t="s">
        <v>4885</v>
      </c>
      <c r="C152" s="823" t="s">
        <v>4239</v>
      </c>
      <c r="D152" s="823" t="s">
        <v>5340</v>
      </c>
      <c r="E152" s="823" t="s">
        <v>5052</v>
      </c>
      <c r="F152" s="832">
        <v>0.37999999999999995</v>
      </c>
      <c r="G152" s="832">
        <v>12660.46</v>
      </c>
      <c r="H152" s="832"/>
      <c r="I152" s="832">
        <v>33317</v>
      </c>
      <c r="J152" s="832"/>
      <c r="K152" s="832"/>
      <c r="L152" s="832"/>
      <c r="M152" s="832"/>
      <c r="N152" s="832"/>
      <c r="O152" s="832"/>
      <c r="P152" s="828"/>
      <c r="Q152" s="833"/>
    </row>
    <row r="153" spans="1:17" ht="14.45" customHeight="1" x14ac:dyDescent="0.2">
      <c r="A153" s="822" t="s">
        <v>5325</v>
      </c>
      <c r="B153" s="823" t="s">
        <v>4885</v>
      </c>
      <c r="C153" s="823" t="s">
        <v>4239</v>
      </c>
      <c r="D153" s="823" t="s">
        <v>5341</v>
      </c>
      <c r="E153" s="823" t="s">
        <v>5052</v>
      </c>
      <c r="F153" s="832"/>
      <c r="G153" s="832"/>
      <c r="H153" s="832"/>
      <c r="I153" s="832"/>
      <c r="J153" s="832">
        <v>13.45</v>
      </c>
      <c r="K153" s="832">
        <v>8816.81</v>
      </c>
      <c r="L153" s="832">
        <v>1</v>
      </c>
      <c r="M153" s="832">
        <v>655.52490706319702</v>
      </c>
      <c r="N153" s="832">
        <v>6.7199999999999989</v>
      </c>
      <c r="O153" s="832">
        <v>4401.84</v>
      </c>
      <c r="P153" s="828">
        <v>0.49925539962866394</v>
      </c>
      <c r="Q153" s="833">
        <v>655.03571428571445</v>
      </c>
    </row>
    <row r="154" spans="1:17" ht="14.45" customHeight="1" x14ac:dyDescent="0.2">
      <c r="A154" s="822" t="s">
        <v>5325</v>
      </c>
      <c r="B154" s="823" t="s">
        <v>4885</v>
      </c>
      <c r="C154" s="823" t="s">
        <v>4239</v>
      </c>
      <c r="D154" s="823" t="s">
        <v>5342</v>
      </c>
      <c r="E154" s="823" t="s">
        <v>5052</v>
      </c>
      <c r="F154" s="832"/>
      <c r="G154" s="832"/>
      <c r="H154" s="832"/>
      <c r="I154" s="832"/>
      <c r="J154" s="832">
        <v>0.13</v>
      </c>
      <c r="K154" s="832">
        <v>1435.65</v>
      </c>
      <c r="L154" s="832">
        <v>1</v>
      </c>
      <c r="M154" s="832">
        <v>11043.461538461539</v>
      </c>
      <c r="N154" s="832">
        <v>0.67</v>
      </c>
      <c r="O154" s="832">
        <v>8627.39</v>
      </c>
      <c r="P154" s="828">
        <v>6.0093964406366442</v>
      </c>
      <c r="Q154" s="833">
        <v>12876.701492537311</v>
      </c>
    </row>
    <row r="155" spans="1:17" ht="14.45" customHeight="1" x14ac:dyDescent="0.2">
      <c r="A155" s="822" t="s">
        <v>5325</v>
      </c>
      <c r="B155" s="823" t="s">
        <v>4885</v>
      </c>
      <c r="C155" s="823" t="s">
        <v>4239</v>
      </c>
      <c r="D155" s="823" t="s">
        <v>5343</v>
      </c>
      <c r="E155" s="823" t="s">
        <v>5052</v>
      </c>
      <c r="F155" s="832"/>
      <c r="G155" s="832"/>
      <c r="H155" s="832"/>
      <c r="I155" s="832"/>
      <c r="J155" s="832">
        <v>0.54</v>
      </c>
      <c r="K155" s="832">
        <v>885.31</v>
      </c>
      <c r="L155" s="832">
        <v>1</v>
      </c>
      <c r="M155" s="832">
        <v>1639.4629629629628</v>
      </c>
      <c r="N155" s="832">
        <v>0.65</v>
      </c>
      <c r="O155" s="832">
        <v>1065.6499999999999</v>
      </c>
      <c r="P155" s="828">
        <v>1.2037026578260721</v>
      </c>
      <c r="Q155" s="833">
        <v>1639.4615384615381</v>
      </c>
    </row>
    <row r="156" spans="1:17" ht="14.45" customHeight="1" x14ac:dyDescent="0.2">
      <c r="A156" s="822" t="s">
        <v>5325</v>
      </c>
      <c r="B156" s="823" t="s">
        <v>4885</v>
      </c>
      <c r="C156" s="823" t="s">
        <v>4239</v>
      </c>
      <c r="D156" s="823" t="s">
        <v>5344</v>
      </c>
      <c r="E156" s="823" t="s">
        <v>5327</v>
      </c>
      <c r="F156" s="832"/>
      <c r="G156" s="832"/>
      <c r="H156" s="832"/>
      <c r="I156" s="832"/>
      <c r="J156" s="832">
        <v>2.66</v>
      </c>
      <c r="K156" s="832">
        <v>3874.5</v>
      </c>
      <c r="L156" s="832">
        <v>1</v>
      </c>
      <c r="M156" s="832">
        <v>1456.578947368421</v>
      </c>
      <c r="N156" s="832">
        <v>2.5</v>
      </c>
      <c r="O156" s="832">
        <v>3650.1899999999996</v>
      </c>
      <c r="P156" s="828">
        <v>0.94210607820363912</v>
      </c>
      <c r="Q156" s="833">
        <v>1460.0759999999998</v>
      </c>
    </row>
    <row r="157" spans="1:17" ht="14.45" customHeight="1" x14ac:dyDescent="0.2">
      <c r="A157" s="822" t="s">
        <v>5325</v>
      </c>
      <c r="B157" s="823" t="s">
        <v>4885</v>
      </c>
      <c r="C157" s="823" t="s">
        <v>4239</v>
      </c>
      <c r="D157" s="823" t="s">
        <v>5345</v>
      </c>
      <c r="E157" s="823" t="s">
        <v>5327</v>
      </c>
      <c r="F157" s="832"/>
      <c r="G157" s="832"/>
      <c r="H157" s="832"/>
      <c r="I157" s="832"/>
      <c r="J157" s="832">
        <v>4.4700000000000006</v>
      </c>
      <c r="K157" s="832">
        <v>19474.07</v>
      </c>
      <c r="L157" s="832">
        <v>1</v>
      </c>
      <c r="M157" s="832">
        <v>4356.6152125279632</v>
      </c>
      <c r="N157" s="832">
        <v>3.33</v>
      </c>
      <c r="O157" s="832">
        <v>12135.55</v>
      </c>
      <c r="P157" s="828">
        <v>0.62316454649695718</v>
      </c>
      <c r="Q157" s="833">
        <v>3644.3093093093089</v>
      </c>
    </row>
    <row r="158" spans="1:17" ht="14.45" customHeight="1" x14ac:dyDescent="0.2">
      <c r="A158" s="822" t="s">
        <v>5325</v>
      </c>
      <c r="B158" s="823" t="s">
        <v>4885</v>
      </c>
      <c r="C158" s="823" t="s">
        <v>4239</v>
      </c>
      <c r="D158" s="823" t="s">
        <v>5346</v>
      </c>
      <c r="E158" s="823" t="s">
        <v>5347</v>
      </c>
      <c r="F158" s="832"/>
      <c r="G158" s="832"/>
      <c r="H158" s="832"/>
      <c r="I158" s="832"/>
      <c r="J158" s="832"/>
      <c r="K158" s="832"/>
      <c r="L158" s="832"/>
      <c r="M158" s="832"/>
      <c r="N158" s="832">
        <v>0.1</v>
      </c>
      <c r="O158" s="832">
        <v>53.23</v>
      </c>
      <c r="P158" s="828"/>
      <c r="Q158" s="833">
        <v>532.29999999999995</v>
      </c>
    </row>
    <row r="159" spans="1:17" ht="14.45" customHeight="1" x14ac:dyDescent="0.2">
      <c r="A159" s="822" t="s">
        <v>5325</v>
      </c>
      <c r="B159" s="823" t="s">
        <v>4885</v>
      </c>
      <c r="C159" s="823" t="s">
        <v>4239</v>
      </c>
      <c r="D159" s="823" t="s">
        <v>5348</v>
      </c>
      <c r="E159" s="823" t="s">
        <v>5052</v>
      </c>
      <c r="F159" s="832"/>
      <c r="G159" s="832"/>
      <c r="H159" s="832"/>
      <c r="I159" s="832"/>
      <c r="J159" s="832">
        <v>0.13</v>
      </c>
      <c r="K159" s="832">
        <v>425.87</v>
      </c>
      <c r="L159" s="832">
        <v>1</v>
      </c>
      <c r="M159" s="832">
        <v>3275.9230769230767</v>
      </c>
      <c r="N159" s="832"/>
      <c r="O159" s="832"/>
      <c r="P159" s="828"/>
      <c r="Q159" s="833"/>
    </row>
    <row r="160" spans="1:17" ht="14.45" customHeight="1" x14ac:dyDescent="0.2">
      <c r="A160" s="822" t="s">
        <v>5325</v>
      </c>
      <c r="B160" s="823" t="s">
        <v>4885</v>
      </c>
      <c r="C160" s="823" t="s">
        <v>4239</v>
      </c>
      <c r="D160" s="823" t="s">
        <v>5349</v>
      </c>
      <c r="E160" s="823" t="s">
        <v>5335</v>
      </c>
      <c r="F160" s="832">
        <v>0.5</v>
      </c>
      <c r="G160" s="832">
        <v>843.46</v>
      </c>
      <c r="H160" s="832"/>
      <c r="I160" s="832">
        <v>1686.92</v>
      </c>
      <c r="J160" s="832"/>
      <c r="K160" s="832"/>
      <c r="L160" s="832"/>
      <c r="M160" s="832"/>
      <c r="N160" s="832"/>
      <c r="O160" s="832"/>
      <c r="P160" s="828"/>
      <c r="Q160" s="833"/>
    </row>
    <row r="161" spans="1:17" ht="14.45" customHeight="1" x14ac:dyDescent="0.2">
      <c r="A161" s="822" t="s">
        <v>5325</v>
      </c>
      <c r="B161" s="823" t="s">
        <v>4885</v>
      </c>
      <c r="C161" s="823" t="s">
        <v>4403</v>
      </c>
      <c r="D161" s="823" t="s">
        <v>5350</v>
      </c>
      <c r="E161" s="823" t="s">
        <v>5351</v>
      </c>
      <c r="F161" s="832">
        <v>2</v>
      </c>
      <c r="G161" s="832">
        <v>1944.64</v>
      </c>
      <c r="H161" s="832">
        <v>1</v>
      </c>
      <c r="I161" s="832">
        <v>972.32</v>
      </c>
      <c r="J161" s="832">
        <v>2</v>
      </c>
      <c r="K161" s="832">
        <v>1944.64</v>
      </c>
      <c r="L161" s="832">
        <v>1</v>
      </c>
      <c r="M161" s="832">
        <v>972.32</v>
      </c>
      <c r="N161" s="832">
        <v>1</v>
      </c>
      <c r="O161" s="832">
        <v>715.5</v>
      </c>
      <c r="P161" s="828">
        <v>0.36793442488069772</v>
      </c>
      <c r="Q161" s="833">
        <v>715.5</v>
      </c>
    </row>
    <row r="162" spans="1:17" ht="14.45" customHeight="1" x14ac:dyDescent="0.2">
      <c r="A162" s="822" t="s">
        <v>5325</v>
      </c>
      <c r="B162" s="823" t="s">
        <v>4885</v>
      </c>
      <c r="C162" s="823" t="s">
        <v>4403</v>
      </c>
      <c r="D162" s="823" t="s">
        <v>5352</v>
      </c>
      <c r="E162" s="823" t="s">
        <v>5351</v>
      </c>
      <c r="F162" s="832">
        <v>2</v>
      </c>
      <c r="G162" s="832">
        <v>2816.84</v>
      </c>
      <c r="H162" s="832"/>
      <c r="I162" s="832">
        <v>1408.42</v>
      </c>
      <c r="J162" s="832"/>
      <c r="K162" s="832"/>
      <c r="L162" s="832"/>
      <c r="M162" s="832"/>
      <c r="N162" s="832"/>
      <c r="O162" s="832"/>
      <c r="P162" s="828"/>
      <c r="Q162" s="833"/>
    </row>
    <row r="163" spans="1:17" ht="14.45" customHeight="1" x14ac:dyDescent="0.2">
      <c r="A163" s="822" t="s">
        <v>5325</v>
      </c>
      <c r="B163" s="823" t="s">
        <v>4885</v>
      </c>
      <c r="C163" s="823" t="s">
        <v>4403</v>
      </c>
      <c r="D163" s="823" t="s">
        <v>5353</v>
      </c>
      <c r="E163" s="823" t="s">
        <v>5351</v>
      </c>
      <c r="F163" s="832">
        <v>1</v>
      </c>
      <c r="G163" s="832">
        <v>1601.95</v>
      </c>
      <c r="H163" s="832">
        <v>1.7652341597796144</v>
      </c>
      <c r="I163" s="832">
        <v>1601.95</v>
      </c>
      <c r="J163" s="832">
        <v>1</v>
      </c>
      <c r="K163" s="832">
        <v>907.5</v>
      </c>
      <c r="L163" s="832">
        <v>1</v>
      </c>
      <c r="M163" s="832">
        <v>907.5</v>
      </c>
      <c r="N163" s="832">
        <v>2</v>
      </c>
      <c r="O163" s="832">
        <v>1815</v>
      </c>
      <c r="P163" s="828">
        <v>2</v>
      </c>
      <c r="Q163" s="833">
        <v>907.5</v>
      </c>
    </row>
    <row r="164" spans="1:17" ht="14.45" customHeight="1" x14ac:dyDescent="0.2">
      <c r="A164" s="822" t="s">
        <v>5325</v>
      </c>
      <c r="B164" s="823" t="s">
        <v>4885</v>
      </c>
      <c r="C164" s="823" t="s">
        <v>4403</v>
      </c>
      <c r="D164" s="823" t="s">
        <v>5354</v>
      </c>
      <c r="E164" s="823" t="s">
        <v>5351</v>
      </c>
      <c r="F164" s="832">
        <v>16</v>
      </c>
      <c r="G164" s="832">
        <v>31584</v>
      </c>
      <c r="H164" s="832">
        <v>1.8534351987202471</v>
      </c>
      <c r="I164" s="832">
        <v>1974</v>
      </c>
      <c r="J164" s="832">
        <v>13</v>
      </c>
      <c r="K164" s="832">
        <v>17040.79</v>
      </c>
      <c r="L164" s="832">
        <v>1</v>
      </c>
      <c r="M164" s="832">
        <v>1310.8300000000002</v>
      </c>
      <c r="N164" s="832">
        <v>9</v>
      </c>
      <c r="O164" s="832">
        <v>11795.7</v>
      </c>
      <c r="P164" s="828">
        <v>0.6922038238837519</v>
      </c>
      <c r="Q164" s="833">
        <v>1310.6333333333334</v>
      </c>
    </row>
    <row r="165" spans="1:17" ht="14.45" customHeight="1" x14ac:dyDescent="0.2">
      <c r="A165" s="822" t="s">
        <v>5325</v>
      </c>
      <c r="B165" s="823" t="s">
        <v>4885</v>
      </c>
      <c r="C165" s="823" t="s">
        <v>4403</v>
      </c>
      <c r="D165" s="823" t="s">
        <v>5355</v>
      </c>
      <c r="E165" s="823" t="s">
        <v>5356</v>
      </c>
      <c r="F165" s="832">
        <v>22</v>
      </c>
      <c r="G165" s="832">
        <v>21192.799999999999</v>
      </c>
      <c r="H165" s="832">
        <v>1.3274222098064687</v>
      </c>
      <c r="I165" s="832">
        <v>963.30909090909086</v>
      </c>
      <c r="J165" s="832">
        <v>17</v>
      </c>
      <c r="K165" s="832">
        <v>15965.38</v>
      </c>
      <c r="L165" s="832">
        <v>1</v>
      </c>
      <c r="M165" s="832">
        <v>939.14</v>
      </c>
      <c r="N165" s="832">
        <v>8</v>
      </c>
      <c r="O165" s="832">
        <v>4321.04</v>
      </c>
      <c r="P165" s="828">
        <v>0.27065062027963005</v>
      </c>
      <c r="Q165" s="833">
        <v>540.13</v>
      </c>
    </row>
    <row r="166" spans="1:17" ht="14.45" customHeight="1" x14ac:dyDescent="0.2">
      <c r="A166" s="822" t="s">
        <v>5325</v>
      </c>
      <c r="B166" s="823" t="s">
        <v>4885</v>
      </c>
      <c r="C166" s="823" t="s">
        <v>4403</v>
      </c>
      <c r="D166" s="823" t="s">
        <v>5357</v>
      </c>
      <c r="E166" s="823" t="s">
        <v>5356</v>
      </c>
      <c r="F166" s="832">
        <v>1</v>
      </c>
      <c r="G166" s="832">
        <v>2031.2</v>
      </c>
      <c r="H166" s="832"/>
      <c r="I166" s="832">
        <v>2031.2</v>
      </c>
      <c r="J166" s="832"/>
      <c r="K166" s="832"/>
      <c r="L166" s="832"/>
      <c r="M166" s="832"/>
      <c r="N166" s="832">
        <v>1</v>
      </c>
      <c r="O166" s="832">
        <v>948.05</v>
      </c>
      <c r="P166" s="828"/>
      <c r="Q166" s="833">
        <v>948.05</v>
      </c>
    </row>
    <row r="167" spans="1:17" ht="14.45" customHeight="1" x14ac:dyDescent="0.2">
      <c r="A167" s="822" t="s">
        <v>5325</v>
      </c>
      <c r="B167" s="823" t="s">
        <v>4885</v>
      </c>
      <c r="C167" s="823" t="s">
        <v>4403</v>
      </c>
      <c r="D167" s="823" t="s">
        <v>5358</v>
      </c>
      <c r="E167" s="823" t="s">
        <v>5359</v>
      </c>
      <c r="F167" s="832">
        <v>14</v>
      </c>
      <c r="G167" s="832">
        <v>225753.69999999998</v>
      </c>
      <c r="H167" s="832">
        <v>1.8942088084510111</v>
      </c>
      <c r="I167" s="832">
        <v>16125.264285714284</v>
      </c>
      <c r="J167" s="832">
        <v>10</v>
      </c>
      <c r="K167" s="832">
        <v>119181.00000000001</v>
      </c>
      <c r="L167" s="832">
        <v>1</v>
      </c>
      <c r="M167" s="832">
        <v>11918.100000000002</v>
      </c>
      <c r="N167" s="832">
        <v>7</v>
      </c>
      <c r="O167" s="832">
        <v>83426.700000000012</v>
      </c>
      <c r="P167" s="828">
        <v>0.70000000000000007</v>
      </c>
      <c r="Q167" s="833">
        <v>11918.100000000002</v>
      </c>
    </row>
    <row r="168" spans="1:17" ht="14.45" customHeight="1" x14ac:dyDescent="0.2">
      <c r="A168" s="822" t="s">
        <v>5325</v>
      </c>
      <c r="B168" s="823" t="s">
        <v>4885</v>
      </c>
      <c r="C168" s="823" t="s">
        <v>4403</v>
      </c>
      <c r="D168" s="823" t="s">
        <v>5360</v>
      </c>
      <c r="E168" s="823" t="s">
        <v>5361</v>
      </c>
      <c r="F168" s="832">
        <v>15</v>
      </c>
      <c r="G168" s="832">
        <v>165773.95999999996</v>
      </c>
      <c r="H168" s="832">
        <v>3.446484916765125</v>
      </c>
      <c r="I168" s="832">
        <v>11051.597333333331</v>
      </c>
      <c r="J168" s="832">
        <v>6</v>
      </c>
      <c r="K168" s="832">
        <v>48099.43</v>
      </c>
      <c r="L168" s="832">
        <v>1</v>
      </c>
      <c r="M168" s="832">
        <v>8016.5716666666667</v>
      </c>
      <c r="N168" s="832">
        <v>7</v>
      </c>
      <c r="O168" s="832">
        <v>58144.72</v>
      </c>
      <c r="P168" s="828">
        <v>1.2088442628114304</v>
      </c>
      <c r="Q168" s="833">
        <v>8306.3885714285716</v>
      </c>
    </row>
    <row r="169" spans="1:17" ht="14.45" customHeight="1" x14ac:dyDescent="0.2">
      <c r="A169" s="822" t="s">
        <v>5325</v>
      </c>
      <c r="B169" s="823" t="s">
        <v>4885</v>
      </c>
      <c r="C169" s="823" t="s">
        <v>4403</v>
      </c>
      <c r="D169" s="823" t="s">
        <v>5362</v>
      </c>
      <c r="E169" s="823" t="s">
        <v>5363</v>
      </c>
      <c r="F169" s="832"/>
      <c r="G169" s="832"/>
      <c r="H169" s="832"/>
      <c r="I169" s="832"/>
      <c r="J169" s="832"/>
      <c r="K169" s="832"/>
      <c r="L169" s="832"/>
      <c r="M169" s="832"/>
      <c r="N169" s="832">
        <v>2</v>
      </c>
      <c r="O169" s="832">
        <v>3138.74</v>
      </c>
      <c r="P169" s="828"/>
      <c r="Q169" s="833">
        <v>1569.37</v>
      </c>
    </row>
    <row r="170" spans="1:17" ht="14.45" customHeight="1" x14ac:dyDescent="0.2">
      <c r="A170" s="822" t="s">
        <v>5325</v>
      </c>
      <c r="B170" s="823" t="s">
        <v>4885</v>
      </c>
      <c r="C170" s="823" t="s">
        <v>4403</v>
      </c>
      <c r="D170" s="823" t="s">
        <v>5364</v>
      </c>
      <c r="E170" s="823" t="s">
        <v>5365</v>
      </c>
      <c r="F170" s="832">
        <v>2</v>
      </c>
      <c r="G170" s="832">
        <v>38393.599999999999</v>
      </c>
      <c r="H170" s="832"/>
      <c r="I170" s="832">
        <v>19196.8</v>
      </c>
      <c r="J170" s="832"/>
      <c r="K170" s="832"/>
      <c r="L170" s="832"/>
      <c r="M170" s="832"/>
      <c r="N170" s="832"/>
      <c r="O170" s="832"/>
      <c r="P170" s="828"/>
      <c r="Q170" s="833"/>
    </row>
    <row r="171" spans="1:17" ht="14.45" customHeight="1" x14ac:dyDescent="0.2">
      <c r="A171" s="822" t="s">
        <v>5325</v>
      </c>
      <c r="B171" s="823" t="s">
        <v>4885</v>
      </c>
      <c r="C171" s="823" t="s">
        <v>4403</v>
      </c>
      <c r="D171" s="823" t="s">
        <v>5366</v>
      </c>
      <c r="E171" s="823" t="s">
        <v>5367</v>
      </c>
      <c r="F171" s="832">
        <v>1</v>
      </c>
      <c r="G171" s="832">
        <v>1002.8</v>
      </c>
      <c r="H171" s="832">
        <v>0.18665773211227757</v>
      </c>
      <c r="I171" s="832">
        <v>1002.8</v>
      </c>
      <c r="J171" s="832">
        <v>6</v>
      </c>
      <c r="K171" s="832">
        <v>5372.4</v>
      </c>
      <c r="L171" s="832">
        <v>1</v>
      </c>
      <c r="M171" s="832">
        <v>895.4</v>
      </c>
      <c r="N171" s="832"/>
      <c r="O171" s="832"/>
      <c r="P171" s="828"/>
      <c r="Q171" s="833"/>
    </row>
    <row r="172" spans="1:17" ht="14.45" customHeight="1" x14ac:dyDescent="0.2">
      <c r="A172" s="822" t="s">
        <v>5325</v>
      </c>
      <c r="B172" s="823" t="s">
        <v>4885</v>
      </c>
      <c r="C172" s="823" t="s">
        <v>4403</v>
      </c>
      <c r="D172" s="823" t="s">
        <v>5368</v>
      </c>
      <c r="E172" s="823" t="s">
        <v>5369</v>
      </c>
      <c r="F172" s="832">
        <v>2</v>
      </c>
      <c r="G172" s="832">
        <v>9935.7800000000007</v>
      </c>
      <c r="H172" s="832">
        <v>1.7776302747730501</v>
      </c>
      <c r="I172" s="832">
        <v>4967.8900000000003</v>
      </c>
      <c r="J172" s="832">
        <v>2</v>
      </c>
      <c r="K172" s="832">
        <v>5589.34</v>
      </c>
      <c r="L172" s="832">
        <v>1</v>
      </c>
      <c r="M172" s="832">
        <v>2794.67</v>
      </c>
      <c r="N172" s="832">
        <v>5</v>
      </c>
      <c r="O172" s="832">
        <v>15437.84</v>
      </c>
      <c r="P172" s="828">
        <v>2.7620148353830682</v>
      </c>
      <c r="Q172" s="833">
        <v>3087.5680000000002</v>
      </c>
    </row>
    <row r="173" spans="1:17" ht="14.45" customHeight="1" x14ac:dyDescent="0.2">
      <c r="A173" s="822" t="s">
        <v>5325</v>
      </c>
      <c r="B173" s="823" t="s">
        <v>4885</v>
      </c>
      <c r="C173" s="823" t="s">
        <v>4403</v>
      </c>
      <c r="D173" s="823" t="s">
        <v>5370</v>
      </c>
      <c r="E173" s="823" t="s">
        <v>5371</v>
      </c>
      <c r="F173" s="832">
        <v>21</v>
      </c>
      <c r="G173" s="832">
        <v>17454.36</v>
      </c>
      <c r="H173" s="832">
        <v>1.2352941176470587</v>
      </c>
      <c r="I173" s="832">
        <v>831.16000000000008</v>
      </c>
      <c r="J173" s="832">
        <v>17</v>
      </c>
      <c r="K173" s="832">
        <v>14129.720000000001</v>
      </c>
      <c r="L173" s="832">
        <v>1</v>
      </c>
      <c r="M173" s="832">
        <v>831.16000000000008</v>
      </c>
      <c r="N173" s="832">
        <v>11</v>
      </c>
      <c r="O173" s="832">
        <v>7558.76</v>
      </c>
      <c r="P173" s="828">
        <v>0.53495469124653561</v>
      </c>
      <c r="Q173" s="833">
        <v>687.16</v>
      </c>
    </row>
    <row r="174" spans="1:17" ht="14.45" customHeight="1" x14ac:dyDescent="0.2">
      <c r="A174" s="822" t="s">
        <v>5325</v>
      </c>
      <c r="B174" s="823" t="s">
        <v>4885</v>
      </c>
      <c r="C174" s="823" t="s">
        <v>4403</v>
      </c>
      <c r="D174" s="823" t="s">
        <v>5372</v>
      </c>
      <c r="E174" s="823" t="s">
        <v>5373</v>
      </c>
      <c r="F174" s="832">
        <v>45</v>
      </c>
      <c r="G174" s="832">
        <v>939218.68</v>
      </c>
      <c r="H174" s="832">
        <v>2.7536278589356704</v>
      </c>
      <c r="I174" s="832">
        <v>20871.526222222223</v>
      </c>
      <c r="J174" s="832">
        <v>18</v>
      </c>
      <c r="K174" s="832">
        <v>341084.1</v>
      </c>
      <c r="L174" s="832">
        <v>1</v>
      </c>
      <c r="M174" s="832">
        <v>18949.116666666665</v>
      </c>
      <c r="N174" s="832">
        <v>17</v>
      </c>
      <c r="O174" s="832">
        <v>201770.53000000003</v>
      </c>
      <c r="P174" s="828">
        <v>0.59155653986802681</v>
      </c>
      <c r="Q174" s="833">
        <v>11868.854705882355</v>
      </c>
    </row>
    <row r="175" spans="1:17" ht="14.45" customHeight="1" x14ac:dyDescent="0.2">
      <c r="A175" s="822" t="s">
        <v>5325</v>
      </c>
      <c r="B175" s="823" t="s">
        <v>4885</v>
      </c>
      <c r="C175" s="823" t="s">
        <v>4403</v>
      </c>
      <c r="D175" s="823" t="s">
        <v>5374</v>
      </c>
      <c r="E175" s="823" t="s">
        <v>5375</v>
      </c>
      <c r="F175" s="832"/>
      <c r="G175" s="832"/>
      <c r="H175" s="832"/>
      <c r="I175" s="832"/>
      <c r="J175" s="832"/>
      <c r="K175" s="832"/>
      <c r="L175" s="832"/>
      <c r="M175" s="832"/>
      <c r="N175" s="832">
        <v>1</v>
      </c>
      <c r="O175" s="832">
        <v>15180</v>
      </c>
      <c r="P175" s="828"/>
      <c r="Q175" s="833">
        <v>15180</v>
      </c>
    </row>
    <row r="176" spans="1:17" ht="14.45" customHeight="1" x14ac:dyDescent="0.2">
      <c r="A176" s="822" t="s">
        <v>5325</v>
      </c>
      <c r="B176" s="823" t="s">
        <v>4885</v>
      </c>
      <c r="C176" s="823" t="s">
        <v>4403</v>
      </c>
      <c r="D176" s="823" t="s">
        <v>5376</v>
      </c>
      <c r="E176" s="823" t="s">
        <v>5377</v>
      </c>
      <c r="F176" s="832">
        <v>30</v>
      </c>
      <c r="G176" s="832">
        <v>694745.92</v>
      </c>
      <c r="H176" s="832">
        <v>1.1895144732102132</v>
      </c>
      <c r="I176" s="832">
        <v>23158.197333333334</v>
      </c>
      <c r="J176" s="832">
        <v>40</v>
      </c>
      <c r="K176" s="832">
        <v>584058.4</v>
      </c>
      <c r="L176" s="832">
        <v>1</v>
      </c>
      <c r="M176" s="832">
        <v>14601.460000000001</v>
      </c>
      <c r="N176" s="832">
        <v>27</v>
      </c>
      <c r="O176" s="832">
        <v>405384.10000000003</v>
      </c>
      <c r="P176" s="828">
        <v>0.6940814480195816</v>
      </c>
      <c r="Q176" s="833">
        <v>15014.225925925928</v>
      </c>
    </row>
    <row r="177" spans="1:17" ht="14.45" customHeight="1" x14ac:dyDescent="0.2">
      <c r="A177" s="822" t="s">
        <v>5325</v>
      </c>
      <c r="B177" s="823" t="s">
        <v>4885</v>
      </c>
      <c r="C177" s="823" t="s">
        <v>4403</v>
      </c>
      <c r="D177" s="823" t="s">
        <v>5378</v>
      </c>
      <c r="E177" s="823" t="s">
        <v>5379</v>
      </c>
      <c r="F177" s="832">
        <v>1</v>
      </c>
      <c r="G177" s="832">
        <v>359.1</v>
      </c>
      <c r="H177" s="832">
        <v>1</v>
      </c>
      <c r="I177" s="832">
        <v>359.1</v>
      </c>
      <c r="J177" s="832">
        <v>1</v>
      </c>
      <c r="K177" s="832">
        <v>359.1</v>
      </c>
      <c r="L177" s="832">
        <v>1</v>
      </c>
      <c r="M177" s="832">
        <v>359.1</v>
      </c>
      <c r="N177" s="832"/>
      <c r="O177" s="832"/>
      <c r="P177" s="828"/>
      <c r="Q177" s="833"/>
    </row>
    <row r="178" spans="1:17" ht="14.45" customHeight="1" x14ac:dyDescent="0.2">
      <c r="A178" s="822" t="s">
        <v>5325</v>
      </c>
      <c r="B178" s="823" t="s">
        <v>4885</v>
      </c>
      <c r="C178" s="823" t="s">
        <v>4403</v>
      </c>
      <c r="D178" s="823" t="s">
        <v>5380</v>
      </c>
      <c r="E178" s="823" t="s">
        <v>5381</v>
      </c>
      <c r="F178" s="832">
        <v>9</v>
      </c>
      <c r="G178" s="832">
        <v>112999.56</v>
      </c>
      <c r="H178" s="832">
        <v>0.65651752467063018</v>
      </c>
      <c r="I178" s="832">
        <v>12555.506666666666</v>
      </c>
      <c r="J178" s="832">
        <v>14</v>
      </c>
      <c r="K178" s="832">
        <v>172119.64</v>
      </c>
      <c r="L178" s="832">
        <v>1</v>
      </c>
      <c r="M178" s="832">
        <v>12294.26</v>
      </c>
      <c r="N178" s="832"/>
      <c r="O178" s="832"/>
      <c r="P178" s="828"/>
      <c r="Q178" s="833"/>
    </row>
    <row r="179" spans="1:17" ht="14.45" customHeight="1" x14ac:dyDescent="0.2">
      <c r="A179" s="822" t="s">
        <v>5325</v>
      </c>
      <c r="B179" s="823" t="s">
        <v>4885</v>
      </c>
      <c r="C179" s="823" t="s">
        <v>4403</v>
      </c>
      <c r="D179" s="823" t="s">
        <v>5382</v>
      </c>
      <c r="E179" s="823" t="s">
        <v>5383</v>
      </c>
      <c r="F179" s="832">
        <v>4</v>
      </c>
      <c r="G179" s="832">
        <v>139840</v>
      </c>
      <c r="H179" s="832">
        <v>0.8</v>
      </c>
      <c r="I179" s="832">
        <v>34960</v>
      </c>
      <c r="J179" s="832">
        <v>5</v>
      </c>
      <c r="K179" s="832">
        <v>174800</v>
      </c>
      <c r="L179" s="832">
        <v>1</v>
      </c>
      <c r="M179" s="832">
        <v>34960</v>
      </c>
      <c r="N179" s="832">
        <v>4</v>
      </c>
      <c r="O179" s="832">
        <v>118837.5</v>
      </c>
      <c r="P179" s="828">
        <v>0.6798483981693364</v>
      </c>
      <c r="Q179" s="833">
        <v>29709.375</v>
      </c>
    </row>
    <row r="180" spans="1:17" ht="14.45" customHeight="1" x14ac:dyDescent="0.2">
      <c r="A180" s="822" t="s">
        <v>5325</v>
      </c>
      <c r="B180" s="823" t="s">
        <v>4885</v>
      </c>
      <c r="C180" s="823" t="s">
        <v>4403</v>
      </c>
      <c r="D180" s="823" t="s">
        <v>5384</v>
      </c>
      <c r="E180" s="823" t="s">
        <v>5385</v>
      </c>
      <c r="F180" s="832">
        <v>1</v>
      </c>
      <c r="G180" s="832">
        <v>838.48</v>
      </c>
      <c r="H180" s="832"/>
      <c r="I180" s="832">
        <v>838.48</v>
      </c>
      <c r="J180" s="832"/>
      <c r="K180" s="832"/>
      <c r="L180" s="832"/>
      <c r="M180" s="832"/>
      <c r="N180" s="832"/>
      <c r="O180" s="832"/>
      <c r="P180" s="828"/>
      <c r="Q180" s="833"/>
    </row>
    <row r="181" spans="1:17" ht="14.45" customHeight="1" x14ac:dyDescent="0.2">
      <c r="A181" s="822" t="s">
        <v>5325</v>
      </c>
      <c r="B181" s="823" t="s">
        <v>4885</v>
      </c>
      <c r="C181" s="823" t="s">
        <v>4403</v>
      </c>
      <c r="D181" s="823" t="s">
        <v>5386</v>
      </c>
      <c r="E181" s="823" t="s">
        <v>5387</v>
      </c>
      <c r="F181" s="832">
        <v>3</v>
      </c>
      <c r="G181" s="832">
        <v>50495.069999999992</v>
      </c>
      <c r="H181" s="832"/>
      <c r="I181" s="832">
        <v>16831.689999999999</v>
      </c>
      <c r="J181" s="832"/>
      <c r="K181" s="832"/>
      <c r="L181" s="832"/>
      <c r="M181" s="832"/>
      <c r="N181" s="832"/>
      <c r="O181" s="832"/>
      <c r="P181" s="828"/>
      <c r="Q181" s="833"/>
    </row>
    <row r="182" spans="1:17" ht="14.45" customHeight="1" x14ac:dyDescent="0.2">
      <c r="A182" s="822" t="s">
        <v>5325</v>
      </c>
      <c r="B182" s="823" t="s">
        <v>4885</v>
      </c>
      <c r="C182" s="823" t="s">
        <v>4403</v>
      </c>
      <c r="D182" s="823" t="s">
        <v>5388</v>
      </c>
      <c r="E182" s="823" t="s">
        <v>5389</v>
      </c>
      <c r="F182" s="832">
        <v>19</v>
      </c>
      <c r="G182" s="832">
        <v>117779.37</v>
      </c>
      <c r="H182" s="832">
        <v>1.8662972610063484</v>
      </c>
      <c r="I182" s="832">
        <v>6198.9142105263154</v>
      </c>
      <c r="J182" s="832">
        <v>18</v>
      </c>
      <c r="K182" s="832">
        <v>63108.579999999987</v>
      </c>
      <c r="L182" s="832">
        <v>1</v>
      </c>
      <c r="M182" s="832">
        <v>3506.0322222222217</v>
      </c>
      <c r="N182" s="832">
        <v>11</v>
      </c>
      <c r="O182" s="832">
        <v>38530.490000000005</v>
      </c>
      <c r="P182" s="828">
        <v>0.61054281367129504</v>
      </c>
      <c r="Q182" s="833">
        <v>3502.7718181818186</v>
      </c>
    </row>
    <row r="183" spans="1:17" ht="14.45" customHeight="1" x14ac:dyDescent="0.2">
      <c r="A183" s="822" t="s">
        <v>5325</v>
      </c>
      <c r="B183" s="823" t="s">
        <v>4885</v>
      </c>
      <c r="C183" s="823" t="s">
        <v>4403</v>
      </c>
      <c r="D183" s="823" t="s">
        <v>5390</v>
      </c>
      <c r="E183" s="823" t="s">
        <v>5391</v>
      </c>
      <c r="F183" s="832">
        <v>1</v>
      </c>
      <c r="G183" s="832">
        <v>1726.4</v>
      </c>
      <c r="H183" s="832"/>
      <c r="I183" s="832">
        <v>1726.4</v>
      </c>
      <c r="J183" s="832"/>
      <c r="K183" s="832"/>
      <c r="L183" s="832"/>
      <c r="M183" s="832"/>
      <c r="N183" s="832">
        <v>1</v>
      </c>
      <c r="O183" s="832">
        <v>1726.4</v>
      </c>
      <c r="P183" s="828"/>
      <c r="Q183" s="833">
        <v>1726.4</v>
      </c>
    </row>
    <row r="184" spans="1:17" ht="14.45" customHeight="1" x14ac:dyDescent="0.2">
      <c r="A184" s="822" t="s">
        <v>5325</v>
      </c>
      <c r="B184" s="823" t="s">
        <v>4885</v>
      </c>
      <c r="C184" s="823" t="s">
        <v>4403</v>
      </c>
      <c r="D184" s="823" t="s">
        <v>5392</v>
      </c>
      <c r="E184" s="823" t="s">
        <v>5393</v>
      </c>
      <c r="F184" s="832">
        <v>2</v>
      </c>
      <c r="G184" s="832">
        <v>161872.79999999999</v>
      </c>
      <c r="H184" s="832">
        <v>1.1915799515926715</v>
      </c>
      <c r="I184" s="832">
        <v>80936.399999999994</v>
      </c>
      <c r="J184" s="832">
        <v>2</v>
      </c>
      <c r="K184" s="832">
        <v>135847.20000000001</v>
      </c>
      <c r="L184" s="832">
        <v>1</v>
      </c>
      <c r="M184" s="832">
        <v>67923.600000000006</v>
      </c>
      <c r="N184" s="832"/>
      <c r="O184" s="832"/>
      <c r="P184" s="828"/>
      <c r="Q184" s="833"/>
    </row>
    <row r="185" spans="1:17" ht="14.45" customHeight="1" x14ac:dyDescent="0.2">
      <c r="A185" s="822" t="s">
        <v>5325</v>
      </c>
      <c r="B185" s="823" t="s">
        <v>4885</v>
      </c>
      <c r="C185" s="823" t="s">
        <v>4403</v>
      </c>
      <c r="D185" s="823" t="s">
        <v>5394</v>
      </c>
      <c r="E185" s="823" t="s">
        <v>5395</v>
      </c>
      <c r="F185" s="832">
        <v>17</v>
      </c>
      <c r="G185" s="832">
        <v>69315.069999999992</v>
      </c>
      <c r="H185" s="832">
        <v>1.2145112173309689</v>
      </c>
      <c r="I185" s="832">
        <v>4077.3570588235289</v>
      </c>
      <c r="J185" s="832">
        <v>17</v>
      </c>
      <c r="K185" s="832">
        <v>57072.4</v>
      </c>
      <c r="L185" s="832">
        <v>1</v>
      </c>
      <c r="M185" s="832">
        <v>3357.2000000000003</v>
      </c>
      <c r="N185" s="832">
        <v>6</v>
      </c>
      <c r="O185" s="832">
        <v>20143.22</v>
      </c>
      <c r="P185" s="828">
        <v>0.352941526902671</v>
      </c>
      <c r="Q185" s="833">
        <v>3357.2033333333334</v>
      </c>
    </row>
    <row r="186" spans="1:17" ht="14.45" customHeight="1" x14ac:dyDescent="0.2">
      <c r="A186" s="822" t="s">
        <v>5325</v>
      </c>
      <c r="B186" s="823" t="s">
        <v>4885</v>
      </c>
      <c r="C186" s="823" t="s">
        <v>4403</v>
      </c>
      <c r="D186" s="823" t="s">
        <v>5396</v>
      </c>
      <c r="E186" s="823" t="s">
        <v>5397</v>
      </c>
      <c r="F186" s="832">
        <v>1</v>
      </c>
      <c r="G186" s="832">
        <v>19969</v>
      </c>
      <c r="H186" s="832"/>
      <c r="I186" s="832">
        <v>19969</v>
      </c>
      <c r="J186" s="832"/>
      <c r="K186" s="832"/>
      <c r="L186" s="832"/>
      <c r="M186" s="832"/>
      <c r="N186" s="832"/>
      <c r="O186" s="832"/>
      <c r="P186" s="828"/>
      <c r="Q186" s="833"/>
    </row>
    <row r="187" spans="1:17" ht="14.45" customHeight="1" x14ac:dyDescent="0.2">
      <c r="A187" s="822" t="s">
        <v>5325</v>
      </c>
      <c r="B187" s="823" t="s">
        <v>4885</v>
      </c>
      <c r="C187" s="823" t="s">
        <v>4403</v>
      </c>
      <c r="D187" s="823" t="s">
        <v>5398</v>
      </c>
      <c r="E187" s="823" t="s">
        <v>5399</v>
      </c>
      <c r="F187" s="832">
        <v>1</v>
      </c>
      <c r="G187" s="832">
        <v>3106.5</v>
      </c>
      <c r="H187" s="832"/>
      <c r="I187" s="832">
        <v>3106.5</v>
      </c>
      <c r="J187" s="832"/>
      <c r="K187" s="832"/>
      <c r="L187" s="832"/>
      <c r="M187" s="832"/>
      <c r="N187" s="832"/>
      <c r="O187" s="832"/>
      <c r="P187" s="828"/>
      <c r="Q187" s="833"/>
    </row>
    <row r="188" spans="1:17" ht="14.45" customHeight="1" x14ac:dyDescent="0.2">
      <c r="A188" s="822" t="s">
        <v>5325</v>
      </c>
      <c r="B188" s="823" t="s">
        <v>4885</v>
      </c>
      <c r="C188" s="823" t="s">
        <v>4403</v>
      </c>
      <c r="D188" s="823" t="s">
        <v>5400</v>
      </c>
      <c r="E188" s="823" t="s">
        <v>5401</v>
      </c>
      <c r="F188" s="832">
        <v>3</v>
      </c>
      <c r="G188" s="832">
        <v>1142.58</v>
      </c>
      <c r="H188" s="832">
        <v>1</v>
      </c>
      <c r="I188" s="832">
        <v>380.85999999999996</v>
      </c>
      <c r="J188" s="832">
        <v>3</v>
      </c>
      <c r="K188" s="832">
        <v>1142.58</v>
      </c>
      <c r="L188" s="832">
        <v>1</v>
      </c>
      <c r="M188" s="832">
        <v>380.85999999999996</v>
      </c>
      <c r="N188" s="832"/>
      <c r="O188" s="832"/>
      <c r="P188" s="828"/>
      <c r="Q188" s="833"/>
    </row>
    <row r="189" spans="1:17" ht="14.45" customHeight="1" x14ac:dyDescent="0.2">
      <c r="A189" s="822" t="s">
        <v>5325</v>
      </c>
      <c r="B189" s="823" t="s">
        <v>4885</v>
      </c>
      <c r="C189" s="823" t="s">
        <v>4403</v>
      </c>
      <c r="D189" s="823" t="s">
        <v>5402</v>
      </c>
      <c r="E189" s="823" t="s">
        <v>5403</v>
      </c>
      <c r="F189" s="832"/>
      <c r="G189" s="832"/>
      <c r="H189" s="832"/>
      <c r="I189" s="832"/>
      <c r="J189" s="832">
        <v>1</v>
      </c>
      <c r="K189" s="832">
        <v>15675</v>
      </c>
      <c r="L189" s="832">
        <v>1</v>
      </c>
      <c r="M189" s="832">
        <v>15675</v>
      </c>
      <c r="N189" s="832"/>
      <c r="O189" s="832"/>
      <c r="P189" s="828"/>
      <c r="Q189" s="833"/>
    </row>
    <row r="190" spans="1:17" ht="14.45" customHeight="1" x14ac:dyDescent="0.2">
      <c r="A190" s="822" t="s">
        <v>5325</v>
      </c>
      <c r="B190" s="823" t="s">
        <v>4885</v>
      </c>
      <c r="C190" s="823" t="s">
        <v>4403</v>
      </c>
      <c r="D190" s="823" t="s">
        <v>5404</v>
      </c>
      <c r="E190" s="823" t="s">
        <v>5405</v>
      </c>
      <c r="F190" s="832">
        <v>5</v>
      </c>
      <c r="G190" s="832">
        <v>100645.44</v>
      </c>
      <c r="H190" s="832">
        <v>0.61206272476764279</v>
      </c>
      <c r="I190" s="832">
        <v>20129.088</v>
      </c>
      <c r="J190" s="832">
        <v>9</v>
      </c>
      <c r="K190" s="832">
        <v>164436.48000000001</v>
      </c>
      <c r="L190" s="832">
        <v>1</v>
      </c>
      <c r="M190" s="832">
        <v>18270.72</v>
      </c>
      <c r="N190" s="832">
        <v>6</v>
      </c>
      <c r="O190" s="832">
        <v>59021.34</v>
      </c>
      <c r="P190" s="828">
        <v>0.35893093795245429</v>
      </c>
      <c r="Q190" s="833">
        <v>9836.89</v>
      </c>
    </row>
    <row r="191" spans="1:17" ht="14.45" customHeight="1" x14ac:dyDescent="0.2">
      <c r="A191" s="822" t="s">
        <v>5325</v>
      </c>
      <c r="B191" s="823" t="s">
        <v>4885</v>
      </c>
      <c r="C191" s="823" t="s">
        <v>4403</v>
      </c>
      <c r="D191" s="823" t="s">
        <v>5406</v>
      </c>
      <c r="E191" s="823" t="s">
        <v>5407</v>
      </c>
      <c r="F191" s="832">
        <v>1</v>
      </c>
      <c r="G191" s="832">
        <v>11015.5</v>
      </c>
      <c r="H191" s="832"/>
      <c r="I191" s="832">
        <v>11015.5</v>
      </c>
      <c r="J191" s="832"/>
      <c r="K191" s="832"/>
      <c r="L191" s="832"/>
      <c r="M191" s="832"/>
      <c r="N191" s="832">
        <v>1</v>
      </c>
      <c r="O191" s="832">
        <v>9922</v>
      </c>
      <c r="P191" s="828"/>
      <c r="Q191" s="833">
        <v>9922</v>
      </c>
    </row>
    <row r="192" spans="1:17" ht="14.45" customHeight="1" x14ac:dyDescent="0.2">
      <c r="A192" s="822" t="s">
        <v>5325</v>
      </c>
      <c r="B192" s="823" t="s">
        <v>4885</v>
      </c>
      <c r="C192" s="823" t="s">
        <v>4403</v>
      </c>
      <c r="D192" s="823" t="s">
        <v>5408</v>
      </c>
      <c r="E192" s="823" t="s">
        <v>5409</v>
      </c>
      <c r="F192" s="832"/>
      <c r="G192" s="832"/>
      <c r="H192" s="832"/>
      <c r="I192" s="832"/>
      <c r="J192" s="832"/>
      <c r="K192" s="832"/>
      <c r="L192" s="832"/>
      <c r="M192" s="832"/>
      <c r="N192" s="832">
        <v>2</v>
      </c>
      <c r="O192" s="832">
        <v>53368.2</v>
      </c>
      <c r="P192" s="828"/>
      <c r="Q192" s="833">
        <v>26684.1</v>
      </c>
    </row>
    <row r="193" spans="1:17" ht="14.45" customHeight="1" x14ac:dyDescent="0.2">
      <c r="A193" s="822" t="s">
        <v>5325</v>
      </c>
      <c r="B193" s="823" t="s">
        <v>4885</v>
      </c>
      <c r="C193" s="823" t="s">
        <v>4403</v>
      </c>
      <c r="D193" s="823" t="s">
        <v>5410</v>
      </c>
      <c r="E193" s="823" t="s">
        <v>5411</v>
      </c>
      <c r="F193" s="832">
        <v>2</v>
      </c>
      <c r="G193" s="832">
        <v>66896</v>
      </c>
      <c r="H193" s="832">
        <v>2</v>
      </c>
      <c r="I193" s="832">
        <v>33448</v>
      </c>
      <c r="J193" s="832">
        <v>1</v>
      </c>
      <c r="K193" s="832">
        <v>33448</v>
      </c>
      <c r="L193" s="832">
        <v>1</v>
      </c>
      <c r="M193" s="832">
        <v>33448</v>
      </c>
      <c r="N193" s="832"/>
      <c r="O193" s="832"/>
      <c r="P193" s="828"/>
      <c r="Q193" s="833"/>
    </row>
    <row r="194" spans="1:17" ht="14.45" customHeight="1" x14ac:dyDescent="0.2">
      <c r="A194" s="822" t="s">
        <v>5325</v>
      </c>
      <c r="B194" s="823" t="s">
        <v>4885</v>
      </c>
      <c r="C194" s="823" t="s">
        <v>4403</v>
      </c>
      <c r="D194" s="823" t="s">
        <v>5412</v>
      </c>
      <c r="E194" s="823" t="s">
        <v>5413</v>
      </c>
      <c r="F194" s="832"/>
      <c r="G194" s="832"/>
      <c r="H194" s="832"/>
      <c r="I194" s="832"/>
      <c r="J194" s="832"/>
      <c r="K194" s="832"/>
      <c r="L194" s="832"/>
      <c r="M194" s="832"/>
      <c r="N194" s="832">
        <v>1</v>
      </c>
      <c r="O194" s="832">
        <v>24994.7</v>
      </c>
      <c r="P194" s="828"/>
      <c r="Q194" s="833">
        <v>24994.7</v>
      </c>
    </row>
    <row r="195" spans="1:17" ht="14.45" customHeight="1" x14ac:dyDescent="0.2">
      <c r="A195" s="822" t="s">
        <v>5325</v>
      </c>
      <c r="B195" s="823" t="s">
        <v>4885</v>
      </c>
      <c r="C195" s="823" t="s">
        <v>4403</v>
      </c>
      <c r="D195" s="823" t="s">
        <v>5414</v>
      </c>
      <c r="E195" s="823" t="s">
        <v>5415</v>
      </c>
      <c r="F195" s="832">
        <v>2</v>
      </c>
      <c r="G195" s="832">
        <v>3864.18</v>
      </c>
      <c r="H195" s="832"/>
      <c r="I195" s="832">
        <v>1932.09</v>
      </c>
      <c r="J195" s="832"/>
      <c r="K195" s="832"/>
      <c r="L195" s="832"/>
      <c r="M195" s="832"/>
      <c r="N195" s="832"/>
      <c r="O195" s="832"/>
      <c r="P195" s="828"/>
      <c r="Q195" s="833"/>
    </row>
    <row r="196" spans="1:17" ht="14.45" customHeight="1" x14ac:dyDescent="0.2">
      <c r="A196" s="822" t="s">
        <v>5325</v>
      </c>
      <c r="B196" s="823" t="s">
        <v>4885</v>
      </c>
      <c r="C196" s="823" t="s">
        <v>4403</v>
      </c>
      <c r="D196" s="823" t="s">
        <v>5416</v>
      </c>
      <c r="E196" s="823" t="s">
        <v>5417</v>
      </c>
      <c r="F196" s="832">
        <v>1</v>
      </c>
      <c r="G196" s="832">
        <v>1356.6</v>
      </c>
      <c r="H196" s="832"/>
      <c r="I196" s="832">
        <v>1356.6</v>
      </c>
      <c r="J196" s="832"/>
      <c r="K196" s="832"/>
      <c r="L196" s="832"/>
      <c r="M196" s="832"/>
      <c r="N196" s="832"/>
      <c r="O196" s="832"/>
      <c r="P196" s="828"/>
      <c r="Q196" s="833"/>
    </row>
    <row r="197" spans="1:17" ht="14.45" customHeight="1" x14ac:dyDescent="0.2">
      <c r="A197" s="822" t="s">
        <v>5325</v>
      </c>
      <c r="B197" s="823" t="s">
        <v>4885</v>
      </c>
      <c r="C197" s="823" t="s">
        <v>4403</v>
      </c>
      <c r="D197" s="823" t="s">
        <v>5418</v>
      </c>
      <c r="E197" s="823" t="s">
        <v>5419</v>
      </c>
      <c r="F197" s="832">
        <v>1</v>
      </c>
      <c r="G197" s="832">
        <v>4066.69</v>
      </c>
      <c r="H197" s="832"/>
      <c r="I197" s="832">
        <v>4066.69</v>
      </c>
      <c r="J197" s="832"/>
      <c r="K197" s="832"/>
      <c r="L197" s="832"/>
      <c r="M197" s="832"/>
      <c r="N197" s="832"/>
      <c r="O197" s="832"/>
      <c r="P197" s="828"/>
      <c r="Q197" s="833"/>
    </row>
    <row r="198" spans="1:17" ht="14.45" customHeight="1" x14ac:dyDescent="0.2">
      <c r="A198" s="822" t="s">
        <v>5325</v>
      </c>
      <c r="B198" s="823" t="s">
        <v>4885</v>
      </c>
      <c r="C198" s="823" t="s">
        <v>4403</v>
      </c>
      <c r="D198" s="823" t="s">
        <v>5420</v>
      </c>
      <c r="E198" s="823" t="s">
        <v>5421</v>
      </c>
      <c r="F198" s="832">
        <v>1</v>
      </c>
      <c r="G198" s="832">
        <v>64000</v>
      </c>
      <c r="H198" s="832"/>
      <c r="I198" s="832">
        <v>64000</v>
      </c>
      <c r="J198" s="832"/>
      <c r="K198" s="832"/>
      <c r="L198" s="832"/>
      <c r="M198" s="832"/>
      <c r="N198" s="832"/>
      <c r="O198" s="832"/>
      <c r="P198" s="828"/>
      <c r="Q198" s="833"/>
    </row>
    <row r="199" spans="1:17" ht="14.45" customHeight="1" x14ac:dyDescent="0.2">
      <c r="A199" s="822" t="s">
        <v>5325</v>
      </c>
      <c r="B199" s="823" t="s">
        <v>4885</v>
      </c>
      <c r="C199" s="823" t="s">
        <v>4403</v>
      </c>
      <c r="D199" s="823" t="s">
        <v>5422</v>
      </c>
      <c r="E199" s="823" t="s">
        <v>5423</v>
      </c>
      <c r="F199" s="832">
        <v>1</v>
      </c>
      <c r="G199" s="832">
        <v>227409.26</v>
      </c>
      <c r="H199" s="832">
        <v>1</v>
      </c>
      <c r="I199" s="832">
        <v>227409.26</v>
      </c>
      <c r="J199" s="832">
        <v>1</v>
      </c>
      <c r="K199" s="832">
        <v>227409.26</v>
      </c>
      <c r="L199" s="832">
        <v>1</v>
      </c>
      <c r="M199" s="832">
        <v>227409.26</v>
      </c>
      <c r="N199" s="832"/>
      <c r="O199" s="832"/>
      <c r="P199" s="828"/>
      <c r="Q199" s="833"/>
    </row>
    <row r="200" spans="1:17" ht="14.45" customHeight="1" x14ac:dyDescent="0.2">
      <c r="A200" s="822" t="s">
        <v>5325</v>
      </c>
      <c r="B200" s="823" t="s">
        <v>4885</v>
      </c>
      <c r="C200" s="823" t="s">
        <v>4403</v>
      </c>
      <c r="D200" s="823" t="s">
        <v>5424</v>
      </c>
      <c r="E200" s="823" t="s">
        <v>5425</v>
      </c>
      <c r="F200" s="832"/>
      <c r="G200" s="832"/>
      <c r="H200" s="832"/>
      <c r="I200" s="832"/>
      <c r="J200" s="832"/>
      <c r="K200" s="832"/>
      <c r="L200" s="832"/>
      <c r="M200" s="832"/>
      <c r="N200" s="832">
        <v>2</v>
      </c>
      <c r="O200" s="832">
        <v>3795.18</v>
      </c>
      <c r="P200" s="828"/>
      <c r="Q200" s="833">
        <v>1897.59</v>
      </c>
    </row>
    <row r="201" spans="1:17" ht="14.45" customHeight="1" x14ac:dyDescent="0.2">
      <c r="A201" s="822" t="s">
        <v>5325</v>
      </c>
      <c r="B201" s="823" t="s">
        <v>4885</v>
      </c>
      <c r="C201" s="823" t="s">
        <v>4403</v>
      </c>
      <c r="D201" s="823" t="s">
        <v>5426</v>
      </c>
      <c r="E201" s="823" t="s">
        <v>5427</v>
      </c>
      <c r="F201" s="832"/>
      <c r="G201" s="832"/>
      <c r="H201" s="832"/>
      <c r="I201" s="832"/>
      <c r="J201" s="832"/>
      <c r="K201" s="832"/>
      <c r="L201" s="832"/>
      <c r="M201" s="832"/>
      <c r="N201" s="832">
        <v>2</v>
      </c>
      <c r="O201" s="832">
        <v>9126.24</v>
      </c>
      <c r="P201" s="828"/>
      <c r="Q201" s="833">
        <v>4563.12</v>
      </c>
    </row>
    <row r="202" spans="1:17" ht="14.45" customHeight="1" x14ac:dyDescent="0.2">
      <c r="A202" s="822" t="s">
        <v>5325</v>
      </c>
      <c r="B202" s="823" t="s">
        <v>4885</v>
      </c>
      <c r="C202" s="823" t="s">
        <v>4403</v>
      </c>
      <c r="D202" s="823" t="s">
        <v>5428</v>
      </c>
      <c r="E202" s="823" t="s">
        <v>5429</v>
      </c>
      <c r="F202" s="832"/>
      <c r="G202" s="832"/>
      <c r="H202" s="832"/>
      <c r="I202" s="832"/>
      <c r="J202" s="832"/>
      <c r="K202" s="832"/>
      <c r="L202" s="832"/>
      <c r="M202" s="832"/>
      <c r="N202" s="832">
        <v>4</v>
      </c>
      <c r="O202" s="832">
        <v>46246.68</v>
      </c>
      <c r="P202" s="828"/>
      <c r="Q202" s="833">
        <v>11561.67</v>
      </c>
    </row>
    <row r="203" spans="1:17" ht="14.45" customHeight="1" x14ac:dyDescent="0.2">
      <c r="A203" s="822" t="s">
        <v>5325</v>
      </c>
      <c r="B203" s="823" t="s">
        <v>4885</v>
      </c>
      <c r="C203" s="823" t="s">
        <v>4403</v>
      </c>
      <c r="D203" s="823" t="s">
        <v>5430</v>
      </c>
      <c r="E203" s="823" t="s">
        <v>5431</v>
      </c>
      <c r="F203" s="832"/>
      <c r="G203" s="832"/>
      <c r="H203" s="832"/>
      <c r="I203" s="832"/>
      <c r="J203" s="832"/>
      <c r="K203" s="832"/>
      <c r="L203" s="832"/>
      <c r="M203" s="832"/>
      <c r="N203" s="832">
        <v>1</v>
      </c>
      <c r="O203" s="832">
        <v>11861.14</v>
      </c>
      <c r="P203" s="828"/>
      <c r="Q203" s="833">
        <v>11861.14</v>
      </c>
    </row>
    <row r="204" spans="1:17" ht="14.45" customHeight="1" x14ac:dyDescent="0.2">
      <c r="A204" s="822" t="s">
        <v>5325</v>
      </c>
      <c r="B204" s="823" t="s">
        <v>4885</v>
      </c>
      <c r="C204" s="823" t="s">
        <v>4403</v>
      </c>
      <c r="D204" s="823" t="s">
        <v>5432</v>
      </c>
      <c r="E204" s="823" t="s">
        <v>5433</v>
      </c>
      <c r="F204" s="832"/>
      <c r="G204" s="832"/>
      <c r="H204" s="832"/>
      <c r="I204" s="832"/>
      <c r="J204" s="832"/>
      <c r="K204" s="832"/>
      <c r="L204" s="832"/>
      <c r="M204" s="832"/>
      <c r="N204" s="832">
        <v>3</v>
      </c>
      <c r="O204" s="832">
        <v>2077.17</v>
      </c>
      <c r="P204" s="828"/>
      <c r="Q204" s="833">
        <v>692.39</v>
      </c>
    </row>
    <row r="205" spans="1:17" ht="14.45" customHeight="1" x14ac:dyDescent="0.2">
      <c r="A205" s="822" t="s">
        <v>5325</v>
      </c>
      <c r="B205" s="823" t="s">
        <v>4885</v>
      </c>
      <c r="C205" s="823" t="s">
        <v>4403</v>
      </c>
      <c r="D205" s="823" t="s">
        <v>5434</v>
      </c>
      <c r="E205" s="823" t="s">
        <v>5435</v>
      </c>
      <c r="F205" s="832"/>
      <c r="G205" s="832"/>
      <c r="H205" s="832"/>
      <c r="I205" s="832"/>
      <c r="J205" s="832"/>
      <c r="K205" s="832"/>
      <c r="L205" s="832"/>
      <c r="M205" s="832"/>
      <c r="N205" s="832">
        <v>3</v>
      </c>
      <c r="O205" s="832">
        <v>48952.2</v>
      </c>
      <c r="P205" s="828"/>
      <c r="Q205" s="833">
        <v>16317.4</v>
      </c>
    </row>
    <row r="206" spans="1:17" ht="14.45" customHeight="1" x14ac:dyDescent="0.2">
      <c r="A206" s="822" t="s">
        <v>5325</v>
      </c>
      <c r="B206" s="823" t="s">
        <v>4885</v>
      </c>
      <c r="C206" s="823" t="s">
        <v>4403</v>
      </c>
      <c r="D206" s="823" t="s">
        <v>5436</v>
      </c>
      <c r="E206" s="823" t="s">
        <v>5437</v>
      </c>
      <c r="F206" s="832">
        <v>2</v>
      </c>
      <c r="G206" s="832">
        <v>29800</v>
      </c>
      <c r="H206" s="832">
        <v>2</v>
      </c>
      <c r="I206" s="832">
        <v>14900</v>
      </c>
      <c r="J206" s="832">
        <v>1</v>
      </c>
      <c r="K206" s="832">
        <v>14900</v>
      </c>
      <c r="L206" s="832">
        <v>1</v>
      </c>
      <c r="M206" s="832">
        <v>14900</v>
      </c>
      <c r="N206" s="832"/>
      <c r="O206" s="832"/>
      <c r="P206" s="828"/>
      <c r="Q206" s="833"/>
    </row>
    <row r="207" spans="1:17" ht="14.45" customHeight="1" x14ac:dyDescent="0.2">
      <c r="A207" s="822" t="s">
        <v>5325</v>
      </c>
      <c r="B207" s="823" t="s">
        <v>4885</v>
      </c>
      <c r="C207" s="823" t="s">
        <v>4235</v>
      </c>
      <c r="D207" s="823" t="s">
        <v>5438</v>
      </c>
      <c r="E207" s="823" t="s">
        <v>5439</v>
      </c>
      <c r="F207" s="832">
        <v>1</v>
      </c>
      <c r="G207" s="832">
        <v>214</v>
      </c>
      <c r="H207" s="832"/>
      <c r="I207" s="832">
        <v>214</v>
      </c>
      <c r="J207" s="832"/>
      <c r="K207" s="832"/>
      <c r="L207" s="832"/>
      <c r="M207" s="832"/>
      <c r="N207" s="832"/>
      <c r="O207" s="832"/>
      <c r="P207" s="828"/>
      <c r="Q207" s="833"/>
    </row>
    <row r="208" spans="1:17" ht="14.45" customHeight="1" x14ac:dyDescent="0.2">
      <c r="A208" s="822" t="s">
        <v>5325</v>
      </c>
      <c r="B208" s="823" t="s">
        <v>4885</v>
      </c>
      <c r="C208" s="823" t="s">
        <v>4235</v>
      </c>
      <c r="D208" s="823" t="s">
        <v>5440</v>
      </c>
      <c r="E208" s="823" t="s">
        <v>5441</v>
      </c>
      <c r="F208" s="832">
        <v>106</v>
      </c>
      <c r="G208" s="832">
        <v>16430</v>
      </c>
      <c r="H208" s="832">
        <v>0.95745920745920743</v>
      </c>
      <c r="I208" s="832">
        <v>155</v>
      </c>
      <c r="J208" s="832">
        <v>110</v>
      </c>
      <c r="K208" s="832">
        <v>17160</v>
      </c>
      <c r="L208" s="832">
        <v>1</v>
      </c>
      <c r="M208" s="832">
        <v>156</v>
      </c>
      <c r="N208" s="832">
        <v>86</v>
      </c>
      <c r="O208" s="832">
        <v>13502</v>
      </c>
      <c r="P208" s="828">
        <v>0.78682983682983687</v>
      </c>
      <c r="Q208" s="833">
        <v>157</v>
      </c>
    </row>
    <row r="209" spans="1:17" ht="14.45" customHeight="1" x14ac:dyDescent="0.2">
      <c r="A209" s="822" t="s">
        <v>5325</v>
      </c>
      <c r="B209" s="823" t="s">
        <v>4885</v>
      </c>
      <c r="C209" s="823" t="s">
        <v>4235</v>
      </c>
      <c r="D209" s="823" t="s">
        <v>5442</v>
      </c>
      <c r="E209" s="823" t="s">
        <v>5443</v>
      </c>
      <c r="F209" s="832">
        <v>260</v>
      </c>
      <c r="G209" s="832">
        <v>48620</v>
      </c>
      <c r="H209" s="832">
        <v>0.84792465992326471</v>
      </c>
      <c r="I209" s="832">
        <v>187</v>
      </c>
      <c r="J209" s="832">
        <v>305</v>
      </c>
      <c r="K209" s="832">
        <v>57340</v>
      </c>
      <c r="L209" s="832">
        <v>1</v>
      </c>
      <c r="M209" s="832">
        <v>188</v>
      </c>
      <c r="N209" s="832">
        <v>269</v>
      </c>
      <c r="O209" s="832">
        <v>50841</v>
      </c>
      <c r="P209" s="828">
        <v>0.8866585280781305</v>
      </c>
      <c r="Q209" s="833">
        <v>189</v>
      </c>
    </row>
    <row r="210" spans="1:17" ht="14.45" customHeight="1" x14ac:dyDescent="0.2">
      <c r="A210" s="822" t="s">
        <v>5325</v>
      </c>
      <c r="B210" s="823" t="s">
        <v>4885</v>
      </c>
      <c r="C210" s="823" t="s">
        <v>4235</v>
      </c>
      <c r="D210" s="823" t="s">
        <v>5444</v>
      </c>
      <c r="E210" s="823" t="s">
        <v>5445</v>
      </c>
      <c r="F210" s="832">
        <v>6</v>
      </c>
      <c r="G210" s="832">
        <v>768</v>
      </c>
      <c r="H210" s="832">
        <v>0.66149870801033595</v>
      </c>
      <c r="I210" s="832">
        <v>128</v>
      </c>
      <c r="J210" s="832">
        <v>9</v>
      </c>
      <c r="K210" s="832">
        <v>1161</v>
      </c>
      <c r="L210" s="832">
        <v>1</v>
      </c>
      <c r="M210" s="832">
        <v>129</v>
      </c>
      <c r="N210" s="832">
        <v>14</v>
      </c>
      <c r="O210" s="832">
        <v>1820</v>
      </c>
      <c r="P210" s="828">
        <v>1.5676141257536607</v>
      </c>
      <c r="Q210" s="833">
        <v>130</v>
      </c>
    </row>
    <row r="211" spans="1:17" ht="14.45" customHeight="1" x14ac:dyDescent="0.2">
      <c r="A211" s="822" t="s">
        <v>5325</v>
      </c>
      <c r="B211" s="823" t="s">
        <v>4885</v>
      </c>
      <c r="C211" s="823" t="s">
        <v>4235</v>
      </c>
      <c r="D211" s="823" t="s">
        <v>5446</v>
      </c>
      <c r="E211" s="823" t="s">
        <v>5447</v>
      </c>
      <c r="F211" s="832">
        <v>29</v>
      </c>
      <c r="G211" s="832">
        <v>6496</v>
      </c>
      <c r="H211" s="832">
        <v>1.3748148148148147</v>
      </c>
      <c r="I211" s="832">
        <v>224</v>
      </c>
      <c r="J211" s="832">
        <v>21</v>
      </c>
      <c r="K211" s="832">
        <v>4725</v>
      </c>
      <c r="L211" s="832">
        <v>1</v>
      </c>
      <c r="M211" s="832">
        <v>225</v>
      </c>
      <c r="N211" s="832">
        <v>22</v>
      </c>
      <c r="O211" s="832">
        <v>4972</v>
      </c>
      <c r="P211" s="828">
        <v>1.0522751322751323</v>
      </c>
      <c r="Q211" s="833">
        <v>226</v>
      </c>
    </row>
    <row r="212" spans="1:17" ht="14.45" customHeight="1" x14ac:dyDescent="0.2">
      <c r="A212" s="822" t="s">
        <v>5325</v>
      </c>
      <c r="B212" s="823" t="s">
        <v>4885</v>
      </c>
      <c r="C212" s="823" t="s">
        <v>4235</v>
      </c>
      <c r="D212" s="823" t="s">
        <v>5448</v>
      </c>
      <c r="E212" s="823" t="s">
        <v>5449</v>
      </c>
      <c r="F212" s="832">
        <v>3</v>
      </c>
      <c r="G212" s="832">
        <v>672</v>
      </c>
      <c r="H212" s="832">
        <v>2.9866666666666668</v>
      </c>
      <c r="I212" s="832">
        <v>224</v>
      </c>
      <c r="J212" s="832">
        <v>1</v>
      </c>
      <c r="K212" s="832">
        <v>225</v>
      </c>
      <c r="L212" s="832">
        <v>1</v>
      </c>
      <c r="M212" s="832">
        <v>225</v>
      </c>
      <c r="N212" s="832">
        <v>2</v>
      </c>
      <c r="O212" s="832">
        <v>452</v>
      </c>
      <c r="P212" s="828">
        <v>2.0088888888888889</v>
      </c>
      <c r="Q212" s="833">
        <v>226</v>
      </c>
    </row>
    <row r="213" spans="1:17" ht="14.45" customHeight="1" x14ac:dyDescent="0.2">
      <c r="A213" s="822" t="s">
        <v>5325</v>
      </c>
      <c r="B213" s="823" t="s">
        <v>4885</v>
      </c>
      <c r="C213" s="823" t="s">
        <v>4235</v>
      </c>
      <c r="D213" s="823" t="s">
        <v>5450</v>
      </c>
      <c r="E213" s="823" t="s">
        <v>5451</v>
      </c>
      <c r="F213" s="832">
        <v>8</v>
      </c>
      <c r="G213" s="832">
        <v>1808</v>
      </c>
      <c r="H213" s="832">
        <v>0.88497307880567788</v>
      </c>
      <c r="I213" s="832">
        <v>226</v>
      </c>
      <c r="J213" s="832">
        <v>9</v>
      </c>
      <c r="K213" s="832">
        <v>2043</v>
      </c>
      <c r="L213" s="832">
        <v>1</v>
      </c>
      <c r="M213" s="832">
        <v>227</v>
      </c>
      <c r="N213" s="832">
        <v>7</v>
      </c>
      <c r="O213" s="832">
        <v>1596</v>
      </c>
      <c r="P213" s="828">
        <v>0.78120411160058734</v>
      </c>
      <c r="Q213" s="833">
        <v>228</v>
      </c>
    </row>
    <row r="214" spans="1:17" ht="14.45" customHeight="1" x14ac:dyDescent="0.2">
      <c r="A214" s="822" t="s">
        <v>5325</v>
      </c>
      <c r="B214" s="823" t="s">
        <v>4885</v>
      </c>
      <c r="C214" s="823" t="s">
        <v>4235</v>
      </c>
      <c r="D214" s="823" t="s">
        <v>5452</v>
      </c>
      <c r="E214" s="823" t="s">
        <v>5453</v>
      </c>
      <c r="F214" s="832">
        <v>1</v>
      </c>
      <c r="G214" s="832">
        <v>350</v>
      </c>
      <c r="H214" s="832"/>
      <c r="I214" s="832">
        <v>350</v>
      </c>
      <c r="J214" s="832"/>
      <c r="K214" s="832"/>
      <c r="L214" s="832"/>
      <c r="M214" s="832"/>
      <c r="N214" s="832"/>
      <c r="O214" s="832"/>
      <c r="P214" s="828"/>
      <c r="Q214" s="833"/>
    </row>
    <row r="215" spans="1:17" ht="14.45" customHeight="1" x14ac:dyDescent="0.2">
      <c r="A215" s="822" t="s">
        <v>5325</v>
      </c>
      <c r="B215" s="823" t="s">
        <v>4885</v>
      </c>
      <c r="C215" s="823" t="s">
        <v>4235</v>
      </c>
      <c r="D215" s="823" t="s">
        <v>5454</v>
      </c>
      <c r="E215" s="823" t="s">
        <v>5455</v>
      </c>
      <c r="F215" s="832">
        <v>15</v>
      </c>
      <c r="G215" s="832">
        <v>62490</v>
      </c>
      <c r="H215" s="832">
        <v>1.0696313032761631</v>
      </c>
      <c r="I215" s="832">
        <v>4166</v>
      </c>
      <c r="J215" s="832">
        <v>14</v>
      </c>
      <c r="K215" s="832">
        <v>58422</v>
      </c>
      <c r="L215" s="832">
        <v>1</v>
      </c>
      <c r="M215" s="832">
        <v>4173</v>
      </c>
      <c r="N215" s="832">
        <v>13</v>
      </c>
      <c r="O215" s="832">
        <v>54327</v>
      </c>
      <c r="P215" s="828">
        <v>0.92990654205607481</v>
      </c>
      <c r="Q215" s="833">
        <v>4179</v>
      </c>
    </row>
    <row r="216" spans="1:17" ht="14.45" customHeight="1" x14ac:dyDescent="0.2">
      <c r="A216" s="822" t="s">
        <v>5325</v>
      </c>
      <c r="B216" s="823" t="s">
        <v>4885</v>
      </c>
      <c r="C216" s="823" t="s">
        <v>4235</v>
      </c>
      <c r="D216" s="823" t="s">
        <v>5456</v>
      </c>
      <c r="E216" s="823" t="s">
        <v>5457</v>
      </c>
      <c r="F216" s="832">
        <v>1</v>
      </c>
      <c r="G216" s="832">
        <v>15265</v>
      </c>
      <c r="H216" s="832"/>
      <c r="I216" s="832">
        <v>15265</v>
      </c>
      <c r="J216" s="832"/>
      <c r="K216" s="832"/>
      <c r="L216" s="832"/>
      <c r="M216" s="832"/>
      <c r="N216" s="832"/>
      <c r="O216" s="832"/>
      <c r="P216" s="828"/>
      <c r="Q216" s="833"/>
    </row>
    <row r="217" spans="1:17" ht="14.45" customHeight="1" x14ac:dyDescent="0.2">
      <c r="A217" s="822" t="s">
        <v>5325</v>
      </c>
      <c r="B217" s="823" t="s">
        <v>4885</v>
      </c>
      <c r="C217" s="823" t="s">
        <v>4235</v>
      </c>
      <c r="D217" s="823" t="s">
        <v>5458</v>
      </c>
      <c r="E217" s="823" t="s">
        <v>5459</v>
      </c>
      <c r="F217" s="832">
        <v>45</v>
      </c>
      <c r="G217" s="832">
        <v>173790</v>
      </c>
      <c r="H217" s="832">
        <v>1.2146436583985072</v>
      </c>
      <c r="I217" s="832">
        <v>3862</v>
      </c>
      <c r="J217" s="832">
        <v>37</v>
      </c>
      <c r="K217" s="832">
        <v>143079</v>
      </c>
      <c r="L217" s="832">
        <v>1</v>
      </c>
      <c r="M217" s="832">
        <v>3867</v>
      </c>
      <c r="N217" s="832">
        <v>31</v>
      </c>
      <c r="O217" s="832">
        <v>120001</v>
      </c>
      <c r="P217" s="828">
        <v>0.83870449192404195</v>
      </c>
      <c r="Q217" s="833">
        <v>3871</v>
      </c>
    </row>
    <row r="218" spans="1:17" ht="14.45" customHeight="1" x14ac:dyDescent="0.2">
      <c r="A218" s="822" t="s">
        <v>5325</v>
      </c>
      <c r="B218" s="823" t="s">
        <v>4885</v>
      </c>
      <c r="C218" s="823" t="s">
        <v>4235</v>
      </c>
      <c r="D218" s="823" t="s">
        <v>5460</v>
      </c>
      <c r="E218" s="823" t="s">
        <v>5461</v>
      </c>
      <c r="F218" s="832">
        <v>2</v>
      </c>
      <c r="G218" s="832">
        <v>15856</v>
      </c>
      <c r="H218" s="832"/>
      <c r="I218" s="832">
        <v>7928</v>
      </c>
      <c r="J218" s="832"/>
      <c r="K218" s="832"/>
      <c r="L218" s="832"/>
      <c r="M218" s="832"/>
      <c r="N218" s="832">
        <v>3</v>
      </c>
      <c r="O218" s="832">
        <v>23841</v>
      </c>
      <c r="P218" s="828"/>
      <c r="Q218" s="833">
        <v>7947</v>
      </c>
    </row>
    <row r="219" spans="1:17" ht="14.45" customHeight="1" x14ac:dyDescent="0.2">
      <c r="A219" s="822" t="s">
        <v>5325</v>
      </c>
      <c r="B219" s="823" t="s">
        <v>4885</v>
      </c>
      <c r="C219" s="823" t="s">
        <v>4235</v>
      </c>
      <c r="D219" s="823" t="s">
        <v>5462</v>
      </c>
      <c r="E219" s="823" t="s">
        <v>5463</v>
      </c>
      <c r="F219" s="832">
        <v>2</v>
      </c>
      <c r="G219" s="832">
        <v>2588</v>
      </c>
      <c r="H219" s="832">
        <v>0.39907478797224366</v>
      </c>
      <c r="I219" s="832">
        <v>1294</v>
      </c>
      <c r="J219" s="832">
        <v>5</v>
      </c>
      <c r="K219" s="832">
        <v>6485</v>
      </c>
      <c r="L219" s="832">
        <v>1</v>
      </c>
      <c r="M219" s="832">
        <v>1297</v>
      </c>
      <c r="N219" s="832">
        <v>1</v>
      </c>
      <c r="O219" s="832">
        <v>1299</v>
      </c>
      <c r="P219" s="828">
        <v>0.20030840400925212</v>
      </c>
      <c r="Q219" s="833">
        <v>1299</v>
      </c>
    </row>
    <row r="220" spans="1:17" ht="14.45" customHeight="1" x14ac:dyDescent="0.2">
      <c r="A220" s="822" t="s">
        <v>5325</v>
      </c>
      <c r="B220" s="823" t="s">
        <v>4885</v>
      </c>
      <c r="C220" s="823" t="s">
        <v>4235</v>
      </c>
      <c r="D220" s="823" t="s">
        <v>5464</v>
      </c>
      <c r="E220" s="823" t="s">
        <v>5465</v>
      </c>
      <c r="F220" s="832"/>
      <c r="G220" s="832"/>
      <c r="H220" s="832"/>
      <c r="I220" s="832"/>
      <c r="J220" s="832">
        <v>2</v>
      </c>
      <c r="K220" s="832">
        <v>2360</v>
      </c>
      <c r="L220" s="832">
        <v>1</v>
      </c>
      <c r="M220" s="832">
        <v>1180</v>
      </c>
      <c r="N220" s="832">
        <v>1</v>
      </c>
      <c r="O220" s="832">
        <v>1182</v>
      </c>
      <c r="P220" s="828">
        <v>0.50084745762711869</v>
      </c>
      <c r="Q220" s="833">
        <v>1182</v>
      </c>
    </row>
    <row r="221" spans="1:17" ht="14.45" customHeight="1" x14ac:dyDescent="0.2">
      <c r="A221" s="822" t="s">
        <v>5325</v>
      </c>
      <c r="B221" s="823" t="s">
        <v>4885</v>
      </c>
      <c r="C221" s="823" t="s">
        <v>4235</v>
      </c>
      <c r="D221" s="823" t="s">
        <v>5466</v>
      </c>
      <c r="E221" s="823" t="s">
        <v>5467</v>
      </c>
      <c r="F221" s="832">
        <v>152</v>
      </c>
      <c r="G221" s="832">
        <v>784016</v>
      </c>
      <c r="H221" s="832">
        <v>1.1005957695309649</v>
      </c>
      <c r="I221" s="832">
        <v>5158</v>
      </c>
      <c r="J221" s="832">
        <v>138</v>
      </c>
      <c r="K221" s="832">
        <v>712356</v>
      </c>
      <c r="L221" s="832">
        <v>1</v>
      </c>
      <c r="M221" s="832">
        <v>5162</v>
      </c>
      <c r="N221" s="832">
        <v>129</v>
      </c>
      <c r="O221" s="832">
        <v>666414</v>
      </c>
      <c r="P221" s="828">
        <v>0.93550696561831448</v>
      </c>
      <c r="Q221" s="833">
        <v>5166</v>
      </c>
    </row>
    <row r="222" spans="1:17" ht="14.45" customHeight="1" x14ac:dyDescent="0.2">
      <c r="A222" s="822" t="s">
        <v>5325</v>
      </c>
      <c r="B222" s="823" t="s">
        <v>4885</v>
      </c>
      <c r="C222" s="823" t="s">
        <v>4235</v>
      </c>
      <c r="D222" s="823" t="s">
        <v>5468</v>
      </c>
      <c r="E222" s="823" t="s">
        <v>5469</v>
      </c>
      <c r="F222" s="832">
        <v>4</v>
      </c>
      <c r="G222" s="832">
        <v>22484</v>
      </c>
      <c r="H222" s="832">
        <v>1.3321483588102856</v>
      </c>
      <c r="I222" s="832">
        <v>5621</v>
      </c>
      <c r="J222" s="832">
        <v>3</v>
      </c>
      <c r="K222" s="832">
        <v>16878</v>
      </c>
      <c r="L222" s="832">
        <v>1</v>
      </c>
      <c r="M222" s="832">
        <v>5626</v>
      </c>
      <c r="N222" s="832">
        <v>4</v>
      </c>
      <c r="O222" s="832">
        <v>22520</v>
      </c>
      <c r="P222" s="828">
        <v>1.3342813129517714</v>
      </c>
      <c r="Q222" s="833">
        <v>5630</v>
      </c>
    </row>
    <row r="223" spans="1:17" ht="14.45" customHeight="1" x14ac:dyDescent="0.2">
      <c r="A223" s="822" t="s">
        <v>5325</v>
      </c>
      <c r="B223" s="823" t="s">
        <v>4885</v>
      </c>
      <c r="C223" s="823" t="s">
        <v>4235</v>
      </c>
      <c r="D223" s="823" t="s">
        <v>4886</v>
      </c>
      <c r="E223" s="823" t="s">
        <v>4887</v>
      </c>
      <c r="F223" s="832">
        <v>2</v>
      </c>
      <c r="G223" s="832">
        <v>1604</v>
      </c>
      <c r="H223" s="832">
        <v>0.99257425742574257</v>
      </c>
      <c r="I223" s="832">
        <v>802</v>
      </c>
      <c r="J223" s="832">
        <v>2</v>
      </c>
      <c r="K223" s="832">
        <v>1616</v>
      </c>
      <c r="L223" s="832">
        <v>1</v>
      </c>
      <c r="M223" s="832">
        <v>808</v>
      </c>
      <c r="N223" s="832"/>
      <c r="O223" s="832"/>
      <c r="P223" s="828"/>
      <c r="Q223" s="833"/>
    </row>
    <row r="224" spans="1:17" ht="14.45" customHeight="1" x14ac:dyDescent="0.2">
      <c r="A224" s="822" t="s">
        <v>5325</v>
      </c>
      <c r="B224" s="823" t="s">
        <v>4885</v>
      </c>
      <c r="C224" s="823" t="s">
        <v>4235</v>
      </c>
      <c r="D224" s="823" t="s">
        <v>5470</v>
      </c>
      <c r="E224" s="823" t="s">
        <v>5471</v>
      </c>
      <c r="F224" s="832">
        <v>166</v>
      </c>
      <c r="G224" s="832">
        <v>29548</v>
      </c>
      <c r="H224" s="832">
        <v>1.2997844543175119</v>
      </c>
      <c r="I224" s="832">
        <v>178</v>
      </c>
      <c r="J224" s="832">
        <v>127</v>
      </c>
      <c r="K224" s="832">
        <v>22733</v>
      </c>
      <c r="L224" s="832">
        <v>1</v>
      </c>
      <c r="M224" s="832">
        <v>179</v>
      </c>
      <c r="N224" s="832">
        <v>187</v>
      </c>
      <c r="O224" s="832">
        <v>33660</v>
      </c>
      <c r="P224" s="828">
        <v>1.480666871948269</v>
      </c>
      <c r="Q224" s="833">
        <v>180</v>
      </c>
    </row>
    <row r="225" spans="1:17" ht="14.45" customHeight="1" x14ac:dyDescent="0.2">
      <c r="A225" s="822" t="s">
        <v>5325</v>
      </c>
      <c r="B225" s="823" t="s">
        <v>4885</v>
      </c>
      <c r="C225" s="823" t="s">
        <v>4235</v>
      </c>
      <c r="D225" s="823" t="s">
        <v>5472</v>
      </c>
      <c r="E225" s="823" t="s">
        <v>5473</v>
      </c>
      <c r="F225" s="832">
        <v>274</v>
      </c>
      <c r="G225" s="832">
        <v>561700</v>
      </c>
      <c r="H225" s="832">
        <v>0.99853872381880171</v>
      </c>
      <c r="I225" s="832">
        <v>2050</v>
      </c>
      <c r="J225" s="832">
        <v>274</v>
      </c>
      <c r="K225" s="832">
        <v>562522</v>
      </c>
      <c r="L225" s="832">
        <v>1</v>
      </c>
      <c r="M225" s="832">
        <v>2053</v>
      </c>
      <c r="N225" s="832">
        <v>357</v>
      </c>
      <c r="O225" s="832">
        <v>733992</v>
      </c>
      <c r="P225" s="828">
        <v>1.304823633564554</v>
      </c>
      <c r="Q225" s="833">
        <v>2056</v>
      </c>
    </row>
    <row r="226" spans="1:17" ht="14.45" customHeight="1" x14ac:dyDescent="0.2">
      <c r="A226" s="822" t="s">
        <v>5325</v>
      </c>
      <c r="B226" s="823" t="s">
        <v>4885</v>
      </c>
      <c r="C226" s="823" t="s">
        <v>4235</v>
      </c>
      <c r="D226" s="823" t="s">
        <v>5474</v>
      </c>
      <c r="E226" s="823" t="s">
        <v>5475</v>
      </c>
      <c r="F226" s="832">
        <v>60</v>
      </c>
      <c r="G226" s="832">
        <v>164220</v>
      </c>
      <c r="H226" s="832">
        <v>1.1751824817518248</v>
      </c>
      <c r="I226" s="832">
        <v>2737</v>
      </c>
      <c r="J226" s="832">
        <v>51</v>
      </c>
      <c r="K226" s="832">
        <v>139740</v>
      </c>
      <c r="L226" s="832">
        <v>1</v>
      </c>
      <c r="M226" s="832">
        <v>2740</v>
      </c>
      <c r="N226" s="832">
        <v>42</v>
      </c>
      <c r="O226" s="832">
        <v>115164</v>
      </c>
      <c r="P226" s="828">
        <v>0.82413052812365817</v>
      </c>
      <c r="Q226" s="833">
        <v>2742</v>
      </c>
    </row>
    <row r="227" spans="1:17" ht="14.45" customHeight="1" x14ac:dyDescent="0.2">
      <c r="A227" s="822" t="s">
        <v>5325</v>
      </c>
      <c r="B227" s="823" t="s">
        <v>4885</v>
      </c>
      <c r="C227" s="823" t="s">
        <v>4235</v>
      </c>
      <c r="D227" s="823" t="s">
        <v>5476</v>
      </c>
      <c r="E227" s="823" t="s">
        <v>5477</v>
      </c>
      <c r="F227" s="832"/>
      <c r="G227" s="832"/>
      <c r="H227" s="832"/>
      <c r="I227" s="832"/>
      <c r="J227" s="832"/>
      <c r="K227" s="832"/>
      <c r="L227" s="832"/>
      <c r="M227" s="832"/>
      <c r="N227" s="832">
        <v>1</v>
      </c>
      <c r="O227" s="832">
        <v>5278</v>
      </c>
      <c r="P227" s="828"/>
      <c r="Q227" s="833">
        <v>5278</v>
      </c>
    </row>
    <row r="228" spans="1:17" ht="14.45" customHeight="1" x14ac:dyDescent="0.2">
      <c r="A228" s="822" t="s">
        <v>5325</v>
      </c>
      <c r="B228" s="823" t="s">
        <v>4885</v>
      </c>
      <c r="C228" s="823" t="s">
        <v>4235</v>
      </c>
      <c r="D228" s="823" t="s">
        <v>5478</v>
      </c>
      <c r="E228" s="823" t="s">
        <v>5479</v>
      </c>
      <c r="F228" s="832">
        <v>2</v>
      </c>
      <c r="G228" s="832">
        <v>4228</v>
      </c>
      <c r="H228" s="832">
        <v>0.66572193355377107</v>
      </c>
      <c r="I228" s="832">
        <v>2114</v>
      </c>
      <c r="J228" s="832">
        <v>3</v>
      </c>
      <c r="K228" s="832">
        <v>6351</v>
      </c>
      <c r="L228" s="832">
        <v>1</v>
      </c>
      <c r="M228" s="832">
        <v>2117</v>
      </c>
      <c r="N228" s="832">
        <v>2</v>
      </c>
      <c r="O228" s="832">
        <v>4240</v>
      </c>
      <c r="P228" s="828">
        <v>0.6676113997795623</v>
      </c>
      <c r="Q228" s="833">
        <v>2120</v>
      </c>
    </row>
    <row r="229" spans="1:17" ht="14.45" customHeight="1" x14ac:dyDescent="0.2">
      <c r="A229" s="822" t="s">
        <v>5325</v>
      </c>
      <c r="B229" s="823" t="s">
        <v>4885</v>
      </c>
      <c r="C229" s="823" t="s">
        <v>4235</v>
      </c>
      <c r="D229" s="823" t="s">
        <v>5480</v>
      </c>
      <c r="E229" s="823" t="s">
        <v>5481</v>
      </c>
      <c r="F229" s="832">
        <v>8</v>
      </c>
      <c r="G229" s="832">
        <v>1240</v>
      </c>
      <c r="H229" s="832">
        <v>1.9871794871794872</v>
      </c>
      <c r="I229" s="832">
        <v>155</v>
      </c>
      <c r="J229" s="832">
        <v>4</v>
      </c>
      <c r="K229" s="832">
        <v>624</v>
      </c>
      <c r="L229" s="832">
        <v>1</v>
      </c>
      <c r="M229" s="832">
        <v>156</v>
      </c>
      <c r="N229" s="832">
        <v>3</v>
      </c>
      <c r="O229" s="832">
        <v>471</v>
      </c>
      <c r="P229" s="828">
        <v>0.75480769230769229</v>
      </c>
      <c r="Q229" s="833">
        <v>157</v>
      </c>
    </row>
    <row r="230" spans="1:17" ht="14.45" customHeight="1" x14ac:dyDescent="0.2">
      <c r="A230" s="822" t="s">
        <v>5325</v>
      </c>
      <c r="B230" s="823" t="s">
        <v>4885</v>
      </c>
      <c r="C230" s="823" t="s">
        <v>4235</v>
      </c>
      <c r="D230" s="823" t="s">
        <v>5482</v>
      </c>
      <c r="E230" s="823" t="s">
        <v>5483</v>
      </c>
      <c r="F230" s="832">
        <v>9</v>
      </c>
      <c r="G230" s="832">
        <v>1800</v>
      </c>
      <c r="H230" s="832">
        <v>8.9552238805970141</v>
      </c>
      <c r="I230" s="832">
        <v>200</v>
      </c>
      <c r="J230" s="832">
        <v>1</v>
      </c>
      <c r="K230" s="832">
        <v>201</v>
      </c>
      <c r="L230" s="832">
        <v>1</v>
      </c>
      <c r="M230" s="832">
        <v>201</v>
      </c>
      <c r="N230" s="832">
        <v>7</v>
      </c>
      <c r="O230" s="832">
        <v>1414</v>
      </c>
      <c r="P230" s="828">
        <v>7.0348258706467659</v>
      </c>
      <c r="Q230" s="833">
        <v>202</v>
      </c>
    </row>
    <row r="231" spans="1:17" ht="14.45" customHeight="1" x14ac:dyDescent="0.2">
      <c r="A231" s="822" t="s">
        <v>5325</v>
      </c>
      <c r="B231" s="823" t="s">
        <v>4885</v>
      </c>
      <c r="C231" s="823" t="s">
        <v>4235</v>
      </c>
      <c r="D231" s="823" t="s">
        <v>5484</v>
      </c>
      <c r="E231" s="823" t="s">
        <v>5485</v>
      </c>
      <c r="F231" s="832">
        <v>2825</v>
      </c>
      <c r="G231" s="832">
        <v>579125</v>
      </c>
      <c r="H231" s="832">
        <v>0.94612962935734257</v>
      </c>
      <c r="I231" s="832">
        <v>205</v>
      </c>
      <c r="J231" s="832">
        <v>2957</v>
      </c>
      <c r="K231" s="832">
        <v>612099</v>
      </c>
      <c r="L231" s="832">
        <v>1</v>
      </c>
      <c r="M231" s="832">
        <v>207</v>
      </c>
      <c r="N231" s="832">
        <v>2629</v>
      </c>
      <c r="O231" s="832">
        <v>546832</v>
      </c>
      <c r="P231" s="828">
        <v>0.89337182383895419</v>
      </c>
      <c r="Q231" s="833">
        <v>208</v>
      </c>
    </row>
    <row r="232" spans="1:17" ht="14.45" customHeight="1" x14ac:dyDescent="0.2">
      <c r="A232" s="822" t="s">
        <v>5325</v>
      </c>
      <c r="B232" s="823" t="s">
        <v>4885</v>
      </c>
      <c r="C232" s="823" t="s">
        <v>4235</v>
      </c>
      <c r="D232" s="823" t="s">
        <v>5486</v>
      </c>
      <c r="E232" s="823" t="s">
        <v>5487</v>
      </c>
      <c r="F232" s="832">
        <v>6</v>
      </c>
      <c r="G232" s="832">
        <v>978</v>
      </c>
      <c r="H232" s="832">
        <v>0.74542682926829273</v>
      </c>
      <c r="I232" s="832">
        <v>163</v>
      </c>
      <c r="J232" s="832">
        <v>8</v>
      </c>
      <c r="K232" s="832">
        <v>1312</v>
      </c>
      <c r="L232" s="832">
        <v>1</v>
      </c>
      <c r="M232" s="832">
        <v>164</v>
      </c>
      <c r="N232" s="832">
        <v>6</v>
      </c>
      <c r="O232" s="832">
        <v>990</v>
      </c>
      <c r="P232" s="828">
        <v>0.75457317073170727</v>
      </c>
      <c r="Q232" s="833">
        <v>165</v>
      </c>
    </row>
    <row r="233" spans="1:17" ht="14.45" customHeight="1" x14ac:dyDescent="0.2">
      <c r="A233" s="822" t="s">
        <v>5325</v>
      </c>
      <c r="B233" s="823" t="s">
        <v>4885</v>
      </c>
      <c r="C233" s="823" t="s">
        <v>4235</v>
      </c>
      <c r="D233" s="823" t="s">
        <v>5488</v>
      </c>
      <c r="E233" s="823" t="s">
        <v>5489</v>
      </c>
      <c r="F233" s="832">
        <v>104</v>
      </c>
      <c r="G233" s="832">
        <v>224224</v>
      </c>
      <c r="H233" s="832">
        <v>1.2512709476163106</v>
      </c>
      <c r="I233" s="832">
        <v>2156</v>
      </c>
      <c r="J233" s="832">
        <v>83</v>
      </c>
      <c r="K233" s="832">
        <v>179197</v>
      </c>
      <c r="L233" s="832">
        <v>1</v>
      </c>
      <c r="M233" s="832">
        <v>2159</v>
      </c>
      <c r="N233" s="832">
        <v>106</v>
      </c>
      <c r="O233" s="832">
        <v>229172</v>
      </c>
      <c r="P233" s="828">
        <v>1.2788830170147938</v>
      </c>
      <c r="Q233" s="833">
        <v>2162</v>
      </c>
    </row>
    <row r="234" spans="1:17" ht="14.45" customHeight="1" x14ac:dyDescent="0.2">
      <c r="A234" s="822" t="s">
        <v>5325</v>
      </c>
      <c r="B234" s="823" t="s">
        <v>4885</v>
      </c>
      <c r="C234" s="823" t="s">
        <v>4235</v>
      </c>
      <c r="D234" s="823" t="s">
        <v>5490</v>
      </c>
      <c r="E234" s="823" t="s">
        <v>5459</v>
      </c>
      <c r="F234" s="832">
        <v>50</v>
      </c>
      <c r="G234" s="832">
        <v>94450</v>
      </c>
      <c r="H234" s="832">
        <v>1.2480179704016914</v>
      </c>
      <c r="I234" s="832">
        <v>1889</v>
      </c>
      <c r="J234" s="832">
        <v>40</v>
      </c>
      <c r="K234" s="832">
        <v>75680</v>
      </c>
      <c r="L234" s="832">
        <v>1</v>
      </c>
      <c r="M234" s="832">
        <v>1892</v>
      </c>
      <c r="N234" s="832">
        <v>36</v>
      </c>
      <c r="O234" s="832">
        <v>68220</v>
      </c>
      <c r="P234" s="828">
        <v>0.90142706131078221</v>
      </c>
      <c r="Q234" s="833">
        <v>1895</v>
      </c>
    </row>
    <row r="235" spans="1:17" ht="14.45" customHeight="1" x14ac:dyDescent="0.2">
      <c r="A235" s="822" t="s">
        <v>5325</v>
      </c>
      <c r="B235" s="823" t="s">
        <v>4885</v>
      </c>
      <c r="C235" s="823" t="s">
        <v>4235</v>
      </c>
      <c r="D235" s="823" t="s">
        <v>5491</v>
      </c>
      <c r="E235" s="823" t="s">
        <v>5492</v>
      </c>
      <c r="F235" s="832">
        <v>2</v>
      </c>
      <c r="G235" s="832">
        <v>326</v>
      </c>
      <c r="H235" s="832">
        <v>0.66260162601626016</v>
      </c>
      <c r="I235" s="832">
        <v>163</v>
      </c>
      <c r="J235" s="832">
        <v>3</v>
      </c>
      <c r="K235" s="832">
        <v>492</v>
      </c>
      <c r="L235" s="832">
        <v>1</v>
      </c>
      <c r="M235" s="832">
        <v>164</v>
      </c>
      <c r="N235" s="832">
        <v>7</v>
      </c>
      <c r="O235" s="832">
        <v>1155</v>
      </c>
      <c r="P235" s="828">
        <v>2.3475609756097562</v>
      </c>
      <c r="Q235" s="833">
        <v>165</v>
      </c>
    </row>
    <row r="236" spans="1:17" ht="14.45" customHeight="1" x14ac:dyDescent="0.2">
      <c r="A236" s="822" t="s">
        <v>5325</v>
      </c>
      <c r="B236" s="823" t="s">
        <v>4885</v>
      </c>
      <c r="C236" s="823" t="s">
        <v>4235</v>
      </c>
      <c r="D236" s="823" t="s">
        <v>5493</v>
      </c>
      <c r="E236" s="823" t="s">
        <v>5494</v>
      </c>
      <c r="F236" s="832">
        <v>1</v>
      </c>
      <c r="G236" s="832">
        <v>9840</v>
      </c>
      <c r="H236" s="832"/>
      <c r="I236" s="832">
        <v>9840</v>
      </c>
      <c r="J236" s="832"/>
      <c r="K236" s="832"/>
      <c r="L236" s="832"/>
      <c r="M236" s="832"/>
      <c r="N236" s="832"/>
      <c r="O236" s="832"/>
      <c r="P236" s="828"/>
      <c r="Q236" s="833"/>
    </row>
    <row r="237" spans="1:17" ht="14.45" customHeight="1" x14ac:dyDescent="0.2">
      <c r="A237" s="822" t="s">
        <v>5325</v>
      </c>
      <c r="B237" s="823" t="s">
        <v>4885</v>
      </c>
      <c r="C237" s="823" t="s">
        <v>4235</v>
      </c>
      <c r="D237" s="823" t="s">
        <v>5495</v>
      </c>
      <c r="E237" s="823" t="s">
        <v>5496</v>
      </c>
      <c r="F237" s="832">
        <v>27</v>
      </c>
      <c r="G237" s="832">
        <v>228474</v>
      </c>
      <c r="H237" s="832">
        <v>1.226113555865622</v>
      </c>
      <c r="I237" s="832">
        <v>8462</v>
      </c>
      <c r="J237" s="832">
        <v>22</v>
      </c>
      <c r="K237" s="832">
        <v>186340</v>
      </c>
      <c r="L237" s="832">
        <v>1</v>
      </c>
      <c r="M237" s="832">
        <v>8470</v>
      </c>
      <c r="N237" s="832">
        <v>19</v>
      </c>
      <c r="O237" s="832">
        <v>161082</v>
      </c>
      <c r="P237" s="828">
        <v>0.86445207684877101</v>
      </c>
      <c r="Q237" s="833">
        <v>8478</v>
      </c>
    </row>
    <row r="238" spans="1:17" ht="14.45" customHeight="1" x14ac:dyDescent="0.2">
      <c r="A238" s="822" t="s">
        <v>5325</v>
      </c>
      <c r="B238" s="823" t="s">
        <v>4885</v>
      </c>
      <c r="C238" s="823" t="s">
        <v>4235</v>
      </c>
      <c r="D238" s="823" t="s">
        <v>5497</v>
      </c>
      <c r="E238" s="823" t="s">
        <v>5498</v>
      </c>
      <c r="F238" s="832">
        <v>12</v>
      </c>
      <c r="G238" s="832">
        <v>3120</v>
      </c>
      <c r="H238" s="832">
        <v>2.9885057471264367</v>
      </c>
      <c r="I238" s="832">
        <v>260</v>
      </c>
      <c r="J238" s="832">
        <v>4</v>
      </c>
      <c r="K238" s="832">
        <v>1044</v>
      </c>
      <c r="L238" s="832">
        <v>1</v>
      </c>
      <c r="M238" s="832">
        <v>261</v>
      </c>
      <c r="N238" s="832">
        <v>5</v>
      </c>
      <c r="O238" s="832">
        <v>1310</v>
      </c>
      <c r="P238" s="828">
        <v>1.2547892720306513</v>
      </c>
      <c r="Q238" s="833">
        <v>262</v>
      </c>
    </row>
    <row r="239" spans="1:17" ht="14.45" customHeight="1" x14ac:dyDescent="0.2">
      <c r="A239" s="822" t="s">
        <v>5325</v>
      </c>
      <c r="B239" s="823" t="s">
        <v>4885</v>
      </c>
      <c r="C239" s="823" t="s">
        <v>4235</v>
      </c>
      <c r="D239" s="823" t="s">
        <v>5499</v>
      </c>
      <c r="E239" s="823" t="s">
        <v>5500</v>
      </c>
      <c r="F239" s="832">
        <v>1</v>
      </c>
      <c r="G239" s="832">
        <v>2055</v>
      </c>
      <c r="H239" s="832"/>
      <c r="I239" s="832">
        <v>2055</v>
      </c>
      <c r="J239" s="832"/>
      <c r="K239" s="832"/>
      <c r="L239" s="832"/>
      <c r="M239" s="832"/>
      <c r="N239" s="832">
        <v>1</v>
      </c>
      <c r="O239" s="832">
        <v>2068</v>
      </c>
      <c r="P239" s="828"/>
      <c r="Q239" s="833">
        <v>2068</v>
      </c>
    </row>
    <row r="240" spans="1:17" ht="14.45" customHeight="1" x14ac:dyDescent="0.2">
      <c r="A240" s="822" t="s">
        <v>5501</v>
      </c>
      <c r="B240" s="823" t="s">
        <v>5502</v>
      </c>
      <c r="C240" s="823" t="s">
        <v>4235</v>
      </c>
      <c r="D240" s="823" t="s">
        <v>5503</v>
      </c>
      <c r="E240" s="823" t="s">
        <v>5504</v>
      </c>
      <c r="F240" s="832">
        <v>231</v>
      </c>
      <c r="G240" s="832">
        <v>48972</v>
      </c>
      <c r="H240" s="832">
        <v>1.0743714624193761</v>
      </c>
      <c r="I240" s="832">
        <v>212</v>
      </c>
      <c r="J240" s="832">
        <v>214</v>
      </c>
      <c r="K240" s="832">
        <v>45582</v>
      </c>
      <c r="L240" s="832">
        <v>1</v>
      </c>
      <c r="M240" s="832">
        <v>213</v>
      </c>
      <c r="N240" s="832">
        <v>239</v>
      </c>
      <c r="O240" s="832">
        <v>51385</v>
      </c>
      <c r="P240" s="828">
        <v>1.1273090254925189</v>
      </c>
      <c r="Q240" s="833">
        <v>215</v>
      </c>
    </row>
    <row r="241" spans="1:17" ht="14.45" customHeight="1" x14ac:dyDescent="0.2">
      <c r="A241" s="822" t="s">
        <v>5501</v>
      </c>
      <c r="B241" s="823" t="s">
        <v>5502</v>
      </c>
      <c r="C241" s="823" t="s">
        <v>4235</v>
      </c>
      <c r="D241" s="823" t="s">
        <v>5505</v>
      </c>
      <c r="E241" s="823" t="s">
        <v>5504</v>
      </c>
      <c r="F241" s="832"/>
      <c r="G241" s="832"/>
      <c r="H241" s="832"/>
      <c r="I241" s="832"/>
      <c r="J241" s="832">
        <v>7</v>
      </c>
      <c r="K241" s="832">
        <v>616</v>
      </c>
      <c r="L241" s="832">
        <v>1</v>
      </c>
      <c r="M241" s="832">
        <v>88</v>
      </c>
      <c r="N241" s="832">
        <v>2</v>
      </c>
      <c r="O241" s="832">
        <v>178</v>
      </c>
      <c r="P241" s="828">
        <v>0.28896103896103897</v>
      </c>
      <c r="Q241" s="833">
        <v>89</v>
      </c>
    </row>
    <row r="242" spans="1:17" ht="14.45" customHeight="1" x14ac:dyDescent="0.2">
      <c r="A242" s="822" t="s">
        <v>5501</v>
      </c>
      <c r="B242" s="823" t="s">
        <v>5502</v>
      </c>
      <c r="C242" s="823" t="s">
        <v>4235</v>
      </c>
      <c r="D242" s="823" t="s">
        <v>5506</v>
      </c>
      <c r="E242" s="823" t="s">
        <v>5507</v>
      </c>
      <c r="F242" s="832">
        <v>210</v>
      </c>
      <c r="G242" s="832">
        <v>63420</v>
      </c>
      <c r="H242" s="832">
        <v>0.80502665651180505</v>
      </c>
      <c r="I242" s="832">
        <v>302</v>
      </c>
      <c r="J242" s="832">
        <v>260</v>
      </c>
      <c r="K242" s="832">
        <v>78780</v>
      </c>
      <c r="L242" s="832">
        <v>1</v>
      </c>
      <c r="M242" s="832">
        <v>303</v>
      </c>
      <c r="N242" s="832">
        <v>206</v>
      </c>
      <c r="O242" s="832">
        <v>62830</v>
      </c>
      <c r="P242" s="828">
        <v>0.79753744605229748</v>
      </c>
      <c r="Q242" s="833">
        <v>305</v>
      </c>
    </row>
    <row r="243" spans="1:17" ht="14.45" customHeight="1" x14ac:dyDescent="0.2">
      <c r="A243" s="822" t="s">
        <v>5501</v>
      </c>
      <c r="B243" s="823" t="s">
        <v>5502</v>
      </c>
      <c r="C243" s="823" t="s">
        <v>4235</v>
      </c>
      <c r="D243" s="823" t="s">
        <v>5508</v>
      </c>
      <c r="E243" s="823" t="s">
        <v>5509</v>
      </c>
      <c r="F243" s="832"/>
      <c r="G243" s="832"/>
      <c r="H243" s="832"/>
      <c r="I243" s="832"/>
      <c r="J243" s="832">
        <v>3</v>
      </c>
      <c r="K243" s="832">
        <v>300</v>
      </c>
      <c r="L243" s="832">
        <v>1</v>
      </c>
      <c r="M243" s="832">
        <v>100</v>
      </c>
      <c r="N243" s="832">
        <v>3</v>
      </c>
      <c r="O243" s="832">
        <v>303</v>
      </c>
      <c r="P243" s="828">
        <v>1.01</v>
      </c>
      <c r="Q243" s="833">
        <v>101</v>
      </c>
    </row>
    <row r="244" spans="1:17" ht="14.45" customHeight="1" x14ac:dyDescent="0.2">
      <c r="A244" s="822" t="s">
        <v>5501</v>
      </c>
      <c r="B244" s="823" t="s">
        <v>5502</v>
      </c>
      <c r="C244" s="823" t="s">
        <v>4235</v>
      </c>
      <c r="D244" s="823" t="s">
        <v>5510</v>
      </c>
      <c r="E244" s="823" t="s">
        <v>5511</v>
      </c>
      <c r="F244" s="832"/>
      <c r="G244" s="832"/>
      <c r="H244" s="832"/>
      <c r="I244" s="832"/>
      <c r="J244" s="832"/>
      <c r="K244" s="832"/>
      <c r="L244" s="832"/>
      <c r="M244" s="832"/>
      <c r="N244" s="832">
        <v>1</v>
      </c>
      <c r="O244" s="832">
        <v>237</v>
      </c>
      <c r="P244" s="828"/>
      <c r="Q244" s="833">
        <v>237</v>
      </c>
    </row>
    <row r="245" spans="1:17" ht="14.45" customHeight="1" x14ac:dyDescent="0.2">
      <c r="A245" s="822" t="s">
        <v>5501</v>
      </c>
      <c r="B245" s="823" t="s">
        <v>5502</v>
      </c>
      <c r="C245" s="823" t="s">
        <v>4235</v>
      </c>
      <c r="D245" s="823" t="s">
        <v>5512</v>
      </c>
      <c r="E245" s="823" t="s">
        <v>5513</v>
      </c>
      <c r="F245" s="832">
        <v>114</v>
      </c>
      <c r="G245" s="832">
        <v>15618</v>
      </c>
      <c r="H245" s="832">
        <v>1.0288537549407115</v>
      </c>
      <c r="I245" s="832">
        <v>137</v>
      </c>
      <c r="J245" s="832">
        <v>110</v>
      </c>
      <c r="K245" s="832">
        <v>15180</v>
      </c>
      <c r="L245" s="832">
        <v>1</v>
      </c>
      <c r="M245" s="832">
        <v>138</v>
      </c>
      <c r="N245" s="832">
        <v>98</v>
      </c>
      <c r="O245" s="832">
        <v>13622</v>
      </c>
      <c r="P245" s="828">
        <v>0.89736495388669302</v>
      </c>
      <c r="Q245" s="833">
        <v>139</v>
      </c>
    </row>
    <row r="246" spans="1:17" ht="14.45" customHeight="1" x14ac:dyDescent="0.2">
      <c r="A246" s="822" t="s">
        <v>5501</v>
      </c>
      <c r="B246" s="823" t="s">
        <v>5502</v>
      </c>
      <c r="C246" s="823" t="s">
        <v>4235</v>
      </c>
      <c r="D246" s="823" t="s">
        <v>5514</v>
      </c>
      <c r="E246" s="823" t="s">
        <v>5513</v>
      </c>
      <c r="F246" s="832"/>
      <c r="G246" s="832"/>
      <c r="H246" s="832"/>
      <c r="I246" s="832"/>
      <c r="J246" s="832">
        <v>1</v>
      </c>
      <c r="K246" s="832">
        <v>185</v>
      </c>
      <c r="L246" s="832">
        <v>1</v>
      </c>
      <c r="M246" s="832">
        <v>185</v>
      </c>
      <c r="N246" s="832">
        <v>1</v>
      </c>
      <c r="O246" s="832">
        <v>187</v>
      </c>
      <c r="P246" s="828">
        <v>1.0108108108108107</v>
      </c>
      <c r="Q246" s="833">
        <v>187</v>
      </c>
    </row>
    <row r="247" spans="1:17" ht="14.45" customHeight="1" x14ac:dyDescent="0.2">
      <c r="A247" s="822" t="s">
        <v>5501</v>
      </c>
      <c r="B247" s="823" t="s">
        <v>5502</v>
      </c>
      <c r="C247" s="823" t="s">
        <v>4235</v>
      </c>
      <c r="D247" s="823" t="s">
        <v>5515</v>
      </c>
      <c r="E247" s="823" t="s">
        <v>5516</v>
      </c>
      <c r="F247" s="832"/>
      <c r="G247" s="832"/>
      <c r="H247" s="832"/>
      <c r="I247" s="832"/>
      <c r="J247" s="832">
        <v>1</v>
      </c>
      <c r="K247" s="832">
        <v>645</v>
      </c>
      <c r="L247" s="832">
        <v>1</v>
      </c>
      <c r="M247" s="832">
        <v>645</v>
      </c>
      <c r="N247" s="832">
        <v>1</v>
      </c>
      <c r="O247" s="832">
        <v>649</v>
      </c>
      <c r="P247" s="828">
        <v>1.006201550387597</v>
      </c>
      <c r="Q247" s="833">
        <v>649</v>
      </c>
    </row>
    <row r="248" spans="1:17" ht="14.45" customHeight="1" x14ac:dyDescent="0.2">
      <c r="A248" s="822" t="s">
        <v>5501</v>
      </c>
      <c r="B248" s="823" t="s">
        <v>5502</v>
      </c>
      <c r="C248" s="823" t="s">
        <v>4235</v>
      </c>
      <c r="D248" s="823" t="s">
        <v>5517</v>
      </c>
      <c r="E248" s="823" t="s">
        <v>5518</v>
      </c>
      <c r="F248" s="832">
        <v>10</v>
      </c>
      <c r="G248" s="832">
        <v>1740</v>
      </c>
      <c r="H248" s="832">
        <v>0.71020408163265303</v>
      </c>
      <c r="I248" s="832">
        <v>174</v>
      </c>
      <c r="J248" s="832">
        <v>14</v>
      </c>
      <c r="K248" s="832">
        <v>2450</v>
      </c>
      <c r="L248" s="832">
        <v>1</v>
      </c>
      <c r="M248" s="832">
        <v>175</v>
      </c>
      <c r="N248" s="832">
        <v>8</v>
      </c>
      <c r="O248" s="832">
        <v>1408</v>
      </c>
      <c r="P248" s="828">
        <v>0.57469387755102042</v>
      </c>
      <c r="Q248" s="833">
        <v>176</v>
      </c>
    </row>
    <row r="249" spans="1:17" ht="14.45" customHeight="1" x14ac:dyDescent="0.2">
      <c r="A249" s="822" t="s">
        <v>5501</v>
      </c>
      <c r="B249" s="823" t="s">
        <v>5502</v>
      </c>
      <c r="C249" s="823" t="s">
        <v>4235</v>
      </c>
      <c r="D249" s="823" t="s">
        <v>5519</v>
      </c>
      <c r="E249" s="823" t="s">
        <v>5520</v>
      </c>
      <c r="F249" s="832">
        <v>85</v>
      </c>
      <c r="G249" s="832">
        <v>23290</v>
      </c>
      <c r="H249" s="832">
        <v>1.2185423533720505</v>
      </c>
      <c r="I249" s="832">
        <v>274</v>
      </c>
      <c r="J249" s="832">
        <v>69</v>
      </c>
      <c r="K249" s="832">
        <v>19113</v>
      </c>
      <c r="L249" s="832">
        <v>1</v>
      </c>
      <c r="M249" s="832">
        <v>277</v>
      </c>
      <c r="N249" s="832">
        <v>70</v>
      </c>
      <c r="O249" s="832">
        <v>19530</v>
      </c>
      <c r="P249" s="828">
        <v>1.0218176110500707</v>
      </c>
      <c r="Q249" s="833">
        <v>279</v>
      </c>
    </row>
    <row r="250" spans="1:17" ht="14.45" customHeight="1" x14ac:dyDescent="0.2">
      <c r="A250" s="822" t="s">
        <v>5501</v>
      </c>
      <c r="B250" s="823" t="s">
        <v>5502</v>
      </c>
      <c r="C250" s="823" t="s">
        <v>4235</v>
      </c>
      <c r="D250" s="823" t="s">
        <v>5521</v>
      </c>
      <c r="E250" s="823" t="s">
        <v>5522</v>
      </c>
      <c r="F250" s="832">
        <v>91</v>
      </c>
      <c r="G250" s="832">
        <v>12922</v>
      </c>
      <c r="H250" s="832">
        <v>1.2058603956700262</v>
      </c>
      <c r="I250" s="832">
        <v>142</v>
      </c>
      <c r="J250" s="832">
        <v>76</v>
      </c>
      <c r="K250" s="832">
        <v>10716</v>
      </c>
      <c r="L250" s="832">
        <v>1</v>
      </c>
      <c r="M250" s="832">
        <v>141</v>
      </c>
      <c r="N250" s="832">
        <v>87</v>
      </c>
      <c r="O250" s="832">
        <v>12354</v>
      </c>
      <c r="P250" s="828">
        <v>1.152855543113102</v>
      </c>
      <c r="Q250" s="833">
        <v>142</v>
      </c>
    </row>
    <row r="251" spans="1:17" ht="14.45" customHeight="1" x14ac:dyDescent="0.2">
      <c r="A251" s="822" t="s">
        <v>5501</v>
      </c>
      <c r="B251" s="823" t="s">
        <v>5502</v>
      </c>
      <c r="C251" s="823" t="s">
        <v>4235</v>
      </c>
      <c r="D251" s="823" t="s">
        <v>5523</v>
      </c>
      <c r="E251" s="823" t="s">
        <v>5522</v>
      </c>
      <c r="F251" s="832">
        <v>114</v>
      </c>
      <c r="G251" s="832">
        <v>8892</v>
      </c>
      <c r="H251" s="832">
        <v>1.0232451093210586</v>
      </c>
      <c r="I251" s="832">
        <v>78</v>
      </c>
      <c r="J251" s="832">
        <v>110</v>
      </c>
      <c r="K251" s="832">
        <v>8690</v>
      </c>
      <c r="L251" s="832">
        <v>1</v>
      </c>
      <c r="M251" s="832">
        <v>79</v>
      </c>
      <c r="N251" s="832">
        <v>98</v>
      </c>
      <c r="O251" s="832">
        <v>7742</v>
      </c>
      <c r="P251" s="828">
        <v>0.89090909090909087</v>
      </c>
      <c r="Q251" s="833">
        <v>79</v>
      </c>
    </row>
    <row r="252" spans="1:17" ht="14.45" customHeight="1" x14ac:dyDescent="0.2">
      <c r="A252" s="822" t="s">
        <v>5501</v>
      </c>
      <c r="B252" s="823" t="s">
        <v>5502</v>
      </c>
      <c r="C252" s="823" t="s">
        <v>4235</v>
      </c>
      <c r="D252" s="823" t="s">
        <v>5524</v>
      </c>
      <c r="E252" s="823" t="s">
        <v>5525</v>
      </c>
      <c r="F252" s="832">
        <v>91</v>
      </c>
      <c r="G252" s="832">
        <v>28574</v>
      </c>
      <c r="H252" s="832">
        <v>1.1897901399067288</v>
      </c>
      <c r="I252" s="832">
        <v>314</v>
      </c>
      <c r="J252" s="832">
        <v>76</v>
      </c>
      <c r="K252" s="832">
        <v>24016</v>
      </c>
      <c r="L252" s="832">
        <v>1</v>
      </c>
      <c r="M252" s="832">
        <v>316</v>
      </c>
      <c r="N252" s="832">
        <v>87</v>
      </c>
      <c r="O252" s="832">
        <v>27666</v>
      </c>
      <c r="P252" s="828">
        <v>1.1519820119920052</v>
      </c>
      <c r="Q252" s="833">
        <v>318</v>
      </c>
    </row>
    <row r="253" spans="1:17" ht="14.45" customHeight="1" x14ac:dyDescent="0.2">
      <c r="A253" s="822" t="s">
        <v>5501</v>
      </c>
      <c r="B253" s="823" t="s">
        <v>5502</v>
      </c>
      <c r="C253" s="823" t="s">
        <v>4235</v>
      </c>
      <c r="D253" s="823" t="s">
        <v>5526</v>
      </c>
      <c r="E253" s="823" t="s">
        <v>5527</v>
      </c>
      <c r="F253" s="832">
        <v>111</v>
      </c>
      <c r="G253" s="832">
        <v>18093</v>
      </c>
      <c r="H253" s="832">
        <v>1.0060050041701418</v>
      </c>
      <c r="I253" s="832">
        <v>163</v>
      </c>
      <c r="J253" s="832">
        <v>109</v>
      </c>
      <c r="K253" s="832">
        <v>17985</v>
      </c>
      <c r="L253" s="832">
        <v>1</v>
      </c>
      <c r="M253" s="832">
        <v>165</v>
      </c>
      <c r="N253" s="832">
        <v>93</v>
      </c>
      <c r="O253" s="832">
        <v>15438</v>
      </c>
      <c r="P253" s="828">
        <v>0.85838198498748952</v>
      </c>
      <c r="Q253" s="833">
        <v>166</v>
      </c>
    </row>
    <row r="254" spans="1:17" ht="14.45" customHeight="1" x14ac:dyDescent="0.2">
      <c r="A254" s="822" t="s">
        <v>5501</v>
      </c>
      <c r="B254" s="823" t="s">
        <v>5502</v>
      </c>
      <c r="C254" s="823" t="s">
        <v>4235</v>
      </c>
      <c r="D254" s="823" t="s">
        <v>5528</v>
      </c>
      <c r="E254" s="823" t="s">
        <v>5504</v>
      </c>
      <c r="F254" s="832">
        <v>258</v>
      </c>
      <c r="G254" s="832">
        <v>18576</v>
      </c>
      <c r="H254" s="832">
        <v>0.97297297297297303</v>
      </c>
      <c r="I254" s="832">
        <v>72</v>
      </c>
      <c r="J254" s="832">
        <v>258</v>
      </c>
      <c r="K254" s="832">
        <v>19092</v>
      </c>
      <c r="L254" s="832">
        <v>1</v>
      </c>
      <c r="M254" s="832">
        <v>74</v>
      </c>
      <c r="N254" s="832">
        <v>201</v>
      </c>
      <c r="O254" s="832">
        <v>14874</v>
      </c>
      <c r="P254" s="828">
        <v>0.77906976744186052</v>
      </c>
      <c r="Q254" s="833">
        <v>74</v>
      </c>
    </row>
    <row r="255" spans="1:17" ht="14.45" customHeight="1" x14ac:dyDescent="0.2">
      <c r="A255" s="822" t="s">
        <v>5501</v>
      </c>
      <c r="B255" s="823" t="s">
        <v>5502</v>
      </c>
      <c r="C255" s="823" t="s">
        <v>4235</v>
      </c>
      <c r="D255" s="823" t="s">
        <v>5529</v>
      </c>
      <c r="E255" s="823" t="s">
        <v>5530</v>
      </c>
      <c r="F255" s="832">
        <v>16</v>
      </c>
      <c r="G255" s="832">
        <v>19392</v>
      </c>
      <c r="H255" s="832">
        <v>0.9380804953560371</v>
      </c>
      <c r="I255" s="832">
        <v>1212</v>
      </c>
      <c r="J255" s="832">
        <v>17</v>
      </c>
      <c r="K255" s="832">
        <v>20672</v>
      </c>
      <c r="L255" s="832">
        <v>1</v>
      </c>
      <c r="M255" s="832">
        <v>1216</v>
      </c>
      <c r="N255" s="832">
        <v>13</v>
      </c>
      <c r="O255" s="832">
        <v>15860</v>
      </c>
      <c r="P255" s="828">
        <v>0.7672213622291022</v>
      </c>
      <c r="Q255" s="833">
        <v>1220</v>
      </c>
    </row>
    <row r="256" spans="1:17" ht="14.45" customHeight="1" x14ac:dyDescent="0.2">
      <c r="A256" s="822" t="s">
        <v>5501</v>
      </c>
      <c r="B256" s="823" t="s">
        <v>5502</v>
      </c>
      <c r="C256" s="823" t="s">
        <v>4235</v>
      </c>
      <c r="D256" s="823" t="s">
        <v>5531</v>
      </c>
      <c r="E256" s="823" t="s">
        <v>5532</v>
      </c>
      <c r="F256" s="832">
        <v>9</v>
      </c>
      <c r="G256" s="832">
        <v>1035</v>
      </c>
      <c r="H256" s="832">
        <v>0.68633952254641906</v>
      </c>
      <c r="I256" s="832">
        <v>115</v>
      </c>
      <c r="J256" s="832">
        <v>13</v>
      </c>
      <c r="K256" s="832">
        <v>1508</v>
      </c>
      <c r="L256" s="832">
        <v>1</v>
      </c>
      <c r="M256" s="832">
        <v>116</v>
      </c>
      <c r="N256" s="832">
        <v>8</v>
      </c>
      <c r="O256" s="832">
        <v>936</v>
      </c>
      <c r="P256" s="828">
        <v>0.62068965517241381</v>
      </c>
      <c r="Q256" s="833">
        <v>117</v>
      </c>
    </row>
    <row r="257" spans="1:17" ht="14.45" customHeight="1" x14ac:dyDescent="0.2">
      <c r="A257" s="822" t="s">
        <v>5501</v>
      </c>
      <c r="B257" s="823" t="s">
        <v>5502</v>
      </c>
      <c r="C257" s="823" t="s">
        <v>4235</v>
      </c>
      <c r="D257" s="823" t="s">
        <v>5533</v>
      </c>
      <c r="E257" s="823" t="s">
        <v>5534</v>
      </c>
      <c r="F257" s="832"/>
      <c r="G257" s="832"/>
      <c r="H257" s="832"/>
      <c r="I257" s="832"/>
      <c r="J257" s="832"/>
      <c r="K257" s="832"/>
      <c r="L257" s="832"/>
      <c r="M257" s="832"/>
      <c r="N257" s="832">
        <v>1</v>
      </c>
      <c r="O257" s="832">
        <v>352</v>
      </c>
      <c r="P257" s="828"/>
      <c r="Q257" s="833">
        <v>352</v>
      </c>
    </row>
    <row r="258" spans="1:17" ht="14.45" customHeight="1" x14ac:dyDescent="0.2">
      <c r="A258" s="822" t="s">
        <v>5501</v>
      </c>
      <c r="B258" s="823" t="s">
        <v>5502</v>
      </c>
      <c r="C258" s="823" t="s">
        <v>4235</v>
      </c>
      <c r="D258" s="823" t="s">
        <v>5535</v>
      </c>
      <c r="E258" s="823" t="s">
        <v>5536</v>
      </c>
      <c r="F258" s="832"/>
      <c r="G258" s="832"/>
      <c r="H258" s="832"/>
      <c r="I258" s="832"/>
      <c r="J258" s="832">
        <v>2</v>
      </c>
      <c r="K258" s="832">
        <v>2150</v>
      </c>
      <c r="L258" s="832">
        <v>1</v>
      </c>
      <c r="M258" s="832">
        <v>1075</v>
      </c>
      <c r="N258" s="832"/>
      <c r="O258" s="832"/>
      <c r="P258" s="828"/>
      <c r="Q258" s="833"/>
    </row>
    <row r="259" spans="1:17" ht="14.45" customHeight="1" x14ac:dyDescent="0.2">
      <c r="A259" s="822" t="s">
        <v>5537</v>
      </c>
      <c r="B259" s="823" t="s">
        <v>5538</v>
      </c>
      <c r="C259" s="823" t="s">
        <v>4235</v>
      </c>
      <c r="D259" s="823" t="s">
        <v>5539</v>
      </c>
      <c r="E259" s="823" t="s">
        <v>5540</v>
      </c>
      <c r="F259" s="832">
        <v>44</v>
      </c>
      <c r="G259" s="832">
        <v>2552</v>
      </c>
      <c r="H259" s="832">
        <v>0.83181225554106908</v>
      </c>
      <c r="I259" s="832">
        <v>58</v>
      </c>
      <c r="J259" s="832">
        <v>52</v>
      </c>
      <c r="K259" s="832">
        <v>3068</v>
      </c>
      <c r="L259" s="832">
        <v>1</v>
      </c>
      <c r="M259" s="832">
        <v>59</v>
      </c>
      <c r="N259" s="832">
        <v>38</v>
      </c>
      <c r="O259" s="832">
        <v>2242</v>
      </c>
      <c r="P259" s="828">
        <v>0.73076923076923073</v>
      </c>
      <c r="Q259" s="833">
        <v>59</v>
      </c>
    </row>
    <row r="260" spans="1:17" ht="14.45" customHeight="1" x14ac:dyDescent="0.2">
      <c r="A260" s="822" t="s">
        <v>5537</v>
      </c>
      <c r="B260" s="823" t="s">
        <v>5538</v>
      </c>
      <c r="C260" s="823" t="s">
        <v>4235</v>
      </c>
      <c r="D260" s="823" t="s">
        <v>5541</v>
      </c>
      <c r="E260" s="823" t="s">
        <v>5542</v>
      </c>
      <c r="F260" s="832">
        <v>7</v>
      </c>
      <c r="G260" s="832">
        <v>924</v>
      </c>
      <c r="H260" s="832">
        <v>0.875</v>
      </c>
      <c r="I260" s="832">
        <v>132</v>
      </c>
      <c r="J260" s="832">
        <v>8</v>
      </c>
      <c r="K260" s="832">
        <v>1056</v>
      </c>
      <c r="L260" s="832">
        <v>1</v>
      </c>
      <c r="M260" s="832">
        <v>132</v>
      </c>
      <c r="N260" s="832">
        <v>7</v>
      </c>
      <c r="O260" s="832">
        <v>931</v>
      </c>
      <c r="P260" s="828">
        <v>0.88162878787878785</v>
      </c>
      <c r="Q260" s="833">
        <v>133</v>
      </c>
    </row>
    <row r="261" spans="1:17" ht="14.45" customHeight="1" x14ac:dyDescent="0.2">
      <c r="A261" s="822" t="s">
        <v>5537</v>
      </c>
      <c r="B261" s="823" t="s">
        <v>5538</v>
      </c>
      <c r="C261" s="823" t="s">
        <v>4235</v>
      </c>
      <c r="D261" s="823" t="s">
        <v>5543</v>
      </c>
      <c r="E261" s="823" t="s">
        <v>5544</v>
      </c>
      <c r="F261" s="832">
        <v>10</v>
      </c>
      <c r="G261" s="832">
        <v>1800</v>
      </c>
      <c r="H261" s="832">
        <v>0.46838407494145201</v>
      </c>
      <c r="I261" s="832">
        <v>180</v>
      </c>
      <c r="J261" s="832">
        <v>21</v>
      </c>
      <c r="K261" s="832">
        <v>3843</v>
      </c>
      <c r="L261" s="832">
        <v>1</v>
      </c>
      <c r="M261" s="832">
        <v>183</v>
      </c>
      <c r="N261" s="832">
        <v>18</v>
      </c>
      <c r="O261" s="832">
        <v>3330</v>
      </c>
      <c r="P261" s="828">
        <v>0.86651053864168615</v>
      </c>
      <c r="Q261" s="833">
        <v>185</v>
      </c>
    </row>
    <row r="262" spans="1:17" ht="14.45" customHeight="1" x14ac:dyDescent="0.2">
      <c r="A262" s="822" t="s">
        <v>5537</v>
      </c>
      <c r="B262" s="823" t="s">
        <v>5538</v>
      </c>
      <c r="C262" s="823" t="s">
        <v>4235</v>
      </c>
      <c r="D262" s="823" t="s">
        <v>5545</v>
      </c>
      <c r="E262" s="823" t="s">
        <v>5546</v>
      </c>
      <c r="F262" s="832">
        <v>28</v>
      </c>
      <c r="G262" s="832">
        <v>9436</v>
      </c>
      <c r="H262" s="832">
        <v>0.79061583577712613</v>
      </c>
      <c r="I262" s="832">
        <v>337</v>
      </c>
      <c r="J262" s="832">
        <v>35</v>
      </c>
      <c r="K262" s="832">
        <v>11935</v>
      </c>
      <c r="L262" s="832">
        <v>1</v>
      </c>
      <c r="M262" s="832">
        <v>341</v>
      </c>
      <c r="N262" s="832">
        <v>28</v>
      </c>
      <c r="O262" s="832">
        <v>9632</v>
      </c>
      <c r="P262" s="828">
        <v>0.8070381231671554</v>
      </c>
      <c r="Q262" s="833">
        <v>344</v>
      </c>
    </row>
    <row r="263" spans="1:17" ht="14.45" customHeight="1" x14ac:dyDescent="0.2">
      <c r="A263" s="822" t="s">
        <v>5537</v>
      </c>
      <c r="B263" s="823" t="s">
        <v>5538</v>
      </c>
      <c r="C263" s="823" t="s">
        <v>4235</v>
      </c>
      <c r="D263" s="823" t="s">
        <v>5547</v>
      </c>
      <c r="E263" s="823" t="s">
        <v>5548</v>
      </c>
      <c r="F263" s="832">
        <v>512</v>
      </c>
      <c r="G263" s="832">
        <v>179200</v>
      </c>
      <c r="H263" s="832">
        <v>0.76200195603180676</v>
      </c>
      <c r="I263" s="832">
        <v>350</v>
      </c>
      <c r="J263" s="832">
        <v>670</v>
      </c>
      <c r="K263" s="832">
        <v>235170</v>
      </c>
      <c r="L263" s="832">
        <v>1</v>
      </c>
      <c r="M263" s="832">
        <v>351</v>
      </c>
      <c r="N263" s="832">
        <v>667</v>
      </c>
      <c r="O263" s="832">
        <v>235451</v>
      </c>
      <c r="P263" s="828">
        <v>1.001194880299358</v>
      </c>
      <c r="Q263" s="833">
        <v>353</v>
      </c>
    </row>
    <row r="264" spans="1:17" ht="14.45" customHeight="1" x14ac:dyDescent="0.2">
      <c r="A264" s="822" t="s">
        <v>5537</v>
      </c>
      <c r="B264" s="823" t="s">
        <v>5538</v>
      </c>
      <c r="C264" s="823" t="s">
        <v>4235</v>
      </c>
      <c r="D264" s="823" t="s">
        <v>5549</v>
      </c>
      <c r="E264" s="823" t="s">
        <v>5550</v>
      </c>
      <c r="F264" s="832">
        <v>1</v>
      </c>
      <c r="G264" s="832">
        <v>392</v>
      </c>
      <c r="H264" s="832"/>
      <c r="I264" s="832">
        <v>392</v>
      </c>
      <c r="J264" s="832"/>
      <c r="K264" s="832"/>
      <c r="L264" s="832"/>
      <c r="M264" s="832"/>
      <c r="N264" s="832">
        <v>1</v>
      </c>
      <c r="O264" s="832">
        <v>405</v>
      </c>
      <c r="P264" s="828"/>
      <c r="Q264" s="833">
        <v>405</v>
      </c>
    </row>
    <row r="265" spans="1:17" ht="14.45" customHeight="1" x14ac:dyDescent="0.2">
      <c r="A265" s="822" t="s">
        <v>5537</v>
      </c>
      <c r="B265" s="823" t="s">
        <v>5538</v>
      </c>
      <c r="C265" s="823" t="s">
        <v>4235</v>
      </c>
      <c r="D265" s="823" t="s">
        <v>5551</v>
      </c>
      <c r="E265" s="823" t="s">
        <v>5552</v>
      </c>
      <c r="F265" s="832">
        <v>1</v>
      </c>
      <c r="G265" s="832">
        <v>707</v>
      </c>
      <c r="H265" s="832"/>
      <c r="I265" s="832">
        <v>707</v>
      </c>
      <c r="J265" s="832"/>
      <c r="K265" s="832"/>
      <c r="L265" s="832"/>
      <c r="M265" s="832"/>
      <c r="N265" s="832">
        <v>1</v>
      </c>
      <c r="O265" s="832">
        <v>719</v>
      </c>
      <c r="P265" s="828"/>
      <c r="Q265" s="833">
        <v>719</v>
      </c>
    </row>
    <row r="266" spans="1:17" ht="14.45" customHeight="1" x14ac:dyDescent="0.2">
      <c r="A266" s="822" t="s">
        <v>5537</v>
      </c>
      <c r="B266" s="823" t="s">
        <v>5538</v>
      </c>
      <c r="C266" s="823" t="s">
        <v>4235</v>
      </c>
      <c r="D266" s="823" t="s">
        <v>5553</v>
      </c>
      <c r="E266" s="823" t="s">
        <v>5554</v>
      </c>
      <c r="F266" s="832">
        <v>1</v>
      </c>
      <c r="G266" s="832">
        <v>148</v>
      </c>
      <c r="H266" s="832"/>
      <c r="I266" s="832">
        <v>148</v>
      </c>
      <c r="J266" s="832"/>
      <c r="K266" s="832"/>
      <c r="L266" s="832"/>
      <c r="M266" s="832"/>
      <c r="N266" s="832"/>
      <c r="O266" s="832"/>
      <c r="P266" s="828"/>
      <c r="Q266" s="833"/>
    </row>
    <row r="267" spans="1:17" ht="14.45" customHeight="1" x14ac:dyDescent="0.2">
      <c r="A267" s="822" t="s">
        <v>5537</v>
      </c>
      <c r="B267" s="823" t="s">
        <v>5538</v>
      </c>
      <c r="C267" s="823" t="s">
        <v>4235</v>
      </c>
      <c r="D267" s="823" t="s">
        <v>5555</v>
      </c>
      <c r="E267" s="823" t="s">
        <v>5556</v>
      </c>
      <c r="F267" s="832">
        <v>23</v>
      </c>
      <c r="G267" s="832">
        <v>7015</v>
      </c>
      <c r="H267" s="832">
        <v>0.99025974025974028</v>
      </c>
      <c r="I267" s="832">
        <v>305</v>
      </c>
      <c r="J267" s="832">
        <v>23</v>
      </c>
      <c r="K267" s="832">
        <v>7084</v>
      </c>
      <c r="L267" s="832">
        <v>1</v>
      </c>
      <c r="M267" s="832">
        <v>308</v>
      </c>
      <c r="N267" s="832">
        <v>20</v>
      </c>
      <c r="O267" s="832">
        <v>6200</v>
      </c>
      <c r="P267" s="828">
        <v>0.87521174477696217</v>
      </c>
      <c r="Q267" s="833">
        <v>310</v>
      </c>
    </row>
    <row r="268" spans="1:17" ht="14.45" customHeight="1" x14ac:dyDescent="0.2">
      <c r="A268" s="822" t="s">
        <v>5537</v>
      </c>
      <c r="B268" s="823" t="s">
        <v>5538</v>
      </c>
      <c r="C268" s="823" t="s">
        <v>4235</v>
      </c>
      <c r="D268" s="823" t="s">
        <v>5557</v>
      </c>
      <c r="E268" s="823" t="s">
        <v>5558</v>
      </c>
      <c r="F268" s="832">
        <v>83</v>
      </c>
      <c r="G268" s="832">
        <v>41085</v>
      </c>
      <c r="H268" s="832">
        <v>0.86668072988081424</v>
      </c>
      <c r="I268" s="832">
        <v>495</v>
      </c>
      <c r="J268" s="832">
        <v>95</v>
      </c>
      <c r="K268" s="832">
        <v>47405</v>
      </c>
      <c r="L268" s="832">
        <v>1</v>
      </c>
      <c r="M268" s="832">
        <v>499</v>
      </c>
      <c r="N268" s="832">
        <v>102</v>
      </c>
      <c r="O268" s="832">
        <v>51306</v>
      </c>
      <c r="P268" s="828">
        <v>1.082290897584643</v>
      </c>
      <c r="Q268" s="833">
        <v>503</v>
      </c>
    </row>
    <row r="269" spans="1:17" ht="14.45" customHeight="1" x14ac:dyDescent="0.2">
      <c r="A269" s="822" t="s">
        <v>5537</v>
      </c>
      <c r="B269" s="823" t="s">
        <v>5538</v>
      </c>
      <c r="C269" s="823" t="s">
        <v>4235</v>
      </c>
      <c r="D269" s="823" t="s">
        <v>5559</v>
      </c>
      <c r="E269" s="823" t="s">
        <v>5560</v>
      </c>
      <c r="F269" s="832">
        <v>95</v>
      </c>
      <c r="G269" s="832">
        <v>35245</v>
      </c>
      <c r="H269" s="832">
        <v>0.87604394511831374</v>
      </c>
      <c r="I269" s="832">
        <v>371</v>
      </c>
      <c r="J269" s="832">
        <v>107</v>
      </c>
      <c r="K269" s="832">
        <v>40232</v>
      </c>
      <c r="L269" s="832">
        <v>1</v>
      </c>
      <c r="M269" s="832">
        <v>376</v>
      </c>
      <c r="N269" s="832">
        <v>105</v>
      </c>
      <c r="O269" s="832">
        <v>39900</v>
      </c>
      <c r="P269" s="828">
        <v>0.9917478623980911</v>
      </c>
      <c r="Q269" s="833">
        <v>380</v>
      </c>
    </row>
    <row r="270" spans="1:17" ht="14.45" customHeight="1" x14ac:dyDescent="0.2">
      <c r="A270" s="822" t="s">
        <v>5537</v>
      </c>
      <c r="B270" s="823" t="s">
        <v>5538</v>
      </c>
      <c r="C270" s="823" t="s">
        <v>4235</v>
      </c>
      <c r="D270" s="823" t="s">
        <v>5561</v>
      </c>
      <c r="E270" s="823" t="s">
        <v>5562</v>
      </c>
      <c r="F270" s="832"/>
      <c r="G270" s="832"/>
      <c r="H270" s="832"/>
      <c r="I270" s="832"/>
      <c r="J270" s="832">
        <v>3</v>
      </c>
      <c r="K270" s="832">
        <v>36</v>
      </c>
      <c r="L270" s="832">
        <v>1</v>
      </c>
      <c r="M270" s="832">
        <v>12</v>
      </c>
      <c r="N270" s="832">
        <v>2</v>
      </c>
      <c r="O270" s="832">
        <v>24</v>
      </c>
      <c r="P270" s="828">
        <v>0.66666666666666663</v>
      </c>
      <c r="Q270" s="833">
        <v>12</v>
      </c>
    </row>
    <row r="271" spans="1:17" ht="14.45" customHeight="1" x14ac:dyDescent="0.2">
      <c r="A271" s="822" t="s">
        <v>5537</v>
      </c>
      <c r="B271" s="823" t="s">
        <v>5538</v>
      </c>
      <c r="C271" s="823" t="s">
        <v>4235</v>
      </c>
      <c r="D271" s="823" t="s">
        <v>5563</v>
      </c>
      <c r="E271" s="823" t="s">
        <v>5564</v>
      </c>
      <c r="F271" s="832">
        <v>2</v>
      </c>
      <c r="G271" s="832">
        <v>224</v>
      </c>
      <c r="H271" s="832">
        <v>1.9823008849557522</v>
      </c>
      <c r="I271" s="832">
        <v>112</v>
      </c>
      <c r="J271" s="832">
        <v>1</v>
      </c>
      <c r="K271" s="832">
        <v>113</v>
      </c>
      <c r="L271" s="832">
        <v>1</v>
      </c>
      <c r="M271" s="832">
        <v>113</v>
      </c>
      <c r="N271" s="832"/>
      <c r="O271" s="832"/>
      <c r="P271" s="828"/>
      <c r="Q271" s="833"/>
    </row>
    <row r="272" spans="1:17" ht="14.45" customHeight="1" x14ac:dyDescent="0.2">
      <c r="A272" s="822" t="s">
        <v>5537</v>
      </c>
      <c r="B272" s="823" t="s">
        <v>5538</v>
      </c>
      <c r="C272" s="823" t="s">
        <v>4235</v>
      </c>
      <c r="D272" s="823" t="s">
        <v>5565</v>
      </c>
      <c r="E272" s="823" t="s">
        <v>5566</v>
      </c>
      <c r="F272" s="832">
        <v>1</v>
      </c>
      <c r="G272" s="832">
        <v>126</v>
      </c>
      <c r="H272" s="832"/>
      <c r="I272" s="832">
        <v>126</v>
      </c>
      <c r="J272" s="832"/>
      <c r="K272" s="832"/>
      <c r="L272" s="832"/>
      <c r="M272" s="832"/>
      <c r="N272" s="832"/>
      <c r="O272" s="832"/>
      <c r="P272" s="828"/>
      <c r="Q272" s="833"/>
    </row>
    <row r="273" spans="1:17" ht="14.45" customHeight="1" x14ac:dyDescent="0.2">
      <c r="A273" s="822" t="s">
        <v>5537</v>
      </c>
      <c r="B273" s="823" t="s">
        <v>5538</v>
      </c>
      <c r="C273" s="823" t="s">
        <v>4235</v>
      </c>
      <c r="D273" s="823" t="s">
        <v>5567</v>
      </c>
      <c r="E273" s="823" t="s">
        <v>5568</v>
      </c>
      <c r="F273" s="832">
        <v>10</v>
      </c>
      <c r="G273" s="832">
        <v>4580</v>
      </c>
      <c r="H273" s="832">
        <v>0.47104803044327881</v>
      </c>
      <c r="I273" s="832">
        <v>458</v>
      </c>
      <c r="J273" s="832">
        <v>21</v>
      </c>
      <c r="K273" s="832">
        <v>9723</v>
      </c>
      <c r="L273" s="832">
        <v>1</v>
      </c>
      <c r="M273" s="832">
        <v>463</v>
      </c>
      <c r="N273" s="832">
        <v>16</v>
      </c>
      <c r="O273" s="832">
        <v>7472</v>
      </c>
      <c r="P273" s="828">
        <v>0.76848709246117453</v>
      </c>
      <c r="Q273" s="833">
        <v>467</v>
      </c>
    </row>
    <row r="274" spans="1:17" ht="14.45" customHeight="1" x14ac:dyDescent="0.2">
      <c r="A274" s="822" t="s">
        <v>5537</v>
      </c>
      <c r="B274" s="823" t="s">
        <v>5538</v>
      </c>
      <c r="C274" s="823" t="s">
        <v>4235</v>
      </c>
      <c r="D274" s="823" t="s">
        <v>5569</v>
      </c>
      <c r="E274" s="823" t="s">
        <v>5570</v>
      </c>
      <c r="F274" s="832">
        <v>153</v>
      </c>
      <c r="G274" s="832">
        <v>8874</v>
      </c>
      <c r="H274" s="832">
        <v>0.85946731234866824</v>
      </c>
      <c r="I274" s="832">
        <v>58</v>
      </c>
      <c r="J274" s="832">
        <v>175</v>
      </c>
      <c r="K274" s="832">
        <v>10325</v>
      </c>
      <c r="L274" s="832">
        <v>1</v>
      </c>
      <c r="M274" s="832">
        <v>59</v>
      </c>
      <c r="N274" s="832">
        <v>164</v>
      </c>
      <c r="O274" s="832">
        <v>9676</v>
      </c>
      <c r="P274" s="828">
        <v>0.93714285714285717</v>
      </c>
      <c r="Q274" s="833">
        <v>59</v>
      </c>
    </row>
    <row r="275" spans="1:17" ht="14.45" customHeight="1" x14ac:dyDescent="0.2">
      <c r="A275" s="822" t="s">
        <v>5537</v>
      </c>
      <c r="B275" s="823" t="s">
        <v>5538</v>
      </c>
      <c r="C275" s="823" t="s">
        <v>4235</v>
      </c>
      <c r="D275" s="823" t="s">
        <v>5571</v>
      </c>
      <c r="E275" s="823" t="s">
        <v>5572</v>
      </c>
      <c r="F275" s="832"/>
      <c r="G275" s="832"/>
      <c r="H275" s="832"/>
      <c r="I275" s="832"/>
      <c r="J275" s="832">
        <v>1</v>
      </c>
      <c r="K275" s="832">
        <v>2179</v>
      </c>
      <c r="L275" s="832">
        <v>1</v>
      </c>
      <c r="M275" s="832">
        <v>2179</v>
      </c>
      <c r="N275" s="832">
        <v>1</v>
      </c>
      <c r="O275" s="832">
        <v>2183</v>
      </c>
      <c r="P275" s="828">
        <v>1.0018357044515833</v>
      </c>
      <c r="Q275" s="833">
        <v>2183</v>
      </c>
    </row>
    <row r="276" spans="1:17" ht="14.45" customHeight="1" x14ac:dyDescent="0.2">
      <c r="A276" s="822" t="s">
        <v>5537</v>
      </c>
      <c r="B276" s="823" t="s">
        <v>5538</v>
      </c>
      <c r="C276" s="823" t="s">
        <v>4235</v>
      </c>
      <c r="D276" s="823" t="s">
        <v>5573</v>
      </c>
      <c r="E276" s="823" t="s">
        <v>5574</v>
      </c>
      <c r="F276" s="832">
        <v>249</v>
      </c>
      <c r="G276" s="832">
        <v>43824</v>
      </c>
      <c r="H276" s="832">
        <v>0.97153498270816707</v>
      </c>
      <c r="I276" s="832">
        <v>176</v>
      </c>
      <c r="J276" s="832">
        <v>252</v>
      </c>
      <c r="K276" s="832">
        <v>45108</v>
      </c>
      <c r="L276" s="832">
        <v>1</v>
      </c>
      <c r="M276" s="832">
        <v>179</v>
      </c>
      <c r="N276" s="832">
        <v>144</v>
      </c>
      <c r="O276" s="832">
        <v>26064</v>
      </c>
      <c r="P276" s="828">
        <v>0.57781324820430968</v>
      </c>
      <c r="Q276" s="833">
        <v>181</v>
      </c>
    </row>
    <row r="277" spans="1:17" ht="14.45" customHeight="1" x14ac:dyDescent="0.2">
      <c r="A277" s="822" t="s">
        <v>5537</v>
      </c>
      <c r="B277" s="823" t="s">
        <v>5538</v>
      </c>
      <c r="C277" s="823" t="s">
        <v>4235</v>
      </c>
      <c r="D277" s="823" t="s">
        <v>5575</v>
      </c>
      <c r="E277" s="823" t="s">
        <v>5576</v>
      </c>
      <c r="F277" s="832">
        <v>2</v>
      </c>
      <c r="G277" s="832">
        <v>172</v>
      </c>
      <c r="H277" s="832"/>
      <c r="I277" s="832">
        <v>86</v>
      </c>
      <c r="J277" s="832"/>
      <c r="K277" s="832"/>
      <c r="L277" s="832"/>
      <c r="M277" s="832"/>
      <c r="N277" s="832">
        <v>2</v>
      </c>
      <c r="O277" s="832">
        <v>176</v>
      </c>
      <c r="P277" s="828"/>
      <c r="Q277" s="833">
        <v>88</v>
      </c>
    </row>
    <row r="278" spans="1:17" ht="14.45" customHeight="1" x14ac:dyDescent="0.2">
      <c r="A278" s="822" t="s">
        <v>5537</v>
      </c>
      <c r="B278" s="823" t="s">
        <v>5538</v>
      </c>
      <c r="C278" s="823" t="s">
        <v>4235</v>
      </c>
      <c r="D278" s="823" t="s">
        <v>5577</v>
      </c>
      <c r="E278" s="823" t="s">
        <v>5578</v>
      </c>
      <c r="F278" s="832">
        <v>12</v>
      </c>
      <c r="G278" s="832">
        <v>2040</v>
      </c>
      <c r="H278" s="832">
        <v>1.1860465116279071</v>
      </c>
      <c r="I278" s="832">
        <v>170</v>
      </c>
      <c r="J278" s="832">
        <v>10</v>
      </c>
      <c r="K278" s="832">
        <v>1720</v>
      </c>
      <c r="L278" s="832">
        <v>1</v>
      </c>
      <c r="M278" s="832">
        <v>172</v>
      </c>
      <c r="N278" s="832">
        <v>11</v>
      </c>
      <c r="O278" s="832">
        <v>1914</v>
      </c>
      <c r="P278" s="828">
        <v>1.1127906976744186</v>
      </c>
      <c r="Q278" s="833">
        <v>174</v>
      </c>
    </row>
    <row r="279" spans="1:17" ht="14.45" customHeight="1" x14ac:dyDescent="0.2">
      <c r="A279" s="822" t="s">
        <v>5537</v>
      </c>
      <c r="B279" s="823" t="s">
        <v>5538</v>
      </c>
      <c r="C279" s="823" t="s">
        <v>4235</v>
      </c>
      <c r="D279" s="823" t="s">
        <v>5579</v>
      </c>
      <c r="E279" s="823" t="s">
        <v>5580</v>
      </c>
      <c r="F279" s="832"/>
      <c r="G279" s="832"/>
      <c r="H279" s="832"/>
      <c r="I279" s="832"/>
      <c r="J279" s="832"/>
      <c r="K279" s="832"/>
      <c r="L279" s="832"/>
      <c r="M279" s="832"/>
      <c r="N279" s="832">
        <v>1</v>
      </c>
      <c r="O279" s="832">
        <v>269</v>
      </c>
      <c r="P279" s="828"/>
      <c r="Q279" s="833">
        <v>269</v>
      </c>
    </row>
    <row r="280" spans="1:17" ht="14.45" customHeight="1" x14ac:dyDescent="0.2">
      <c r="A280" s="822" t="s">
        <v>5537</v>
      </c>
      <c r="B280" s="823" t="s">
        <v>5538</v>
      </c>
      <c r="C280" s="823" t="s">
        <v>4235</v>
      </c>
      <c r="D280" s="823" t="s">
        <v>5581</v>
      </c>
      <c r="E280" s="823" t="s">
        <v>5582</v>
      </c>
      <c r="F280" s="832">
        <v>1</v>
      </c>
      <c r="G280" s="832">
        <v>2134</v>
      </c>
      <c r="H280" s="832">
        <v>0.19888164026095059</v>
      </c>
      <c r="I280" s="832">
        <v>2134</v>
      </c>
      <c r="J280" s="832">
        <v>5</v>
      </c>
      <c r="K280" s="832">
        <v>10730</v>
      </c>
      <c r="L280" s="832">
        <v>1</v>
      </c>
      <c r="M280" s="832">
        <v>2146</v>
      </c>
      <c r="N280" s="832">
        <v>3</v>
      </c>
      <c r="O280" s="832">
        <v>6471</v>
      </c>
      <c r="P280" s="828">
        <v>0.60307548928238586</v>
      </c>
      <c r="Q280" s="833">
        <v>2157</v>
      </c>
    </row>
    <row r="281" spans="1:17" ht="14.45" customHeight="1" x14ac:dyDescent="0.2">
      <c r="A281" s="822" t="s">
        <v>5537</v>
      </c>
      <c r="B281" s="823" t="s">
        <v>5538</v>
      </c>
      <c r="C281" s="823" t="s">
        <v>4235</v>
      </c>
      <c r="D281" s="823" t="s">
        <v>5583</v>
      </c>
      <c r="E281" s="823" t="s">
        <v>5584</v>
      </c>
      <c r="F281" s="832">
        <v>1</v>
      </c>
      <c r="G281" s="832">
        <v>426</v>
      </c>
      <c r="H281" s="832"/>
      <c r="I281" s="832">
        <v>426</v>
      </c>
      <c r="J281" s="832"/>
      <c r="K281" s="832"/>
      <c r="L281" s="832"/>
      <c r="M281" s="832"/>
      <c r="N281" s="832"/>
      <c r="O281" s="832"/>
      <c r="P281" s="828"/>
      <c r="Q281" s="833"/>
    </row>
    <row r="282" spans="1:17" ht="14.45" customHeight="1" x14ac:dyDescent="0.2">
      <c r="A282" s="822" t="s">
        <v>5537</v>
      </c>
      <c r="B282" s="823" t="s">
        <v>5538</v>
      </c>
      <c r="C282" s="823" t="s">
        <v>4235</v>
      </c>
      <c r="D282" s="823" t="s">
        <v>5585</v>
      </c>
      <c r="E282" s="823" t="s">
        <v>5586</v>
      </c>
      <c r="F282" s="832"/>
      <c r="G282" s="832"/>
      <c r="H282" s="832"/>
      <c r="I282" s="832"/>
      <c r="J282" s="832">
        <v>4</v>
      </c>
      <c r="K282" s="832">
        <v>1164</v>
      </c>
      <c r="L282" s="832">
        <v>1</v>
      </c>
      <c r="M282" s="832">
        <v>291</v>
      </c>
      <c r="N282" s="832">
        <v>2</v>
      </c>
      <c r="O282" s="832">
        <v>586</v>
      </c>
      <c r="P282" s="828">
        <v>0.50343642611683848</v>
      </c>
      <c r="Q282" s="833">
        <v>293</v>
      </c>
    </row>
    <row r="283" spans="1:17" ht="14.45" customHeight="1" x14ac:dyDescent="0.2">
      <c r="A283" s="822" t="s">
        <v>5537</v>
      </c>
      <c r="B283" s="823" t="s">
        <v>5538</v>
      </c>
      <c r="C283" s="823" t="s">
        <v>4235</v>
      </c>
      <c r="D283" s="823" t="s">
        <v>5587</v>
      </c>
      <c r="E283" s="823" t="s">
        <v>5588</v>
      </c>
      <c r="F283" s="832"/>
      <c r="G283" s="832"/>
      <c r="H283" s="832"/>
      <c r="I283" s="832"/>
      <c r="J283" s="832">
        <v>1</v>
      </c>
      <c r="K283" s="832">
        <v>0</v>
      </c>
      <c r="L283" s="832"/>
      <c r="M283" s="832">
        <v>0</v>
      </c>
      <c r="N283" s="832"/>
      <c r="O283" s="832"/>
      <c r="P283" s="828"/>
      <c r="Q283" s="833"/>
    </row>
    <row r="284" spans="1:17" ht="14.45" customHeight="1" x14ac:dyDescent="0.2">
      <c r="A284" s="822" t="s">
        <v>5537</v>
      </c>
      <c r="B284" s="823" t="s">
        <v>5538</v>
      </c>
      <c r="C284" s="823" t="s">
        <v>4235</v>
      </c>
      <c r="D284" s="823" t="s">
        <v>5589</v>
      </c>
      <c r="E284" s="823" t="s">
        <v>5590</v>
      </c>
      <c r="F284" s="832"/>
      <c r="G284" s="832"/>
      <c r="H284" s="832"/>
      <c r="I284" s="832"/>
      <c r="J284" s="832">
        <v>2</v>
      </c>
      <c r="K284" s="832">
        <v>0</v>
      </c>
      <c r="L284" s="832"/>
      <c r="M284" s="832">
        <v>0</v>
      </c>
      <c r="N284" s="832">
        <v>1</v>
      </c>
      <c r="O284" s="832">
        <v>0</v>
      </c>
      <c r="P284" s="828"/>
      <c r="Q284" s="833">
        <v>0</v>
      </c>
    </row>
    <row r="285" spans="1:17" ht="14.45" customHeight="1" x14ac:dyDescent="0.2">
      <c r="A285" s="822" t="s">
        <v>5537</v>
      </c>
      <c r="B285" s="823" t="s">
        <v>5538</v>
      </c>
      <c r="C285" s="823" t="s">
        <v>4235</v>
      </c>
      <c r="D285" s="823" t="s">
        <v>5591</v>
      </c>
      <c r="E285" s="823" t="s">
        <v>5592</v>
      </c>
      <c r="F285" s="832"/>
      <c r="G285" s="832"/>
      <c r="H285" s="832"/>
      <c r="I285" s="832"/>
      <c r="J285" s="832">
        <v>15</v>
      </c>
      <c r="K285" s="832">
        <v>72045</v>
      </c>
      <c r="L285" s="832">
        <v>1</v>
      </c>
      <c r="M285" s="832">
        <v>4803</v>
      </c>
      <c r="N285" s="832">
        <v>8</v>
      </c>
      <c r="O285" s="832">
        <v>38592</v>
      </c>
      <c r="P285" s="828">
        <v>0.53566520924422234</v>
      </c>
      <c r="Q285" s="833">
        <v>4824</v>
      </c>
    </row>
    <row r="286" spans="1:17" ht="14.45" customHeight="1" x14ac:dyDescent="0.2">
      <c r="A286" s="822" t="s">
        <v>5537</v>
      </c>
      <c r="B286" s="823" t="s">
        <v>5538</v>
      </c>
      <c r="C286" s="823" t="s">
        <v>4235</v>
      </c>
      <c r="D286" s="823" t="s">
        <v>5593</v>
      </c>
      <c r="E286" s="823" t="s">
        <v>5594</v>
      </c>
      <c r="F286" s="832"/>
      <c r="G286" s="832"/>
      <c r="H286" s="832"/>
      <c r="I286" s="832"/>
      <c r="J286" s="832">
        <v>4</v>
      </c>
      <c r="K286" s="832">
        <v>2448</v>
      </c>
      <c r="L286" s="832">
        <v>1</v>
      </c>
      <c r="M286" s="832">
        <v>612</v>
      </c>
      <c r="N286" s="832">
        <v>2</v>
      </c>
      <c r="O286" s="832">
        <v>1230</v>
      </c>
      <c r="P286" s="828">
        <v>0.50245098039215685</v>
      </c>
      <c r="Q286" s="833">
        <v>615</v>
      </c>
    </row>
    <row r="287" spans="1:17" ht="14.45" customHeight="1" x14ac:dyDescent="0.2">
      <c r="A287" s="822" t="s">
        <v>5537</v>
      </c>
      <c r="B287" s="823" t="s">
        <v>5538</v>
      </c>
      <c r="C287" s="823" t="s">
        <v>4235</v>
      </c>
      <c r="D287" s="823" t="s">
        <v>5595</v>
      </c>
      <c r="E287" s="823" t="s">
        <v>5596</v>
      </c>
      <c r="F287" s="832"/>
      <c r="G287" s="832"/>
      <c r="H287" s="832"/>
      <c r="I287" s="832"/>
      <c r="J287" s="832">
        <v>2</v>
      </c>
      <c r="K287" s="832">
        <v>5690</v>
      </c>
      <c r="L287" s="832">
        <v>1</v>
      </c>
      <c r="M287" s="832">
        <v>2845</v>
      </c>
      <c r="N287" s="832"/>
      <c r="O287" s="832"/>
      <c r="P287" s="828"/>
      <c r="Q287" s="833"/>
    </row>
    <row r="288" spans="1:17" ht="14.45" customHeight="1" x14ac:dyDescent="0.2">
      <c r="A288" s="822" t="s">
        <v>5537</v>
      </c>
      <c r="B288" s="823" t="s">
        <v>5538</v>
      </c>
      <c r="C288" s="823" t="s">
        <v>4235</v>
      </c>
      <c r="D288" s="823" t="s">
        <v>5597</v>
      </c>
      <c r="E288" s="823" t="s">
        <v>5598</v>
      </c>
      <c r="F288" s="832"/>
      <c r="G288" s="832"/>
      <c r="H288" s="832"/>
      <c r="I288" s="832"/>
      <c r="J288" s="832">
        <v>2</v>
      </c>
      <c r="K288" s="832">
        <v>15172</v>
      </c>
      <c r="L288" s="832">
        <v>1</v>
      </c>
      <c r="M288" s="832">
        <v>7586</v>
      </c>
      <c r="N288" s="832">
        <v>4</v>
      </c>
      <c r="O288" s="832">
        <v>30388</v>
      </c>
      <c r="P288" s="828">
        <v>2.0029000790930662</v>
      </c>
      <c r="Q288" s="833">
        <v>7597</v>
      </c>
    </row>
    <row r="289" spans="1:17" ht="14.45" customHeight="1" x14ac:dyDescent="0.2">
      <c r="A289" s="822" t="s">
        <v>5537</v>
      </c>
      <c r="B289" s="823" t="s">
        <v>5538</v>
      </c>
      <c r="C289" s="823" t="s">
        <v>4235</v>
      </c>
      <c r="D289" s="823" t="s">
        <v>5599</v>
      </c>
      <c r="E289" s="823" t="s">
        <v>5600</v>
      </c>
      <c r="F289" s="832"/>
      <c r="G289" s="832"/>
      <c r="H289" s="832"/>
      <c r="I289" s="832"/>
      <c r="J289" s="832">
        <v>1</v>
      </c>
      <c r="K289" s="832">
        <v>1142</v>
      </c>
      <c r="L289" s="832">
        <v>1</v>
      </c>
      <c r="M289" s="832">
        <v>1142</v>
      </c>
      <c r="N289" s="832"/>
      <c r="O289" s="832"/>
      <c r="P289" s="828"/>
      <c r="Q289" s="833"/>
    </row>
    <row r="290" spans="1:17" ht="14.45" customHeight="1" x14ac:dyDescent="0.2">
      <c r="A290" s="822" t="s">
        <v>5601</v>
      </c>
      <c r="B290" s="823" t="s">
        <v>5602</v>
      </c>
      <c r="C290" s="823" t="s">
        <v>4235</v>
      </c>
      <c r="D290" s="823" t="s">
        <v>5603</v>
      </c>
      <c r="E290" s="823" t="s">
        <v>5604</v>
      </c>
      <c r="F290" s="832">
        <v>810</v>
      </c>
      <c r="G290" s="832">
        <v>140940</v>
      </c>
      <c r="H290" s="832">
        <v>1.0181686834025645</v>
      </c>
      <c r="I290" s="832">
        <v>174</v>
      </c>
      <c r="J290" s="832">
        <v>791</v>
      </c>
      <c r="K290" s="832">
        <v>138425</v>
      </c>
      <c r="L290" s="832">
        <v>1</v>
      </c>
      <c r="M290" s="832">
        <v>175</v>
      </c>
      <c r="N290" s="832">
        <v>579</v>
      </c>
      <c r="O290" s="832">
        <v>101904</v>
      </c>
      <c r="P290" s="828">
        <v>0.73616759978327617</v>
      </c>
      <c r="Q290" s="833">
        <v>176</v>
      </c>
    </row>
    <row r="291" spans="1:17" ht="14.45" customHeight="1" x14ac:dyDescent="0.2">
      <c r="A291" s="822" t="s">
        <v>5601</v>
      </c>
      <c r="B291" s="823" t="s">
        <v>5602</v>
      </c>
      <c r="C291" s="823" t="s">
        <v>4235</v>
      </c>
      <c r="D291" s="823" t="s">
        <v>5605</v>
      </c>
      <c r="E291" s="823" t="s">
        <v>5606</v>
      </c>
      <c r="F291" s="832">
        <v>1</v>
      </c>
      <c r="G291" s="832">
        <v>1070</v>
      </c>
      <c r="H291" s="832"/>
      <c r="I291" s="832">
        <v>1070</v>
      </c>
      <c r="J291" s="832"/>
      <c r="K291" s="832"/>
      <c r="L291" s="832"/>
      <c r="M291" s="832"/>
      <c r="N291" s="832">
        <v>37</v>
      </c>
      <c r="O291" s="832">
        <v>39775</v>
      </c>
      <c r="P291" s="828"/>
      <c r="Q291" s="833">
        <v>1075</v>
      </c>
    </row>
    <row r="292" spans="1:17" ht="14.45" customHeight="1" x14ac:dyDescent="0.2">
      <c r="A292" s="822" t="s">
        <v>5601</v>
      </c>
      <c r="B292" s="823" t="s">
        <v>5602</v>
      </c>
      <c r="C292" s="823" t="s">
        <v>4235</v>
      </c>
      <c r="D292" s="823" t="s">
        <v>5607</v>
      </c>
      <c r="E292" s="823" t="s">
        <v>5608</v>
      </c>
      <c r="F292" s="832">
        <v>30</v>
      </c>
      <c r="G292" s="832">
        <v>1380</v>
      </c>
      <c r="H292" s="832">
        <v>5.8723404255319149</v>
      </c>
      <c r="I292" s="832">
        <v>46</v>
      </c>
      <c r="J292" s="832">
        <v>5</v>
      </c>
      <c r="K292" s="832">
        <v>235</v>
      </c>
      <c r="L292" s="832">
        <v>1</v>
      </c>
      <c r="M292" s="832">
        <v>47</v>
      </c>
      <c r="N292" s="832">
        <v>19</v>
      </c>
      <c r="O292" s="832">
        <v>893</v>
      </c>
      <c r="P292" s="828">
        <v>3.8</v>
      </c>
      <c r="Q292" s="833">
        <v>47</v>
      </c>
    </row>
    <row r="293" spans="1:17" ht="14.45" customHeight="1" x14ac:dyDescent="0.2">
      <c r="A293" s="822" t="s">
        <v>5601</v>
      </c>
      <c r="B293" s="823" t="s">
        <v>5602</v>
      </c>
      <c r="C293" s="823" t="s">
        <v>4235</v>
      </c>
      <c r="D293" s="823" t="s">
        <v>5609</v>
      </c>
      <c r="E293" s="823" t="s">
        <v>5610</v>
      </c>
      <c r="F293" s="832">
        <v>2</v>
      </c>
      <c r="G293" s="832">
        <v>694</v>
      </c>
      <c r="H293" s="832">
        <v>0.49856321839080459</v>
      </c>
      <c r="I293" s="832">
        <v>347</v>
      </c>
      <c r="J293" s="832">
        <v>4</v>
      </c>
      <c r="K293" s="832">
        <v>1392</v>
      </c>
      <c r="L293" s="832">
        <v>1</v>
      </c>
      <c r="M293" s="832">
        <v>348</v>
      </c>
      <c r="N293" s="832">
        <v>6</v>
      </c>
      <c r="O293" s="832">
        <v>2088</v>
      </c>
      <c r="P293" s="828">
        <v>1.5</v>
      </c>
      <c r="Q293" s="833">
        <v>348</v>
      </c>
    </row>
    <row r="294" spans="1:17" ht="14.45" customHeight="1" x14ac:dyDescent="0.2">
      <c r="A294" s="822" t="s">
        <v>5601</v>
      </c>
      <c r="B294" s="823" t="s">
        <v>5602</v>
      </c>
      <c r="C294" s="823" t="s">
        <v>4235</v>
      </c>
      <c r="D294" s="823" t="s">
        <v>5611</v>
      </c>
      <c r="E294" s="823" t="s">
        <v>5612</v>
      </c>
      <c r="F294" s="832">
        <v>1</v>
      </c>
      <c r="G294" s="832">
        <v>51</v>
      </c>
      <c r="H294" s="832">
        <v>0.16666666666666666</v>
      </c>
      <c r="I294" s="832">
        <v>51</v>
      </c>
      <c r="J294" s="832">
        <v>6</v>
      </c>
      <c r="K294" s="832">
        <v>306</v>
      </c>
      <c r="L294" s="832">
        <v>1</v>
      </c>
      <c r="M294" s="832">
        <v>51</v>
      </c>
      <c r="N294" s="832">
        <v>4</v>
      </c>
      <c r="O294" s="832">
        <v>208</v>
      </c>
      <c r="P294" s="828">
        <v>0.6797385620915033</v>
      </c>
      <c r="Q294" s="833">
        <v>52</v>
      </c>
    </row>
    <row r="295" spans="1:17" ht="14.45" customHeight="1" x14ac:dyDescent="0.2">
      <c r="A295" s="822" t="s">
        <v>5601</v>
      </c>
      <c r="B295" s="823" t="s">
        <v>5602</v>
      </c>
      <c r="C295" s="823" t="s">
        <v>4235</v>
      </c>
      <c r="D295" s="823" t="s">
        <v>5613</v>
      </c>
      <c r="E295" s="823" t="s">
        <v>5614</v>
      </c>
      <c r="F295" s="832">
        <v>26</v>
      </c>
      <c r="G295" s="832">
        <v>9802</v>
      </c>
      <c r="H295" s="832">
        <v>5.1862433862433859</v>
      </c>
      <c r="I295" s="832">
        <v>377</v>
      </c>
      <c r="J295" s="832">
        <v>5</v>
      </c>
      <c r="K295" s="832">
        <v>1890</v>
      </c>
      <c r="L295" s="832">
        <v>1</v>
      </c>
      <c r="M295" s="832">
        <v>378</v>
      </c>
      <c r="N295" s="832">
        <v>21</v>
      </c>
      <c r="O295" s="832">
        <v>7938</v>
      </c>
      <c r="P295" s="828">
        <v>4.2</v>
      </c>
      <c r="Q295" s="833">
        <v>378</v>
      </c>
    </row>
    <row r="296" spans="1:17" ht="14.45" customHeight="1" x14ac:dyDescent="0.2">
      <c r="A296" s="822" t="s">
        <v>5601</v>
      </c>
      <c r="B296" s="823" t="s">
        <v>5602</v>
      </c>
      <c r="C296" s="823" t="s">
        <v>4235</v>
      </c>
      <c r="D296" s="823" t="s">
        <v>5615</v>
      </c>
      <c r="E296" s="823" t="s">
        <v>5616</v>
      </c>
      <c r="F296" s="832">
        <v>26</v>
      </c>
      <c r="G296" s="832">
        <v>884</v>
      </c>
      <c r="H296" s="832">
        <v>1.368421052631579</v>
      </c>
      <c r="I296" s="832">
        <v>34</v>
      </c>
      <c r="J296" s="832">
        <v>19</v>
      </c>
      <c r="K296" s="832">
        <v>646</v>
      </c>
      <c r="L296" s="832">
        <v>1</v>
      </c>
      <c r="M296" s="832">
        <v>34</v>
      </c>
      <c r="N296" s="832">
        <v>7</v>
      </c>
      <c r="O296" s="832">
        <v>245</v>
      </c>
      <c r="P296" s="828">
        <v>0.37925696594427244</v>
      </c>
      <c r="Q296" s="833">
        <v>35</v>
      </c>
    </row>
    <row r="297" spans="1:17" ht="14.45" customHeight="1" x14ac:dyDescent="0.2">
      <c r="A297" s="822" t="s">
        <v>5601</v>
      </c>
      <c r="B297" s="823" t="s">
        <v>5602</v>
      </c>
      <c r="C297" s="823" t="s">
        <v>4235</v>
      </c>
      <c r="D297" s="823" t="s">
        <v>5617</v>
      </c>
      <c r="E297" s="823" t="s">
        <v>5618</v>
      </c>
      <c r="F297" s="832">
        <v>3</v>
      </c>
      <c r="G297" s="832">
        <v>1572</v>
      </c>
      <c r="H297" s="832"/>
      <c r="I297" s="832">
        <v>524</v>
      </c>
      <c r="J297" s="832"/>
      <c r="K297" s="832"/>
      <c r="L297" s="832"/>
      <c r="M297" s="832"/>
      <c r="N297" s="832">
        <v>2</v>
      </c>
      <c r="O297" s="832">
        <v>1050</v>
      </c>
      <c r="P297" s="828"/>
      <c r="Q297" s="833">
        <v>525</v>
      </c>
    </row>
    <row r="298" spans="1:17" ht="14.45" customHeight="1" x14ac:dyDescent="0.2">
      <c r="A298" s="822" t="s">
        <v>5601</v>
      </c>
      <c r="B298" s="823" t="s">
        <v>5602</v>
      </c>
      <c r="C298" s="823" t="s">
        <v>4235</v>
      </c>
      <c r="D298" s="823" t="s">
        <v>5619</v>
      </c>
      <c r="E298" s="823" t="s">
        <v>5620</v>
      </c>
      <c r="F298" s="832">
        <v>2</v>
      </c>
      <c r="G298" s="832">
        <v>114</v>
      </c>
      <c r="H298" s="832"/>
      <c r="I298" s="832">
        <v>57</v>
      </c>
      <c r="J298" s="832"/>
      <c r="K298" s="832"/>
      <c r="L298" s="832"/>
      <c r="M298" s="832"/>
      <c r="N298" s="832">
        <v>1</v>
      </c>
      <c r="O298" s="832">
        <v>58</v>
      </c>
      <c r="P298" s="828"/>
      <c r="Q298" s="833">
        <v>58</v>
      </c>
    </row>
    <row r="299" spans="1:17" ht="14.45" customHeight="1" x14ac:dyDescent="0.2">
      <c r="A299" s="822" t="s">
        <v>5601</v>
      </c>
      <c r="B299" s="823" t="s">
        <v>5602</v>
      </c>
      <c r="C299" s="823" t="s">
        <v>4235</v>
      </c>
      <c r="D299" s="823" t="s">
        <v>5621</v>
      </c>
      <c r="E299" s="823" t="s">
        <v>5622</v>
      </c>
      <c r="F299" s="832">
        <v>1</v>
      </c>
      <c r="G299" s="832">
        <v>225</v>
      </c>
      <c r="H299" s="832"/>
      <c r="I299" s="832">
        <v>225</v>
      </c>
      <c r="J299" s="832"/>
      <c r="K299" s="832"/>
      <c r="L299" s="832"/>
      <c r="M299" s="832"/>
      <c r="N299" s="832">
        <v>1</v>
      </c>
      <c r="O299" s="832">
        <v>227</v>
      </c>
      <c r="P299" s="828"/>
      <c r="Q299" s="833">
        <v>227</v>
      </c>
    </row>
    <row r="300" spans="1:17" ht="14.45" customHeight="1" x14ac:dyDescent="0.2">
      <c r="A300" s="822" t="s">
        <v>5601</v>
      </c>
      <c r="B300" s="823" t="s">
        <v>5602</v>
      </c>
      <c r="C300" s="823" t="s">
        <v>4235</v>
      </c>
      <c r="D300" s="823" t="s">
        <v>5623</v>
      </c>
      <c r="E300" s="823" t="s">
        <v>5624</v>
      </c>
      <c r="F300" s="832">
        <v>1</v>
      </c>
      <c r="G300" s="832">
        <v>554</v>
      </c>
      <c r="H300" s="832"/>
      <c r="I300" s="832">
        <v>554</v>
      </c>
      <c r="J300" s="832"/>
      <c r="K300" s="832"/>
      <c r="L300" s="832"/>
      <c r="M300" s="832"/>
      <c r="N300" s="832">
        <v>1</v>
      </c>
      <c r="O300" s="832">
        <v>557</v>
      </c>
      <c r="P300" s="828"/>
      <c r="Q300" s="833">
        <v>557</v>
      </c>
    </row>
    <row r="301" spans="1:17" ht="14.45" customHeight="1" x14ac:dyDescent="0.2">
      <c r="A301" s="822" t="s">
        <v>5601</v>
      </c>
      <c r="B301" s="823" t="s">
        <v>5602</v>
      </c>
      <c r="C301" s="823" t="s">
        <v>4235</v>
      </c>
      <c r="D301" s="823" t="s">
        <v>5625</v>
      </c>
      <c r="E301" s="823" t="s">
        <v>5626</v>
      </c>
      <c r="F301" s="832">
        <v>1</v>
      </c>
      <c r="G301" s="832">
        <v>65</v>
      </c>
      <c r="H301" s="832"/>
      <c r="I301" s="832">
        <v>65</v>
      </c>
      <c r="J301" s="832"/>
      <c r="K301" s="832"/>
      <c r="L301" s="832"/>
      <c r="M301" s="832"/>
      <c r="N301" s="832"/>
      <c r="O301" s="832"/>
      <c r="P301" s="828"/>
      <c r="Q301" s="833"/>
    </row>
    <row r="302" spans="1:17" ht="14.45" customHeight="1" x14ac:dyDescent="0.2">
      <c r="A302" s="822" t="s">
        <v>5601</v>
      </c>
      <c r="B302" s="823" t="s">
        <v>5602</v>
      </c>
      <c r="C302" s="823" t="s">
        <v>4235</v>
      </c>
      <c r="D302" s="823" t="s">
        <v>5627</v>
      </c>
      <c r="E302" s="823" t="s">
        <v>5628</v>
      </c>
      <c r="F302" s="832">
        <v>273</v>
      </c>
      <c r="G302" s="832">
        <v>37401</v>
      </c>
      <c r="H302" s="832">
        <v>1.2153441216611425</v>
      </c>
      <c r="I302" s="832">
        <v>137</v>
      </c>
      <c r="J302" s="832">
        <v>223</v>
      </c>
      <c r="K302" s="832">
        <v>30774</v>
      </c>
      <c r="L302" s="832">
        <v>1</v>
      </c>
      <c r="M302" s="832">
        <v>138</v>
      </c>
      <c r="N302" s="832">
        <v>250</v>
      </c>
      <c r="O302" s="832">
        <v>34750</v>
      </c>
      <c r="P302" s="828">
        <v>1.1291999740040293</v>
      </c>
      <c r="Q302" s="833">
        <v>139</v>
      </c>
    </row>
    <row r="303" spans="1:17" ht="14.45" customHeight="1" x14ac:dyDescent="0.2">
      <c r="A303" s="822" t="s">
        <v>5601</v>
      </c>
      <c r="B303" s="823" t="s">
        <v>5602</v>
      </c>
      <c r="C303" s="823" t="s">
        <v>4235</v>
      </c>
      <c r="D303" s="823" t="s">
        <v>5629</v>
      </c>
      <c r="E303" s="823" t="s">
        <v>5630</v>
      </c>
      <c r="F303" s="832">
        <v>140</v>
      </c>
      <c r="G303" s="832">
        <v>12740</v>
      </c>
      <c r="H303" s="832">
        <v>1.4276109367996415</v>
      </c>
      <c r="I303" s="832">
        <v>91</v>
      </c>
      <c r="J303" s="832">
        <v>97</v>
      </c>
      <c r="K303" s="832">
        <v>8924</v>
      </c>
      <c r="L303" s="832">
        <v>1</v>
      </c>
      <c r="M303" s="832">
        <v>92</v>
      </c>
      <c r="N303" s="832">
        <v>123</v>
      </c>
      <c r="O303" s="832">
        <v>11439</v>
      </c>
      <c r="P303" s="828">
        <v>1.2818242940385478</v>
      </c>
      <c r="Q303" s="833">
        <v>93</v>
      </c>
    </row>
    <row r="304" spans="1:17" ht="14.45" customHeight="1" x14ac:dyDescent="0.2">
      <c r="A304" s="822" t="s">
        <v>5601</v>
      </c>
      <c r="B304" s="823" t="s">
        <v>5602</v>
      </c>
      <c r="C304" s="823" t="s">
        <v>4235</v>
      </c>
      <c r="D304" s="823" t="s">
        <v>5631</v>
      </c>
      <c r="E304" s="823" t="s">
        <v>5632</v>
      </c>
      <c r="F304" s="832"/>
      <c r="G304" s="832"/>
      <c r="H304" s="832"/>
      <c r="I304" s="832"/>
      <c r="J304" s="832"/>
      <c r="K304" s="832"/>
      <c r="L304" s="832"/>
      <c r="M304" s="832"/>
      <c r="N304" s="832">
        <v>3</v>
      </c>
      <c r="O304" s="832">
        <v>423</v>
      </c>
      <c r="P304" s="828"/>
      <c r="Q304" s="833">
        <v>141</v>
      </c>
    </row>
    <row r="305" spans="1:17" ht="14.45" customHeight="1" x14ac:dyDescent="0.2">
      <c r="A305" s="822" t="s">
        <v>5601</v>
      </c>
      <c r="B305" s="823" t="s">
        <v>5602</v>
      </c>
      <c r="C305" s="823" t="s">
        <v>4235</v>
      </c>
      <c r="D305" s="823" t="s">
        <v>5633</v>
      </c>
      <c r="E305" s="823" t="s">
        <v>5634</v>
      </c>
      <c r="F305" s="832">
        <v>13</v>
      </c>
      <c r="G305" s="832">
        <v>858</v>
      </c>
      <c r="H305" s="832">
        <v>4.2686567164179108</v>
      </c>
      <c r="I305" s="832">
        <v>66</v>
      </c>
      <c r="J305" s="832">
        <v>3</v>
      </c>
      <c r="K305" s="832">
        <v>201</v>
      </c>
      <c r="L305" s="832">
        <v>1</v>
      </c>
      <c r="M305" s="832">
        <v>67</v>
      </c>
      <c r="N305" s="832">
        <v>21</v>
      </c>
      <c r="O305" s="832">
        <v>1407</v>
      </c>
      <c r="P305" s="828">
        <v>7</v>
      </c>
      <c r="Q305" s="833">
        <v>67</v>
      </c>
    </row>
    <row r="306" spans="1:17" ht="14.45" customHeight="1" x14ac:dyDescent="0.2">
      <c r="A306" s="822" t="s">
        <v>5601</v>
      </c>
      <c r="B306" s="823" t="s">
        <v>5602</v>
      </c>
      <c r="C306" s="823" t="s">
        <v>4235</v>
      </c>
      <c r="D306" s="823" t="s">
        <v>5635</v>
      </c>
      <c r="E306" s="823" t="s">
        <v>5636</v>
      </c>
      <c r="F306" s="832">
        <v>14</v>
      </c>
      <c r="G306" s="832">
        <v>4592</v>
      </c>
      <c r="H306" s="832">
        <v>2.3262411347517729</v>
      </c>
      <c r="I306" s="832">
        <v>328</v>
      </c>
      <c r="J306" s="832">
        <v>6</v>
      </c>
      <c r="K306" s="832">
        <v>1974</v>
      </c>
      <c r="L306" s="832">
        <v>1</v>
      </c>
      <c r="M306" s="832">
        <v>329</v>
      </c>
      <c r="N306" s="832">
        <v>11</v>
      </c>
      <c r="O306" s="832">
        <v>3619</v>
      </c>
      <c r="P306" s="828">
        <v>1.8333333333333333</v>
      </c>
      <c r="Q306" s="833">
        <v>329</v>
      </c>
    </row>
    <row r="307" spans="1:17" ht="14.45" customHeight="1" x14ac:dyDescent="0.2">
      <c r="A307" s="822" t="s">
        <v>5601</v>
      </c>
      <c r="B307" s="823" t="s">
        <v>5602</v>
      </c>
      <c r="C307" s="823" t="s">
        <v>4235</v>
      </c>
      <c r="D307" s="823" t="s">
        <v>5637</v>
      </c>
      <c r="E307" s="823" t="s">
        <v>5638</v>
      </c>
      <c r="F307" s="832">
        <v>29</v>
      </c>
      <c r="G307" s="832">
        <v>1479</v>
      </c>
      <c r="H307" s="832">
        <v>1.3543956043956045</v>
      </c>
      <c r="I307" s="832">
        <v>51</v>
      </c>
      <c r="J307" s="832">
        <v>21</v>
      </c>
      <c r="K307" s="832">
        <v>1092</v>
      </c>
      <c r="L307" s="832">
        <v>1</v>
      </c>
      <c r="M307" s="832">
        <v>52</v>
      </c>
      <c r="N307" s="832">
        <v>14</v>
      </c>
      <c r="O307" s="832">
        <v>728</v>
      </c>
      <c r="P307" s="828">
        <v>0.66666666666666663</v>
      </c>
      <c r="Q307" s="833">
        <v>52</v>
      </c>
    </row>
    <row r="308" spans="1:17" ht="14.45" customHeight="1" x14ac:dyDescent="0.2">
      <c r="A308" s="822" t="s">
        <v>5601</v>
      </c>
      <c r="B308" s="823" t="s">
        <v>5602</v>
      </c>
      <c r="C308" s="823" t="s">
        <v>4235</v>
      </c>
      <c r="D308" s="823" t="s">
        <v>5639</v>
      </c>
      <c r="E308" s="823" t="s">
        <v>5640</v>
      </c>
      <c r="F308" s="832">
        <v>1</v>
      </c>
      <c r="G308" s="832">
        <v>207</v>
      </c>
      <c r="H308" s="832">
        <v>0.99043062200956933</v>
      </c>
      <c r="I308" s="832">
        <v>207</v>
      </c>
      <c r="J308" s="832">
        <v>1</v>
      </c>
      <c r="K308" s="832">
        <v>209</v>
      </c>
      <c r="L308" s="832">
        <v>1</v>
      </c>
      <c r="M308" s="832">
        <v>209</v>
      </c>
      <c r="N308" s="832">
        <v>2</v>
      </c>
      <c r="O308" s="832">
        <v>422</v>
      </c>
      <c r="P308" s="828">
        <v>2.0191387559808613</v>
      </c>
      <c r="Q308" s="833">
        <v>211</v>
      </c>
    </row>
    <row r="309" spans="1:17" ht="14.45" customHeight="1" x14ac:dyDescent="0.2">
      <c r="A309" s="822" t="s">
        <v>5601</v>
      </c>
      <c r="B309" s="823" t="s">
        <v>5602</v>
      </c>
      <c r="C309" s="823" t="s">
        <v>4235</v>
      </c>
      <c r="D309" s="823" t="s">
        <v>5641</v>
      </c>
      <c r="E309" s="823" t="s">
        <v>5642</v>
      </c>
      <c r="F309" s="832">
        <v>4</v>
      </c>
      <c r="G309" s="832">
        <v>2448</v>
      </c>
      <c r="H309" s="832"/>
      <c r="I309" s="832">
        <v>612</v>
      </c>
      <c r="J309" s="832"/>
      <c r="K309" s="832"/>
      <c r="L309" s="832"/>
      <c r="M309" s="832"/>
      <c r="N309" s="832">
        <v>2</v>
      </c>
      <c r="O309" s="832">
        <v>1234</v>
      </c>
      <c r="P309" s="828"/>
      <c r="Q309" s="833">
        <v>617</v>
      </c>
    </row>
    <row r="310" spans="1:17" ht="14.45" customHeight="1" x14ac:dyDescent="0.2">
      <c r="A310" s="822" t="s">
        <v>5601</v>
      </c>
      <c r="B310" s="823" t="s">
        <v>5602</v>
      </c>
      <c r="C310" s="823" t="s">
        <v>4235</v>
      </c>
      <c r="D310" s="823" t="s">
        <v>5643</v>
      </c>
      <c r="E310" s="823" t="s">
        <v>5644</v>
      </c>
      <c r="F310" s="832"/>
      <c r="G310" s="832"/>
      <c r="H310" s="832"/>
      <c r="I310" s="832"/>
      <c r="J310" s="832">
        <v>1</v>
      </c>
      <c r="K310" s="832">
        <v>826</v>
      </c>
      <c r="L310" s="832">
        <v>1</v>
      </c>
      <c r="M310" s="832">
        <v>826</v>
      </c>
      <c r="N310" s="832"/>
      <c r="O310" s="832"/>
      <c r="P310" s="828"/>
      <c r="Q310" s="833"/>
    </row>
    <row r="311" spans="1:17" ht="14.45" customHeight="1" x14ac:dyDescent="0.2">
      <c r="A311" s="822" t="s">
        <v>5601</v>
      </c>
      <c r="B311" s="823" t="s">
        <v>5602</v>
      </c>
      <c r="C311" s="823" t="s">
        <v>4235</v>
      </c>
      <c r="D311" s="823" t="s">
        <v>5645</v>
      </c>
      <c r="E311" s="823" t="s">
        <v>5646</v>
      </c>
      <c r="F311" s="832">
        <v>1</v>
      </c>
      <c r="G311" s="832">
        <v>242</v>
      </c>
      <c r="H311" s="832">
        <v>0.5</v>
      </c>
      <c r="I311" s="832">
        <v>242</v>
      </c>
      <c r="J311" s="832">
        <v>2</v>
      </c>
      <c r="K311" s="832">
        <v>484</v>
      </c>
      <c r="L311" s="832">
        <v>1</v>
      </c>
      <c r="M311" s="832">
        <v>242</v>
      </c>
      <c r="N311" s="832">
        <v>4</v>
      </c>
      <c r="O311" s="832">
        <v>972</v>
      </c>
      <c r="P311" s="828">
        <v>2.0082644628099175</v>
      </c>
      <c r="Q311" s="833">
        <v>243</v>
      </c>
    </row>
    <row r="312" spans="1:17" ht="14.45" customHeight="1" x14ac:dyDescent="0.2">
      <c r="A312" s="822" t="s">
        <v>5601</v>
      </c>
      <c r="B312" s="823" t="s">
        <v>5602</v>
      </c>
      <c r="C312" s="823" t="s">
        <v>4235</v>
      </c>
      <c r="D312" s="823" t="s">
        <v>5647</v>
      </c>
      <c r="E312" s="823" t="s">
        <v>5648</v>
      </c>
      <c r="F312" s="832">
        <v>1</v>
      </c>
      <c r="G312" s="832">
        <v>327</v>
      </c>
      <c r="H312" s="832"/>
      <c r="I312" s="832">
        <v>327</v>
      </c>
      <c r="J312" s="832"/>
      <c r="K312" s="832"/>
      <c r="L312" s="832"/>
      <c r="M312" s="832"/>
      <c r="N312" s="832"/>
      <c r="O312" s="832"/>
      <c r="P312" s="828"/>
      <c r="Q312" s="833"/>
    </row>
    <row r="313" spans="1:17" ht="14.45" customHeight="1" x14ac:dyDescent="0.2">
      <c r="A313" s="822" t="s">
        <v>5601</v>
      </c>
      <c r="B313" s="823" t="s">
        <v>5602</v>
      </c>
      <c r="C313" s="823" t="s">
        <v>4235</v>
      </c>
      <c r="D313" s="823" t="s">
        <v>5649</v>
      </c>
      <c r="E313" s="823" t="s">
        <v>5650</v>
      </c>
      <c r="F313" s="832"/>
      <c r="G313" s="832"/>
      <c r="H313" s="832"/>
      <c r="I313" s="832"/>
      <c r="J313" s="832"/>
      <c r="K313" s="832"/>
      <c r="L313" s="832"/>
      <c r="M313" s="832"/>
      <c r="N313" s="832">
        <v>37</v>
      </c>
      <c r="O313" s="832">
        <v>33078</v>
      </c>
      <c r="P313" s="828"/>
      <c r="Q313" s="833">
        <v>894</v>
      </c>
    </row>
    <row r="314" spans="1:17" ht="14.45" customHeight="1" x14ac:dyDescent="0.2">
      <c r="A314" s="822" t="s">
        <v>5601</v>
      </c>
      <c r="B314" s="823" t="s">
        <v>5602</v>
      </c>
      <c r="C314" s="823" t="s">
        <v>4235</v>
      </c>
      <c r="D314" s="823" t="s">
        <v>5651</v>
      </c>
      <c r="E314" s="823" t="s">
        <v>5652</v>
      </c>
      <c r="F314" s="832">
        <v>153</v>
      </c>
      <c r="G314" s="832">
        <v>39933</v>
      </c>
      <c r="H314" s="832">
        <v>1.0439454146188434</v>
      </c>
      <c r="I314" s="832">
        <v>261</v>
      </c>
      <c r="J314" s="832">
        <v>146</v>
      </c>
      <c r="K314" s="832">
        <v>38252</v>
      </c>
      <c r="L314" s="832">
        <v>1</v>
      </c>
      <c r="M314" s="832">
        <v>262</v>
      </c>
      <c r="N314" s="832">
        <v>181</v>
      </c>
      <c r="O314" s="832">
        <v>47784</v>
      </c>
      <c r="P314" s="828">
        <v>1.2491895848583081</v>
      </c>
      <c r="Q314" s="833">
        <v>264</v>
      </c>
    </row>
    <row r="315" spans="1:17" ht="14.45" customHeight="1" x14ac:dyDescent="0.2">
      <c r="A315" s="822" t="s">
        <v>5601</v>
      </c>
      <c r="B315" s="823" t="s">
        <v>5602</v>
      </c>
      <c r="C315" s="823" t="s">
        <v>4235</v>
      </c>
      <c r="D315" s="823" t="s">
        <v>5653</v>
      </c>
      <c r="E315" s="823" t="s">
        <v>5654</v>
      </c>
      <c r="F315" s="832">
        <v>4</v>
      </c>
      <c r="G315" s="832">
        <v>660</v>
      </c>
      <c r="H315" s="832">
        <v>0.79518072289156627</v>
      </c>
      <c r="I315" s="832">
        <v>165</v>
      </c>
      <c r="J315" s="832">
        <v>5</v>
      </c>
      <c r="K315" s="832">
        <v>830</v>
      </c>
      <c r="L315" s="832">
        <v>1</v>
      </c>
      <c r="M315" s="832">
        <v>166</v>
      </c>
      <c r="N315" s="832">
        <v>24</v>
      </c>
      <c r="O315" s="832">
        <v>4008</v>
      </c>
      <c r="P315" s="828">
        <v>4.8289156626506022</v>
      </c>
      <c r="Q315" s="833">
        <v>167</v>
      </c>
    </row>
    <row r="316" spans="1:17" ht="14.45" customHeight="1" x14ac:dyDescent="0.2">
      <c r="A316" s="822" t="s">
        <v>5601</v>
      </c>
      <c r="B316" s="823" t="s">
        <v>5602</v>
      </c>
      <c r="C316" s="823" t="s">
        <v>4235</v>
      </c>
      <c r="D316" s="823" t="s">
        <v>5655</v>
      </c>
      <c r="E316" s="823" t="s">
        <v>5656</v>
      </c>
      <c r="F316" s="832">
        <v>1</v>
      </c>
      <c r="G316" s="832">
        <v>152</v>
      </c>
      <c r="H316" s="832">
        <v>1</v>
      </c>
      <c r="I316" s="832">
        <v>152</v>
      </c>
      <c r="J316" s="832">
        <v>1</v>
      </c>
      <c r="K316" s="832">
        <v>152</v>
      </c>
      <c r="L316" s="832">
        <v>1</v>
      </c>
      <c r="M316" s="832">
        <v>152</v>
      </c>
      <c r="N316" s="832">
        <v>1</v>
      </c>
      <c r="O316" s="832">
        <v>153</v>
      </c>
      <c r="P316" s="828">
        <v>1.006578947368421</v>
      </c>
      <c r="Q316" s="833">
        <v>153</v>
      </c>
    </row>
    <row r="317" spans="1:17" ht="14.45" customHeight="1" x14ac:dyDescent="0.2">
      <c r="A317" s="822" t="s">
        <v>5657</v>
      </c>
      <c r="B317" s="823" t="s">
        <v>5658</v>
      </c>
      <c r="C317" s="823" t="s">
        <v>4235</v>
      </c>
      <c r="D317" s="823" t="s">
        <v>5659</v>
      </c>
      <c r="E317" s="823" t="s">
        <v>5660</v>
      </c>
      <c r="F317" s="832"/>
      <c r="G317" s="832"/>
      <c r="H317" s="832"/>
      <c r="I317" s="832"/>
      <c r="J317" s="832"/>
      <c r="K317" s="832"/>
      <c r="L317" s="832"/>
      <c r="M317" s="832"/>
      <c r="N317" s="832">
        <v>1</v>
      </c>
      <c r="O317" s="832">
        <v>1488</v>
      </c>
      <c r="P317" s="828"/>
      <c r="Q317" s="833">
        <v>1488</v>
      </c>
    </row>
    <row r="318" spans="1:17" ht="14.45" customHeight="1" x14ac:dyDescent="0.2">
      <c r="A318" s="822" t="s">
        <v>5661</v>
      </c>
      <c r="B318" s="823" t="s">
        <v>5602</v>
      </c>
      <c r="C318" s="823" t="s">
        <v>4235</v>
      </c>
      <c r="D318" s="823" t="s">
        <v>5603</v>
      </c>
      <c r="E318" s="823" t="s">
        <v>5604</v>
      </c>
      <c r="F318" s="832"/>
      <c r="G318" s="832"/>
      <c r="H318" s="832"/>
      <c r="I318" s="832"/>
      <c r="J318" s="832"/>
      <c r="K318" s="832"/>
      <c r="L318" s="832"/>
      <c r="M318" s="832"/>
      <c r="N318" s="832">
        <v>112</v>
      </c>
      <c r="O318" s="832">
        <v>19712</v>
      </c>
      <c r="P318" s="828"/>
      <c r="Q318" s="833">
        <v>176</v>
      </c>
    </row>
    <row r="319" spans="1:17" ht="14.45" customHeight="1" x14ac:dyDescent="0.2">
      <c r="A319" s="822" t="s">
        <v>5661</v>
      </c>
      <c r="B319" s="823" t="s">
        <v>5602</v>
      </c>
      <c r="C319" s="823" t="s">
        <v>4235</v>
      </c>
      <c r="D319" s="823" t="s">
        <v>5605</v>
      </c>
      <c r="E319" s="823" t="s">
        <v>5606</v>
      </c>
      <c r="F319" s="832"/>
      <c r="G319" s="832"/>
      <c r="H319" s="832"/>
      <c r="I319" s="832"/>
      <c r="J319" s="832"/>
      <c r="K319" s="832"/>
      <c r="L319" s="832"/>
      <c r="M319" s="832"/>
      <c r="N319" s="832">
        <v>13</v>
      </c>
      <c r="O319" s="832">
        <v>13975</v>
      </c>
      <c r="P319" s="828"/>
      <c r="Q319" s="833">
        <v>1075</v>
      </c>
    </row>
    <row r="320" spans="1:17" ht="14.45" customHeight="1" x14ac:dyDescent="0.2">
      <c r="A320" s="822" t="s">
        <v>5661</v>
      </c>
      <c r="B320" s="823" t="s">
        <v>5602</v>
      </c>
      <c r="C320" s="823" t="s">
        <v>4235</v>
      </c>
      <c r="D320" s="823" t="s">
        <v>5607</v>
      </c>
      <c r="E320" s="823" t="s">
        <v>5608</v>
      </c>
      <c r="F320" s="832"/>
      <c r="G320" s="832"/>
      <c r="H320" s="832"/>
      <c r="I320" s="832"/>
      <c r="J320" s="832"/>
      <c r="K320" s="832"/>
      <c r="L320" s="832"/>
      <c r="M320" s="832"/>
      <c r="N320" s="832">
        <v>2</v>
      </c>
      <c r="O320" s="832">
        <v>94</v>
      </c>
      <c r="P320" s="828"/>
      <c r="Q320" s="833">
        <v>47</v>
      </c>
    </row>
    <row r="321" spans="1:17" ht="14.45" customHeight="1" x14ac:dyDescent="0.2">
      <c r="A321" s="822" t="s">
        <v>5661</v>
      </c>
      <c r="B321" s="823" t="s">
        <v>5602</v>
      </c>
      <c r="C321" s="823" t="s">
        <v>4235</v>
      </c>
      <c r="D321" s="823" t="s">
        <v>5613</v>
      </c>
      <c r="E321" s="823" t="s">
        <v>5614</v>
      </c>
      <c r="F321" s="832"/>
      <c r="G321" s="832"/>
      <c r="H321" s="832"/>
      <c r="I321" s="832"/>
      <c r="J321" s="832"/>
      <c r="K321" s="832"/>
      <c r="L321" s="832"/>
      <c r="M321" s="832"/>
      <c r="N321" s="832">
        <v>4</v>
      </c>
      <c r="O321" s="832">
        <v>1512</v>
      </c>
      <c r="P321" s="828"/>
      <c r="Q321" s="833">
        <v>378</v>
      </c>
    </row>
    <row r="322" spans="1:17" ht="14.45" customHeight="1" x14ac:dyDescent="0.2">
      <c r="A322" s="822" t="s">
        <v>5661</v>
      </c>
      <c r="B322" s="823" t="s">
        <v>5602</v>
      </c>
      <c r="C322" s="823" t="s">
        <v>4235</v>
      </c>
      <c r="D322" s="823" t="s">
        <v>5615</v>
      </c>
      <c r="E322" s="823" t="s">
        <v>5616</v>
      </c>
      <c r="F322" s="832"/>
      <c r="G322" s="832"/>
      <c r="H322" s="832"/>
      <c r="I322" s="832"/>
      <c r="J322" s="832"/>
      <c r="K322" s="832"/>
      <c r="L322" s="832"/>
      <c r="M322" s="832"/>
      <c r="N322" s="832">
        <v>2</v>
      </c>
      <c r="O322" s="832">
        <v>70</v>
      </c>
      <c r="P322" s="828"/>
      <c r="Q322" s="833">
        <v>35</v>
      </c>
    </row>
    <row r="323" spans="1:17" ht="14.45" customHeight="1" x14ac:dyDescent="0.2">
      <c r="A323" s="822" t="s">
        <v>5661</v>
      </c>
      <c r="B323" s="823" t="s">
        <v>5602</v>
      </c>
      <c r="C323" s="823" t="s">
        <v>4235</v>
      </c>
      <c r="D323" s="823" t="s">
        <v>5627</v>
      </c>
      <c r="E323" s="823" t="s">
        <v>5628</v>
      </c>
      <c r="F323" s="832"/>
      <c r="G323" s="832"/>
      <c r="H323" s="832"/>
      <c r="I323" s="832"/>
      <c r="J323" s="832"/>
      <c r="K323" s="832"/>
      <c r="L323" s="832"/>
      <c r="M323" s="832"/>
      <c r="N323" s="832">
        <v>33</v>
      </c>
      <c r="O323" s="832">
        <v>4587</v>
      </c>
      <c r="P323" s="828"/>
      <c r="Q323" s="833">
        <v>139</v>
      </c>
    </row>
    <row r="324" spans="1:17" ht="14.45" customHeight="1" x14ac:dyDescent="0.2">
      <c r="A324" s="822" t="s">
        <v>5661</v>
      </c>
      <c r="B324" s="823" t="s">
        <v>5602</v>
      </c>
      <c r="C324" s="823" t="s">
        <v>4235</v>
      </c>
      <c r="D324" s="823" t="s">
        <v>5629</v>
      </c>
      <c r="E324" s="823" t="s">
        <v>5630</v>
      </c>
      <c r="F324" s="832"/>
      <c r="G324" s="832"/>
      <c r="H324" s="832"/>
      <c r="I324" s="832"/>
      <c r="J324" s="832"/>
      <c r="K324" s="832"/>
      <c r="L324" s="832"/>
      <c r="M324" s="832"/>
      <c r="N324" s="832">
        <v>22</v>
      </c>
      <c r="O324" s="832">
        <v>2046</v>
      </c>
      <c r="P324" s="828"/>
      <c r="Q324" s="833">
        <v>93</v>
      </c>
    </row>
    <row r="325" spans="1:17" ht="14.45" customHeight="1" x14ac:dyDescent="0.2">
      <c r="A325" s="822" t="s">
        <v>5661</v>
      </c>
      <c r="B325" s="823" t="s">
        <v>5602</v>
      </c>
      <c r="C325" s="823" t="s">
        <v>4235</v>
      </c>
      <c r="D325" s="823" t="s">
        <v>5635</v>
      </c>
      <c r="E325" s="823" t="s">
        <v>5636</v>
      </c>
      <c r="F325" s="832"/>
      <c r="G325" s="832"/>
      <c r="H325" s="832"/>
      <c r="I325" s="832"/>
      <c r="J325" s="832"/>
      <c r="K325" s="832"/>
      <c r="L325" s="832"/>
      <c r="M325" s="832"/>
      <c r="N325" s="832">
        <v>9</v>
      </c>
      <c r="O325" s="832">
        <v>2961</v>
      </c>
      <c r="P325" s="828"/>
      <c r="Q325" s="833">
        <v>329</v>
      </c>
    </row>
    <row r="326" spans="1:17" ht="14.45" customHeight="1" x14ac:dyDescent="0.2">
      <c r="A326" s="822" t="s">
        <v>5661</v>
      </c>
      <c r="B326" s="823" t="s">
        <v>5602</v>
      </c>
      <c r="C326" s="823" t="s">
        <v>4235</v>
      </c>
      <c r="D326" s="823" t="s">
        <v>5637</v>
      </c>
      <c r="E326" s="823" t="s">
        <v>5638</v>
      </c>
      <c r="F326" s="832"/>
      <c r="G326" s="832"/>
      <c r="H326" s="832"/>
      <c r="I326" s="832"/>
      <c r="J326" s="832"/>
      <c r="K326" s="832"/>
      <c r="L326" s="832"/>
      <c r="M326" s="832"/>
      <c r="N326" s="832">
        <v>4</v>
      </c>
      <c r="O326" s="832">
        <v>208</v>
      </c>
      <c r="P326" s="828"/>
      <c r="Q326" s="833">
        <v>52</v>
      </c>
    </row>
    <row r="327" spans="1:17" ht="14.45" customHeight="1" x14ac:dyDescent="0.2">
      <c r="A327" s="822" t="s">
        <v>5661</v>
      </c>
      <c r="B327" s="823" t="s">
        <v>5602</v>
      </c>
      <c r="C327" s="823" t="s">
        <v>4235</v>
      </c>
      <c r="D327" s="823" t="s">
        <v>5645</v>
      </c>
      <c r="E327" s="823" t="s">
        <v>5646</v>
      </c>
      <c r="F327" s="832"/>
      <c r="G327" s="832"/>
      <c r="H327" s="832"/>
      <c r="I327" s="832"/>
      <c r="J327" s="832"/>
      <c r="K327" s="832"/>
      <c r="L327" s="832"/>
      <c r="M327" s="832"/>
      <c r="N327" s="832">
        <v>1</v>
      </c>
      <c r="O327" s="832">
        <v>243</v>
      </c>
      <c r="P327" s="828"/>
      <c r="Q327" s="833">
        <v>243</v>
      </c>
    </row>
    <row r="328" spans="1:17" ht="14.45" customHeight="1" x14ac:dyDescent="0.2">
      <c r="A328" s="822" t="s">
        <v>5661</v>
      </c>
      <c r="B328" s="823" t="s">
        <v>5602</v>
      </c>
      <c r="C328" s="823" t="s">
        <v>4235</v>
      </c>
      <c r="D328" s="823" t="s">
        <v>5649</v>
      </c>
      <c r="E328" s="823" t="s">
        <v>5650</v>
      </c>
      <c r="F328" s="832"/>
      <c r="G328" s="832"/>
      <c r="H328" s="832"/>
      <c r="I328" s="832"/>
      <c r="J328" s="832"/>
      <c r="K328" s="832"/>
      <c r="L328" s="832"/>
      <c r="M328" s="832"/>
      <c r="N328" s="832">
        <v>13</v>
      </c>
      <c r="O328" s="832">
        <v>11622</v>
      </c>
      <c r="P328" s="828"/>
      <c r="Q328" s="833">
        <v>894</v>
      </c>
    </row>
    <row r="329" spans="1:17" ht="14.45" customHeight="1" x14ac:dyDescent="0.2">
      <c r="A329" s="822" t="s">
        <v>5661</v>
      </c>
      <c r="B329" s="823" t="s">
        <v>5602</v>
      </c>
      <c r="C329" s="823" t="s">
        <v>4235</v>
      </c>
      <c r="D329" s="823" t="s">
        <v>5651</v>
      </c>
      <c r="E329" s="823" t="s">
        <v>5652</v>
      </c>
      <c r="F329" s="832"/>
      <c r="G329" s="832"/>
      <c r="H329" s="832"/>
      <c r="I329" s="832"/>
      <c r="J329" s="832"/>
      <c r="K329" s="832"/>
      <c r="L329" s="832"/>
      <c r="M329" s="832"/>
      <c r="N329" s="832">
        <v>32</v>
      </c>
      <c r="O329" s="832">
        <v>8448</v>
      </c>
      <c r="P329" s="828"/>
      <c r="Q329" s="833">
        <v>264</v>
      </c>
    </row>
    <row r="330" spans="1:17" ht="14.45" customHeight="1" x14ac:dyDescent="0.2">
      <c r="A330" s="822" t="s">
        <v>5661</v>
      </c>
      <c r="B330" s="823" t="s">
        <v>5057</v>
      </c>
      <c r="C330" s="823" t="s">
        <v>4235</v>
      </c>
      <c r="D330" s="823" t="s">
        <v>5060</v>
      </c>
      <c r="E330" s="823" t="s">
        <v>5061</v>
      </c>
      <c r="F330" s="832">
        <v>144</v>
      </c>
      <c r="G330" s="832">
        <v>1507248</v>
      </c>
      <c r="H330" s="832">
        <v>1.0874805194805195</v>
      </c>
      <c r="I330" s="832">
        <v>10467</v>
      </c>
      <c r="J330" s="832">
        <v>132</v>
      </c>
      <c r="K330" s="832">
        <v>1386000</v>
      </c>
      <c r="L330" s="832">
        <v>1</v>
      </c>
      <c r="M330" s="832">
        <v>10500</v>
      </c>
      <c r="N330" s="832">
        <v>154</v>
      </c>
      <c r="O330" s="832">
        <v>1621620</v>
      </c>
      <c r="P330" s="828">
        <v>1.17</v>
      </c>
      <c r="Q330" s="833">
        <v>10530</v>
      </c>
    </row>
    <row r="331" spans="1:17" ht="14.45" customHeight="1" x14ac:dyDescent="0.2">
      <c r="A331" s="822" t="s">
        <v>5661</v>
      </c>
      <c r="B331" s="823" t="s">
        <v>5057</v>
      </c>
      <c r="C331" s="823" t="s">
        <v>4235</v>
      </c>
      <c r="D331" s="823" t="s">
        <v>5662</v>
      </c>
      <c r="E331" s="823" t="s">
        <v>5663</v>
      </c>
      <c r="F331" s="832"/>
      <c r="G331" s="832"/>
      <c r="H331" s="832"/>
      <c r="I331" s="832"/>
      <c r="J331" s="832">
        <v>1</v>
      </c>
      <c r="K331" s="832">
        <v>7561</v>
      </c>
      <c r="L331" s="832">
        <v>1</v>
      </c>
      <c r="M331" s="832">
        <v>7561</v>
      </c>
      <c r="N331" s="832">
        <v>1</v>
      </c>
      <c r="O331" s="832">
        <v>7564</v>
      </c>
      <c r="P331" s="828">
        <v>1.0003967729136358</v>
      </c>
      <c r="Q331" s="833">
        <v>7564</v>
      </c>
    </row>
    <row r="332" spans="1:17" ht="14.45" customHeight="1" x14ac:dyDescent="0.2">
      <c r="A332" s="822" t="s">
        <v>5661</v>
      </c>
      <c r="B332" s="823" t="s">
        <v>5057</v>
      </c>
      <c r="C332" s="823" t="s">
        <v>4235</v>
      </c>
      <c r="D332" s="823" t="s">
        <v>5664</v>
      </c>
      <c r="E332" s="823" t="s">
        <v>5665</v>
      </c>
      <c r="F332" s="832"/>
      <c r="G332" s="832"/>
      <c r="H332" s="832"/>
      <c r="I332" s="832"/>
      <c r="J332" s="832">
        <v>1</v>
      </c>
      <c r="K332" s="832">
        <v>0</v>
      </c>
      <c r="L332" s="832"/>
      <c r="M332" s="832">
        <v>0</v>
      </c>
      <c r="N332" s="832"/>
      <c r="O332" s="832"/>
      <c r="P332" s="828"/>
      <c r="Q332" s="833"/>
    </row>
    <row r="333" spans="1:17" ht="14.45" customHeight="1" x14ac:dyDescent="0.2">
      <c r="A333" s="822" t="s">
        <v>5661</v>
      </c>
      <c r="B333" s="823" t="s">
        <v>5057</v>
      </c>
      <c r="C333" s="823" t="s">
        <v>4235</v>
      </c>
      <c r="D333" s="823" t="s">
        <v>5666</v>
      </c>
      <c r="E333" s="823" t="s">
        <v>5667</v>
      </c>
      <c r="F333" s="832"/>
      <c r="G333" s="832"/>
      <c r="H333" s="832"/>
      <c r="I333" s="832"/>
      <c r="J333" s="832"/>
      <c r="K333" s="832"/>
      <c r="L333" s="832"/>
      <c r="M333" s="832"/>
      <c r="N333" s="832">
        <v>2</v>
      </c>
      <c r="O333" s="832">
        <v>0</v>
      </c>
      <c r="P333" s="828"/>
      <c r="Q333" s="833">
        <v>0</v>
      </c>
    </row>
    <row r="334" spans="1:17" ht="14.45" customHeight="1" x14ac:dyDescent="0.2">
      <c r="A334" s="822" t="s">
        <v>5661</v>
      </c>
      <c r="B334" s="823" t="s">
        <v>5057</v>
      </c>
      <c r="C334" s="823" t="s">
        <v>4235</v>
      </c>
      <c r="D334" s="823" t="s">
        <v>5591</v>
      </c>
      <c r="E334" s="823" t="s">
        <v>5592</v>
      </c>
      <c r="F334" s="832"/>
      <c r="G334" s="832"/>
      <c r="H334" s="832"/>
      <c r="I334" s="832"/>
      <c r="J334" s="832"/>
      <c r="K334" s="832"/>
      <c r="L334" s="832"/>
      <c r="M334" s="832"/>
      <c r="N334" s="832">
        <v>3</v>
      </c>
      <c r="O334" s="832">
        <v>14472</v>
      </c>
      <c r="P334" s="828"/>
      <c r="Q334" s="833">
        <v>4824</v>
      </c>
    </row>
    <row r="335" spans="1:17" ht="14.45" customHeight="1" x14ac:dyDescent="0.2">
      <c r="A335" s="822" t="s">
        <v>5661</v>
      </c>
      <c r="B335" s="823" t="s">
        <v>5057</v>
      </c>
      <c r="C335" s="823" t="s">
        <v>4235</v>
      </c>
      <c r="D335" s="823" t="s">
        <v>5668</v>
      </c>
      <c r="E335" s="823" t="s">
        <v>5669</v>
      </c>
      <c r="F335" s="832">
        <v>15</v>
      </c>
      <c r="G335" s="832">
        <v>16605</v>
      </c>
      <c r="H335" s="832">
        <v>0.46748310810810811</v>
      </c>
      <c r="I335" s="832">
        <v>1107</v>
      </c>
      <c r="J335" s="832">
        <v>32</v>
      </c>
      <c r="K335" s="832">
        <v>35520</v>
      </c>
      <c r="L335" s="832">
        <v>1</v>
      </c>
      <c r="M335" s="832">
        <v>1110</v>
      </c>
      <c r="N335" s="832">
        <v>26</v>
      </c>
      <c r="O335" s="832">
        <v>28964</v>
      </c>
      <c r="P335" s="828">
        <v>0.81542792792792795</v>
      </c>
      <c r="Q335" s="833">
        <v>1114</v>
      </c>
    </row>
    <row r="336" spans="1:17" ht="14.45" customHeight="1" x14ac:dyDescent="0.2">
      <c r="A336" s="822" t="s">
        <v>5661</v>
      </c>
      <c r="B336" s="823" t="s">
        <v>5057</v>
      </c>
      <c r="C336" s="823" t="s">
        <v>4235</v>
      </c>
      <c r="D336" s="823" t="s">
        <v>5670</v>
      </c>
      <c r="E336" s="823" t="s">
        <v>5671</v>
      </c>
      <c r="F336" s="832">
        <v>14</v>
      </c>
      <c r="G336" s="832">
        <v>123284</v>
      </c>
      <c r="H336" s="832">
        <v>0.49960285941223193</v>
      </c>
      <c r="I336" s="832">
        <v>8806</v>
      </c>
      <c r="J336" s="832">
        <v>28</v>
      </c>
      <c r="K336" s="832">
        <v>246764</v>
      </c>
      <c r="L336" s="832">
        <v>1</v>
      </c>
      <c r="M336" s="832">
        <v>8813</v>
      </c>
      <c r="N336" s="832">
        <v>6</v>
      </c>
      <c r="O336" s="832">
        <v>52920</v>
      </c>
      <c r="P336" s="828">
        <v>0.21445591739475775</v>
      </c>
      <c r="Q336" s="833">
        <v>8820</v>
      </c>
    </row>
    <row r="337" spans="1:17" ht="14.45" customHeight="1" thickBot="1" x14ac:dyDescent="0.25">
      <c r="A337" s="814" t="s">
        <v>5661</v>
      </c>
      <c r="B337" s="815" t="s">
        <v>5057</v>
      </c>
      <c r="C337" s="815" t="s">
        <v>4235</v>
      </c>
      <c r="D337" s="815" t="s">
        <v>5672</v>
      </c>
      <c r="E337" s="815" t="s">
        <v>5673</v>
      </c>
      <c r="F337" s="834">
        <v>1</v>
      </c>
      <c r="G337" s="834">
        <v>1629</v>
      </c>
      <c r="H337" s="834">
        <v>4.9908088235294116E-3</v>
      </c>
      <c r="I337" s="834">
        <v>1629</v>
      </c>
      <c r="J337" s="834">
        <v>200</v>
      </c>
      <c r="K337" s="834">
        <v>326400</v>
      </c>
      <c r="L337" s="834">
        <v>1</v>
      </c>
      <c r="M337" s="834">
        <v>1632</v>
      </c>
      <c r="N337" s="834">
        <v>168</v>
      </c>
      <c r="O337" s="834">
        <v>274848</v>
      </c>
      <c r="P337" s="820">
        <v>0.84205882352941175</v>
      </c>
      <c r="Q337" s="835">
        <v>1636</v>
      </c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A671C6FB-9817-4F1C-831C-D9B8CE905296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7" t="s">
        <v>180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</row>
    <row r="2" spans="1:14" ht="14.45" customHeight="1" thickBot="1" x14ac:dyDescent="0.25">
      <c r="A2" s="705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3577</v>
      </c>
      <c r="D3" s="193">
        <f>SUBTOTAL(9,D6:D1048576)</f>
        <v>3479</v>
      </c>
      <c r="E3" s="193">
        <f>SUBTOTAL(9,E6:E1048576)</f>
        <v>3028</v>
      </c>
      <c r="F3" s="194">
        <f>IF(OR(E3=0,D3=0),"",E3/D3)</f>
        <v>0.87036504742742171</v>
      </c>
      <c r="G3" s="388">
        <f>SUBTOTAL(9,G6:G1048576)</f>
        <v>14014.14522</v>
      </c>
      <c r="H3" s="389">
        <f>SUBTOTAL(9,H6:H1048576)</f>
        <v>13203.267619999999</v>
      </c>
      <c r="I3" s="389">
        <f>SUBTOTAL(9,I6:I1048576)</f>
        <v>14254.884239999994</v>
      </c>
      <c r="J3" s="194">
        <f>IF(OR(I3=0,H3=0),"",I3/H3)</f>
        <v>1.0796482090847748</v>
      </c>
      <c r="K3" s="388">
        <f>SUBTOTAL(9,K6:K1048576)</f>
        <v>3332.33</v>
      </c>
      <c r="L3" s="389">
        <f>SUBTOTAL(9,L6:L1048576)</f>
        <v>3066.3</v>
      </c>
      <c r="M3" s="389">
        <f>SUBTOTAL(9,M6:M1048576)</f>
        <v>3652.92</v>
      </c>
      <c r="N3" s="195">
        <f>IF(OR(M3=0,E3=0),"",M3*1000/E3)</f>
        <v>1206.3804491413475</v>
      </c>
    </row>
    <row r="4" spans="1:14" ht="14.45" customHeight="1" x14ac:dyDescent="0.2">
      <c r="A4" s="699" t="s">
        <v>89</v>
      </c>
      <c r="B4" s="700" t="s">
        <v>11</v>
      </c>
      <c r="C4" s="701" t="s">
        <v>90</v>
      </c>
      <c r="D4" s="701"/>
      <c r="E4" s="701"/>
      <c r="F4" s="702"/>
      <c r="G4" s="703" t="s">
        <v>263</v>
      </c>
      <c r="H4" s="701"/>
      <c r="I4" s="701"/>
      <c r="J4" s="702"/>
      <c r="K4" s="703" t="s">
        <v>91</v>
      </c>
      <c r="L4" s="701"/>
      <c r="M4" s="701"/>
      <c r="N4" s="704"/>
    </row>
    <row r="5" spans="1:14" ht="14.45" customHeight="1" thickBot="1" x14ac:dyDescent="0.25">
      <c r="A5" s="972"/>
      <c r="B5" s="973"/>
      <c r="C5" s="980">
        <v>2018</v>
      </c>
      <c r="D5" s="980">
        <v>2019</v>
      </c>
      <c r="E5" s="980">
        <v>2020</v>
      </c>
      <c r="F5" s="981" t="s">
        <v>2</v>
      </c>
      <c r="G5" s="991">
        <v>2018</v>
      </c>
      <c r="H5" s="980">
        <v>2019</v>
      </c>
      <c r="I5" s="980">
        <v>2020</v>
      </c>
      <c r="J5" s="981" t="s">
        <v>2</v>
      </c>
      <c r="K5" s="991">
        <v>2018</v>
      </c>
      <c r="L5" s="980">
        <v>2019</v>
      </c>
      <c r="M5" s="980">
        <v>2020</v>
      </c>
      <c r="N5" s="992" t="s">
        <v>92</v>
      </c>
    </row>
    <row r="6" spans="1:14" ht="14.45" customHeight="1" x14ac:dyDescent="0.2">
      <c r="A6" s="974" t="s">
        <v>4662</v>
      </c>
      <c r="B6" s="977" t="s">
        <v>5675</v>
      </c>
      <c r="C6" s="982">
        <v>2703</v>
      </c>
      <c r="D6" s="983">
        <v>2630</v>
      </c>
      <c r="E6" s="983">
        <v>2172</v>
      </c>
      <c r="F6" s="988"/>
      <c r="G6" s="982">
        <v>2693.8038799999995</v>
      </c>
      <c r="H6" s="983">
        <v>2643.4400599999985</v>
      </c>
      <c r="I6" s="983">
        <v>2206.6317200000008</v>
      </c>
      <c r="J6" s="988"/>
      <c r="K6" s="982">
        <v>297.33</v>
      </c>
      <c r="L6" s="983">
        <v>289.3</v>
      </c>
      <c r="M6" s="983">
        <v>238.92</v>
      </c>
      <c r="N6" s="993">
        <v>110</v>
      </c>
    </row>
    <row r="7" spans="1:14" ht="14.45" customHeight="1" x14ac:dyDescent="0.2">
      <c r="A7" s="975" t="s">
        <v>4831</v>
      </c>
      <c r="B7" s="978" t="s">
        <v>5676</v>
      </c>
      <c r="C7" s="984">
        <v>19</v>
      </c>
      <c r="D7" s="985">
        <v>7</v>
      </c>
      <c r="E7" s="985">
        <v>26</v>
      </c>
      <c r="F7" s="989"/>
      <c r="G7" s="984">
        <v>546.61860000000013</v>
      </c>
      <c r="H7" s="985">
        <v>201.393</v>
      </c>
      <c r="I7" s="985">
        <v>748.23480000000018</v>
      </c>
      <c r="J7" s="989"/>
      <c r="K7" s="984">
        <v>209</v>
      </c>
      <c r="L7" s="985">
        <v>77</v>
      </c>
      <c r="M7" s="985">
        <v>286</v>
      </c>
      <c r="N7" s="994">
        <v>11000</v>
      </c>
    </row>
    <row r="8" spans="1:14" ht="14.45" customHeight="1" x14ac:dyDescent="0.2">
      <c r="A8" s="975" t="s">
        <v>4852</v>
      </c>
      <c r="B8" s="978" t="s">
        <v>5676</v>
      </c>
      <c r="C8" s="984">
        <v>112</v>
      </c>
      <c r="D8" s="985">
        <v>102</v>
      </c>
      <c r="E8" s="985">
        <v>149</v>
      </c>
      <c r="F8" s="989"/>
      <c r="G8" s="984">
        <v>2873.7861600000001</v>
      </c>
      <c r="H8" s="985">
        <v>2567.4516000000008</v>
      </c>
      <c r="I8" s="985">
        <v>3751.5491999999981</v>
      </c>
      <c r="J8" s="989"/>
      <c r="K8" s="984">
        <v>1008</v>
      </c>
      <c r="L8" s="985">
        <v>918</v>
      </c>
      <c r="M8" s="985">
        <v>1341</v>
      </c>
      <c r="N8" s="994">
        <v>9000</v>
      </c>
    </row>
    <row r="9" spans="1:14" ht="14.45" customHeight="1" x14ac:dyDescent="0.2">
      <c r="A9" s="975" t="s">
        <v>4847</v>
      </c>
      <c r="B9" s="978" t="s">
        <v>5676</v>
      </c>
      <c r="C9" s="984">
        <v>149</v>
      </c>
      <c r="D9" s="985">
        <v>136</v>
      </c>
      <c r="E9" s="985">
        <v>148</v>
      </c>
      <c r="F9" s="989"/>
      <c r="G9" s="984">
        <v>3279.5074399999999</v>
      </c>
      <c r="H9" s="985">
        <v>2933.6472000000012</v>
      </c>
      <c r="I9" s="985">
        <v>3193.5347999999972</v>
      </c>
      <c r="J9" s="989"/>
      <c r="K9" s="984">
        <v>1043</v>
      </c>
      <c r="L9" s="985">
        <v>952</v>
      </c>
      <c r="M9" s="985">
        <v>1036</v>
      </c>
      <c r="N9" s="994">
        <v>7000</v>
      </c>
    </row>
    <row r="10" spans="1:14" ht="14.45" customHeight="1" x14ac:dyDescent="0.2">
      <c r="A10" s="975" t="s">
        <v>4833</v>
      </c>
      <c r="B10" s="978" t="s">
        <v>5676</v>
      </c>
      <c r="C10" s="984">
        <v>255</v>
      </c>
      <c r="D10" s="985">
        <v>283</v>
      </c>
      <c r="E10" s="985">
        <v>264</v>
      </c>
      <c r="F10" s="989"/>
      <c r="G10" s="984">
        <v>2740.3549800000001</v>
      </c>
      <c r="H10" s="985">
        <v>3043.9441399999992</v>
      </c>
      <c r="I10" s="985">
        <v>2832.3093599999966</v>
      </c>
      <c r="J10" s="989"/>
      <c r="K10" s="984">
        <v>510</v>
      </c>
      <c r="L10" s="985">
        <v>566</v>
      </c>
      <c r="M10" s="985">
        <v>528</v>
      </c>
      <c r="N10" s="994">
        <v>2000</v>
      </c>
    </row>
    <row r="11" spans="1:14" ht="14.45" customHeight="1" x14ac:dyDescent="0.2">
      <c r="A11" s="975" t="s">
        <v>4849</v>
      </c>
      <c r="B11" s="978" t="s">
        <v>5676</v>
      </c>
      <c r="C11" s="984">
        <v>191</v>
      </c>
      <c r="D11" s="985">
        <v>207</v>
      </c>
      <c r="E11" s="985">
        <v>177</v>
      </c>
      <c r="F11" s="989"/>
      <c r="G11" s="984">
        <v>1147.6044000000002</v>
      </c>
      <c r="H11" s="985">
        <v>1249.79754</v>
      </c>
      <c r="I11" s="985">
        <v>1066.8888800000007</v>
      </c>
      <c r="J11" s="989"/>
      <c r="K11" s="984">
        <v>191</v>
      </c>
      <c r="L11" s="985">
        <v>207</v>
      </c>
      <c r="M11" s="985">
        <v>177</v>
      </c>
      <c r="N11" s="994">
        <v>1000</v>
      </c>
    </row>
    <row r="12" spans="1:14" ht="14.45" customHeight="1" thickBot="1" x14ac:dyDescent="0.25">
      <c r="A12" s="976" t="s">
        <v>4845</v>
      </c>
      <c r="B12" s="979" t="s">
        <v>5676</v>
      </c>
      <c r="C12" s="986">
        <v>148</v>
      </c>
      <c r="D12" s="987">
        <v>114</v>
      </c>
      <c r="E12" s="987">
        <v>92</v>
      </c>
      <c r="F12" s="990"/>
      <c r="G12" s="986">
        <v>732.46976000000018</v>
      </c>
      <c r="H12" s="987">
        <v>563.59407999999985</v>
      </c>
      <c r="I12" s="987">
        <v>455.73548000000017</v>
      </c>
      <c r="J12" s="990"/>
      <c r="K12" s="986">
        <v>74</v>
      </c>
      <c r="L12" s="987">
        <v>57</v>
      </c>
      <c r="M12" s="987">
        <v>46</v>
      </c>
      <c r="N12" s="995">
        <v>500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9833A65D-F9B5-4265-91E5-437C8BE0EA38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6" t="s">
        <v>127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x14ac:dyDescent="0.2">
      <c r="A2" s="705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5" customHeight="1" x14ac:dyDescent="0.2">
      <c r="A4" s="320" t="s">
        <v>101</v>
      </c>
      <c r="B4" s="323">
        <f>(B10+B8)/B6</f>
        <v>1.0554801721927785</v>
      </c>
      <c r="C4" s="323">
        <f t="shared" ref="C4:M4" si="0">(C10+C8)/C6</f>
        <v>0.88956164111739044</v>
      </c>
      <c r="D4" s="323">
        <f t="shared" si="0"/>
        <v>0.93815784748657427</v>
      </c>
      <c r="E4" s="323">
        <f t="shared" si="0"/>
        <v>0.83498810801646117</v>
      </c>
      <c r="F4" s="323">
        <f t="shared" si="0"/>
        <v>0.87236679313788934</v>
      </c>
      <c r="G4" s="323">
        <f t="shared" si="0"/>
        <v>1.7048287757904585E-2</v>
      </c>
      <c r="H4" s="323">
        <f t="shared" si="0"/>
        <v>1.7048287757904585E-2</v>
      </c>
      <c r="I4" s="323">
        <f t="shared" si="0"/>
        <v>1.7048287757904585E-2</v>
      </c>
      <c r="J4" s="323">
        <f t="shared" si="0"/>
        <v>1.7048287757904585E-2</v>
      </c>
      <c r="K4" s="323">
        <f t="shared" si="0"/>
        <v>1.7048287757904585E-2</v>
      </c>
      <c r="L4" s="323">
        <f t="shared" si="0"/>
        <v>1.7048287757904585E-2</v>
      </c>
      <c r="M4" s="323">
        <f t="shared" si="0"/>
        <v>1.7048287757904585E-2</v>
      </c>
    </row>
    <row r="5" spans="1:13" ht="14.45" customHeight="1" x14ac:dyDescent="0.2">
      <c r="A5" s="324" t="s">
        <v>53</v>
      </c>
      <c r="B5" s="323">
        <f>IF(ISERROR(VLOOKUP($A5,'Man Tab'!$A:$Q,COLUMN()+2,0)),0,VLOOKUP($A5,'Man Tab'!$A:$Q,COLUMN()+2,0))</f>
        <v>12724.359390000001</v>
      </c>
      <c r="C5" s="323">
        <f>IF(ISERROR(VLOOKUP($A5,'Man Tab'!$A:$Q,COLUMN()+2,0)),0,VLOOKUP($A5,'Man Tab'!$A:$Q,COLUMN()+2,0))</f>
        <v>14067.893410000001</v>
      </c>
      <c r="D5" s="323">
        <f>IF(ISERROR(VLOOKUP($A5,'Man Tab'!$A:$Q,COLUMN()+2,0)),0,VLOOKUP($A5,'Man Tab'!$A:$Q,COLUMN()+2,0))</f>
        <v>12535.00945</v>
      </c>
      <c r="E5" s="323">
        <f>IF(ISERROR(VLOOKUP($A5,'Man Tab'!$A:$Q,COLUMN()+2,0)),0,VLOOKUP($A5,'Man Tab'!$A:$Q,COLUMN()+2,0))</f>
        <v>12556.933349999999</v>
      </c>
      <c r="F5" s="323">
        <f>IF(ISERROR(VLOOKUP($A5,'Man Tab'!$A:$Q,COLUMN()+2,0)),0,VLOOKUP($A5,'Man Tab'!$A:$Q,COLUMN()+2,0))</f>
        <v>15599.47234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5" customHeight="1" x14ac:dyDescent="0.2">
      <c r="A6" s="324" t="s">
        <v>97</v>
      </c>
      <c r="B6" s="325">
        <f>B5</f>
        <v>12724.359390000001</v>
      </c>
      <c r="C6" s="325">
        <f t="shared" ref="C6:M6" si="1">C5+B6</f>
        <v>26792.252800000002</v>
      </c>
      <c r="D6" s="325">
        <f t="shared" si="1"/>
        <v>39327.26225</v>
      </c>
      <c r="E6" s="325">
        <f t="shared" si="1"/>
        <v>51884.195599999999</v>
      </c>
      <c r="F6" s="325">
        <f t="shared" si="1"/>
        <v>67483.667939999999</v>
      </c>
      <c r="G6" s="325">
        <f t="shared" si="1"/>
        <v>67483.667939999999</v>
      </c>
      <c r="H6" s="325">
        <f t="shared" si="1"/>
        <v>67483.667939999999</v>
      </c>
      <c r="I6" s="325">
        <f t="shared" si="1"/>
        <v>67483.667939999999</v>
      </c>
      <c r="J6" s="325">
        <f t="shared" si="1"/>
        <v>67483.667939999999</v>
      </c>
      <c r="K6" s="325">
        <f t="shared" si="1"/>
        <v>67483.667939999999</v>
      </c>
      <c r="L6" s="325">
        <f t="shared" si="1"/>
        <v>67483.667939999999</v>
      </c>
      <c r="M6" s="325">
        <f t="shared" si="1"/>
        <v>67483.667939999999</v>
      </c>
    </row>
    <row r="7" spans="1:13" ht="14.45" customHeight="1" x14ac:dyDescent="0.2">
      <c r="A7" s="324" t="s">
        <v>125</v>
      </c>
      <c r="B7" s="324">
        <v>439.54199999999997</v>
      </c>
      <c r="C7" s="324">
        <v>778.54899999999998</v>
      </c>
      <c r="D7" s="324">
        <v>1207.6210000000001</v>
      </c>
      <c r="E7" s="324">
        <v>1416.037</v>
      </c>
      <c r="F7" s="324">
        <v>1924.001</v>
      </c>
      <c r="G7" s="324"/>
      <c r="H7" s="324"/>
      <c r="I7" s="324"/>
      <c r="J7" s="324"/>
      <c r="K7" s="324"/>
      <c r="L7" s="324"/>
      <c r="M7" s="324"/>
    </row>
    <row r="8" spans="1:13" ht="14.45" customHeight="1" x14ac:dyDescent="0.2">
      <c r="A8" s="324" t="s">
        <v>98</v>
      </c>
      <c r="B8" s="325">
        <f>B7*30</f>
        <v>13186.259999999998</v>
      </c>
      <c r="C8" s="325">
        <f t="shared" ref="C8:M8" si="2">C7*30</f>
        <v>23356.47</v>
      </c>
      <c r="D8" s="325">
        <f t="shared" si="2"/>
        <v>36228.630000000005</v>
      </c>
      <c r="E8" s="325">
        <f t="shared" si="2"/>
        <v>42481.11</v>
      </c>
      <c r="F8" s="325">
        <f t="shared" si="2"/>
        <v>57720.03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5" customHeight="1" x14ac:dyDescent="0.2">
      <c r="A9" s="324" t="s">
        <v>126</v>
      </c>
      <c r="B9" s="324">
        <v>244049.03999999998</v>
      </c>
      <c r="C9" s="324">
        <v>232841.33000000002</v>
      </c>
      <c r="D9" s="324">
        <v>189659.33000000002</v>
      </c>
      <c r="E9" s="324">
        <v>175026.62</v>
      </c>
      <c r="F9" s="324">
        <v>308904.67000000004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5" customHeight="1" x14ac:dyDescent="0.2">
      <c r="A10" s="324" t="s">
        <v>99</v>
      </c>
      <c r="B10" s="325">
        <f>B9/1000</f>
        <v>244.04903999999999</v>
      </c>
      <c r="C10" s="325">
        <f t="shared" ref="C10:M10" si="3">C9/1000+B10</f>
        <v>476.89037000000002</v>
      </c>
      <c r="D10" s="325">
        <f t="shared" si="3"/>
        <v>666.54970000000003</v>
      </c>
      <c r="E10" s="325">
        <f t="shared" si="3"/>
        <v>841.57632000000001</v>
      </c>
      <c r="F10" s="325">
        <f t="shared" si="3"/>
        <v>1150.48099</v>
      </c>
      <c r="G10" s="325">
        <f t="shared" si="3"/>
        <v>1150.48099</v>
      </c>
      <c r="H10" s="325">
        <f t="shared" si="3"/>
        <v>1150.48099</v>
      </c>
      <c r="I10" s="325">
        <f t="shared" si="3"/>
        <v>1150.48099</v>
      </c>
      <c r="J10" s="325">
        <f t="shared" si="3"/>
        <v>1150.48099</v>
      </c>
      <c r="K10" s="325">
        <f t="shared" si="3"/>
        <v>1150.48099</v>
      </c>
      <c r="L10" s="325">
        <f t="shared" si="3"/>
        <v>1150.48099</v>
      </c>
      <c r="M10" s="325">
        <f t="shared" si="3"/>
        <v>1150.48099</v>
      </c>
    </row>
    <row r="11" spans="1:13" ht="14.45" customHeight="1" x14ac:dyDescent="0.2">
      <c r="A11" s="320"/>
      <c r="B11" s="320" t="s">
        <v>115</v>
      </c>
      <c r="C11" s="320">
        <f ca="1">IF(MONTH(TODAY())=1,12,MONTH(TODAY())-1)</f>
        <v>5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5" customHeight="1" x14ac:dyDescent="0.2">
      <c r="A12" s="320">
        <v>0</v>
      </c>
      <c r="B12" s="323" t="str">
        <f>IF(ISERROR(HI!F15),#REF!,HI!F15)</f>
        <v/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5" customHeight="1" x14ac:dyDescent="0.2">
      <c r="A13" s="320">
        <v>1</v>
      </c>
      <c r="B13" s="323" t="str">
        <f>IF(ISERROR(HI!F15),#REF!,HI!F15)</f>
        <v/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 xr:uid="{12C80099-CA19-416A-BAED-9339B1F161B5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6" customFormat="1" ht="18.600000000000001" customHeight="1" thickBot="1" x14ac:dyDescent="0.35">
      <c r="A1" s="528" t="s">
        <v>330</v>
      </c>
      <c r="B1" s="528"/>
      <c r="C1" s="528"/>
      <c r="D1" s="528"/>
      <c r="E1" s="528"/>
      <c r="F1" s="528"/>
      <c r="G1" s="528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s="326" customFormat="1" ht="14.45" customHeight="1" thickBot="1" x14ac:dyDescent="0.25">
      <c r="A2" s="705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5" customHeight="1" x14ac:dyDescent="0.2">
      <c r="A3" s="101"/>
      <c r="B3" s="529" t="s">
        <v>29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256"/>
      <c r="Q3" s="258"/>
    </row>
    <row r="4" spans="1:17" ht="14.45" customHeight="1" x14ac:dyDescent="0.2">
      <c r="A4" s="102"/>
      <c r="B4" s="24">
        <v>2020</v>
      </c>
      <c r="C4" s="257" t="s">
        <v>30</v>
      </c>
      <c r="D4" s="406" t="s">
        <v>302</v>
      </c>
      <c r="E4" s="406" t="s">
        <v>303</v>
      </c>
      <c r="F4" s="406" t="s">
        <v>304</v>
      </c>
      <c r="G4" s="406" t="s">
        <v>305</v>
      </c>
      <c r="H4" s="406" t="s">
        <v>306</v>
      </c>
      <c r="I4" s="406" t="s">
        <v>307</v>
      </c>
      <c r="J4" s="406" t="s">
        <v>308</v>
      </c>
      <c r="K4" s="406" t="s">
        <v>309</v>
      </c>
      <c r="L4" s="406" t="s">
        <v>310</v>
      </c>
      <c r="M4" s="406" t="s">
        <v>311</v>
      </c>
      <c r="N4" s="406" t="s">
        <v>312</v>
      </c>
      <c r="O4" s="406" t="s">
        <v>313</v>
      </c>
      <c r="P4" s="531" t="s">
        <v>3</v>
      </c>
      <c r="Q4" s="532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7000.0000001999997</v>
      </c>
      <c r="C7" s="56">
        <v>583.33333334999998</v>
      </c>
      <c r="D7" s="56">
        <v>762.02340000000004</v>
      </c>
      <c r="E7" s="56">
        <v>610.85056000000009</v>
      </c>
      <c r="F7" s="56">
        <v>810.38989000000004</v>
      </c>
      <c r="G7" s="56">
        <v>638.73589000000004</v>
      </c>
      <c r="H7" s="56">
        <v>566.89482999999996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3388.8945700000004</v>
      </c>
      <c r="Q7" s="185">
        <v>0.48412779570045356</v>
      </c>
    </row>
    <row r="8" spans="1:17" ht="14.45" customHeight="1" x14ac:dyDescent="0.2">
      <c r="A8" s="19" t="s">
        <v>36</v>
      </c>
      <c r="B8" s="55">
        <v>1150.3645299</v>
      </c>
      <c r="C8" s="56">
        <v>95.863710824999998</v>
      </c>
      <c r="D8" s="56">
        <v>219.32</v>
      </c>
      <c r="E8" s="56">
        <v>98.31</v>
      </c>
      <c r="F8" s="56">
        <v>91.22</v>
      </c>
      <c r="G8" s="56">
        <v>71.02</v>
      </c>
      <c r="H8" s="56">
        <v>118.81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598.68000000000006</v>
      </c>
      <c r="Q8" s="185">
        <v>0.52042633829473406</v>
      </c>
    </row>
    <row r="9" spans="1:17" ht="14.45" customHeight="1" x14ac:dyDescent="0.2">
      <c r="A9" s="19" t="s">
        <v>37</v>
      </c>
      <c r="B9" s="55">
        <v>65540.000000799992</v>
      </c>
      <c r="C9" s="56">
        <v>5461.6666667333329</v>
      </c>
      <c r="D9" s="56">
        <v>3515.4494300000001</v>
      </c>
      <c r="E9" s="56">
        <v>4757.5052100000003</v>
      </c>
      <c r="F9" s="56">
        <v>3743.6311600000004</v>
      </c>
      <c r="G9" s="56">
        <v>3701.1102700000001</v>
      </c>
      <c r="H9" s="56">
        <v>6432.9742900000001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22150.670360000004</v>
      </c>
      <c r="Q9" s="185">
        <v>0.3379717784517795</v>
      </c>
    </row>
    <row r="10" spans="1:17" ht="14.45" customHeight="1" x14ac:dyDescent="0.2">
      <c r="A10" s="19" t="s">
        <v>38</v>
      </c>
      <c r="B10" s="55">
        <v>705.2997249</v>
      </c>
      <c r="C10" s="56">
        <v>58.774977075000002</v>
      </c>
      <c r="D10" s="56">
        <v>55.452550000000002</v>
      </c>
      <c r="E10" s="56">
        <v>52.413669999999996</v>
      </c>
      <c r="F10" s="56">
        <v>40.974849999999996</v>
      </c>
      <c r="G10" s="56">
        <v>34.002369999999999</v>
      </c>
      <c r="H10" s="56">
        <v>54.070209999999996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236.91364999999999</v>
      </c>
      <c r="Q10" s="185">
        <v>0.33590492330560667</v>
      </c>
    </row>
    <row r="11" spans="1:17" ht="14.45" customHeight="1" x14ac:dyDescent="0.2">
      <c r="A11" s="19" t="s">
        <v>39</v>
      </c>
      <c r="B11" s="55">
        <v>1136.2534983999999</v>
      </c>
      <c r="C11" s="56">
        <v>94.687791533333325</v>
      </c>
      <c r="D11" s="56">
        <v>67.508679999999998</v>
      </c>
      <c r="E11" s="56">
        <v>70.396500000000003</v>
      </c>
      <c r="F11" s="56">
        <v>104.34626</v>
      </c>
      <c r="G11" s="56">
        <v>82.725750000000005</v>
      </c>
      <c r="H11" s="56">
        <v>86.241420000000005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411.21861000000001</v>
      </c>
      <c r="Q11" s="185">
        <v>0.36190745337994734</v>
      </c>
    </row>
    <row r="12" spans="1:17" ht="14.45" customHeight="1" x14ac:dyDescent="0.2">
      <c r="A12" s="19" t="s">
        <v>40</v>
      </c>
      <c r="B12" s="55">
        <v>220.6165732</v>
      </c>
      <c r="C12" s="56">
        <v>18.384714433333333</v>
      </c>
      <c r="D12" s="56">
        <v>18.695490000000003</v>
      </c>
      <c r="E12" s="56">
        <v>20.660310000000003</v>
      </c>
      <c r="F12" s="56">
        <v>16.193719999999999</v>
      </c>
      <c r="G12" s="56">
        <v>62.300599999999996</v>
      </c>
      <c r="H12" s="56">
        <v>125.60727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243.45739</v>
      </c>
      <c r="Q12" s="185">
        <v>1.1035317359375973</v>
      </c>
    </row>
    <row r="13" spans="1:17" ht="14.45" customHeight="1" x14ac:dyDescent="0.2">
      <c r="A13" s="19" t="s">
        <v>41</v>
      </c>
      <c r="B13" s="55">
        <v>2449.9999997</v>
      </c>
      <c r="C13" s="56">
        <v>204.16666664166667</v>
      </c>
      <c r="D13" s="56">
        <v>166.99643</v>
      </c>
      <c r="E13" s="56">
        <v>179.80732999999998</v>
      </c>
      <c r="F13" s="56">
        <v>225.92876999999999</v>
      </c>
      <c r="G13" s="56">
        <v>318.63443999999998</v>
      </c>
      <c r="H13" s="56">
        <v>239.56644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1130.9334100000001</v>
      </c>
      <c r="Q13" s="185">
        <v>0.46160547352591091</v>
      </c>
    </row>
    <row r="14" spans="1:17" ht="14.45" customHeight="1" x14ac:dyDescent="0.2">
      <c r="A14" s="19" t="s">
        <v>42</v>
      </c>
      <c r="B14" s="55">
        <v>2571.5391261999998</v>
      </c>
      <c r="C14" s="56">
        <v>214.29492718333333</v>
      </c>
      <c r="D14" s="56">
        <v>309.74099999999999</v>
      </c>
      <c r="E14" s="56">
        <v>241.059</v>
      </c>
      <c r="F14" s="56">
        <v>241.81299999999999</v>
      </c>
      <c r="G14" s="56">
        <v>194.59</v>
      </c>
      <c r="H14" s="56">
        <v>182.03100000000001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1169.2339999999999</v>
      </c>
      <c r="Q14" s="185">
        <v>0.45468256270624735</v>
      </c>
    </row>
    <row r="15" spans="1:17" ht="14.45" customHeight="1" x14ac:dyDescent="0.2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2546.8883254999996</v>
      </c>
      <c r="C17" s="56">
        <v>212.24069379166664</v>
      </c>
      <c r="D17" s="56">
        <v>38.993650000000002</v>
      </c>
      <c r="E17" s="56">
        <v>422.90459999999996</v>
      </c>
      <c r="F17" s="56">
        <v>67.039179999999988</v>
      </c>
      <c r="G17" s="56">
        <v>200.24316000000002</v>
      </c>
      <c r="H17" s="56">
        <v>66.396410000000003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795.577</v>
      </c>
      <c r="Q17" s="185">
        <v>0.31237215704925503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4.8710000000000004</v>
      </c>
      <c r="E18" s="56">
        <v>5.6</v>
      </c>
      <c r="F18" s="56">
        <v>16.033999999999999</v>
      </c>
      <c r="G18" s="56">
        <v>3.169</v>
      </c>
      <c r="H18" s="56">
        <v>22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51.673999999999999</v>
      </c>
      <c r="Q18" s="185" t="s">
        <v>329</v>
      </c>
    </row>
    <row r="19" spans="1:17" ht="14.45" customHeight="1" x14ac:dyDescent="0.2">
      <c r="A19" s="19" t="s">
        <v>47</v>
      </c>
      <c r="B19" s="55">
        <v>4055.2672996000001</v>
      </c>
      <c r="C19" s="56">
        <v>337.93894163333334</v>
      </c>
      <c r="D19" s="56">
        <v>383.79915999999997</v>
      </c>
      <c r="E19" s="56">
        <v>536.97997999999995</v>
      </c>
      <c r="F19" s="56">
        <v>611.62780000000009</v>
      </c>
      <c r="G19" s="56">
        <v>616.54671999999994</v>
      </c>
      <c r="H19" s="56">
        <v>581.51970999999992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2730.4733699999997</v>
      </c>
      <c r="Q19" s="185">
        <v>0.67331526340306247</v>
      </c>
    </row>
    <row r="20" spans="1:17" ht="14.45" customHeight="1" x14ac:dyDescent="0.2">
      <c r="A20" s="19" t="s">
        <v>48</v>
      </c>
      <c r="B20" s="55">
        <v>89582.750711200191</v>
      </c>
      <c r="C20" s="56">
        <v>7465.229225933349</v>
      </c>
      <c r="D20" s="56">
        <v>6753.9778699999997</v>
      </c>
      <c r="E20" s="56">
        <v>6739.1225000000004</v>
      </c>
      <c r="F20" s="56">
        <v>6127.74136</v>
      </c>
      <c r="G20" s="56">
        <v>6253.6676900000002</v>
      </c>
      <c r="H20" s="56">
        <v>6728.2808700000005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32602.790290000004</v>
      </c>
      <c r="Q20" s="185">
        <v>0.3639404911231845</v>
      </c>
    </row>
    <row r="21" spans="1:17" ht="14.45" customHeight="1" x14ac:dyDescent="0.2">
      <c r="A21" s="20" t="s">
        <v>49</v>
      </c>
      <c r="B21" s="55">
        <v>4151.4413520999997</v>
      </c>
      <c r="C21" s="56">
        <v>345.95344600833329</v>
      </c>
      <c r="D21" s="56">
        <v>390.40355999999997</v>
      </c>
      <c r="E21" s="56">
        <v>287.08156000000002</v>
      </c>
      <c r="F21" s="56">
        <v>287.08156000000002</v>
      </c>
      <c r="G21" s="56">
        <v>284.73770999999999</v>
      </c>
      <c r="H21" s="56">
        <v>284.72973999999999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1534.0341300000002</v>
      </c>
      <c r="Q21" s="185">
        <v>0.36951843947500584</v>
      </c>
    </row>
    <row r="22" spans="1:17" ht="14.45" customHeight="1" x14ac:dyDescent="0.2">
      <c r="A22" s="19" t="s">
        <v>50</v>
      </c>
      <c r="B22" s="55">
        <v>10.495414199999999</v>
      </c>
      <c r="C22" s="56">
        <v>0.87461784999999992</v>
      </c>
      <c r="D22" s="56">
        <v>25</v>
      </c>
      <c r="E22" s="56">
        <v>41.163719999999998</v>
      </c>
      <c r="F22" s="56">
        <v>150.25467</v>
      </c>
      <c r="G22" s="56">
        <v>47.32835</v>
      </c>
      <c r="H22" s="56">
        <v>102.85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366.59673999999995</v>
      </c>
      <c r="Q22" s="185">
        <v>34.929230329947337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149.8776191988145</v>
      </c>
      <c r="C24" s="56">
        <v>12.489801599901208</v>
      </c>
      <c r="D24" s="56">
        <v>12.12717000000157</v>
      </c>
      <c r="E24" s="56">
        <v>4.0384699999976874</v>
      </c>
      <c r="F24" s="56">
        <v>0.73322999999800231</v>
      </c>
      <c r="G24" s="56">
        <v>48.121399999999994</v>
      </c>
      <c r="H24" s="56">
        <v>7.5001499999980297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72.520419999995283</v>
      </c>
      <c r="Q24" s="185">
        <v>0.48386423795400735</v>
      </c>
    </row>
    <row r="25" spans="1:17" ht="14.45" customHeight="1" x14ac:dyDescent="0.2">
      <c r="A25" s="21" t="s">
        <v>53</v>
      </c>
      <c r="B25" s="58">
        <v>181270.794175099</v>
      </c>
      <c r="C25" s="59">
        <v>15105.899514591583</v>
      </c>
      <c r="D25" s="59">
        <v>12724.359390000001</v>
      </c>
      <c r="E25" s="59">
        <v>14067.893410000001</v>
      </c>
      <c r="F25" s="59">
        <v>12535.00945</v>
      </c>
      <c r="G25" s="59">
        <v>12556.933349999999</v>
      </c>
      <c r="H25" s="59">
        <v>15599.47234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67483.667939999999</v>
      </c>
      <c r="Q25" s="186">
        <v>0.37228097469917837</v>
      </c>
    </row>
    <row r="26" spans="1:17" ht="14.45" customHeight="1" x14ac:dyDescent="0.2">
      <c r="A26" s="19" t="s">
        <v>54</v>
      </c>
      <c r="B26" s="55">
        <v>0</v>
      </c>
      <c r="C26" s="56">
        <v>0</v>
      </c>
      <c r="D26" s="56">
        <v>1302.72594</v>
      </c>
      <c r="E26" s="56">
        <v>912.71021999999994</v>
      </c>
      <c r="F26" s="56">
        <v>1010.5754599999999</v>
      </c>
      <c r="G26" s="56">
        <v>1168.4466399999999</v>
      </c>
      <c r="H26" s="56">
        <v>938.84957999999995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5333.3078400000004</v>
      </c>
      <c r="Q26" s="185" t="s">
        <v>329</v>
      </c>
    </row>
    <row r="27" spans="1:17" ht="14.45" customHeight="1" x14ac:dyDescent="0.2">
      <c r="A27" s="22" t="s">
        <v>55</v>
      </c>
      <c r="B27" s="58">
        <v>181270.794175099</v>
      </c>
      <c r="C27" s="59">
        <v>15105.899514591583</v>
      </c>
      <c r="D27" s="59">
        <v>14027.085330000002</v>
      </c>
      <c r="E27" s="59">
        <v>14980.603630000001</v>
      </c>
      <c r="F27" s="59">
        <v>13545.58491</v>
      </c>
      <c r="G27" s="59">
        <v>13725.379989999999</v>
      </c>
      <c r="H27" s="59">
        <v>16538.321919999998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72816.975780000008</v>
      </c>
      <c r="Q27" s="186">
        <v>0.40170274594627892</v>
      </c>
    </row>
    <row r="28" spans="1:17" ht="14.45" customHeight="1" x14ac:dyDescent="0.2">
      <c r="A28" s="20" t="s">
        <v>56</v>
      </c>
      <c r="B28" s="55">
        <v>436.77890399999995</v>
      </c>
      <c r="C28" s="56">
        <v>36.398241999999996</v>
      </c>
      <c r="D28" s="56">
        <v>42.502919999999996</v>
      </c>
      <c r="E28" s="56">
        <v>3.9898899999999999</v>
      </c>
      <c r="F28" s="56">
        <v>0</v>
      </c>
      <c r="G28" s="56">
        <v>0.21780000000000002</v>
      </c>
      <c r="H28" s="56">
        <v>0.21240999999999999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46.923019999999994</v>
      </c>
      <c r="Q28" s="185">
        <v>0.10742968483661014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 t="s">
        <v>329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300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C25FA798-D523-41C1-8AE1-4871AA899822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3" s="64" customFormat="1" ht="18.600000000000001" customHeight="1" thickBot="1" x14ac:dyDescent="0.35">
      <c r="A1" s="528" t="s">
        <v>61</v>
      </c>
      <c r="B1" s="528"/>
      <c r="C1" s="528"/>
      <c r="D1" s="528"/>
      <c r="E1" s="528"/>
      <c r="F1" s="528"/>
      <c r="G1" s="528"/>
      <c r="H1" s="533"/>
      <c r="I1" s="533"/>
      <c r="J1" s="533"/>
      <c r="K1" s="533"/>
    </row>
    <row r="2" spans="1:13" s="64" customFormat="1" ht="14.45" customHeight="1" thickBot="1" x14ac:dyDescent="0.25">
      <c r="A2" s="705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101"/>
      <c r="B3" s="529" t="s">
        <v>62</v>
      </c>
      <c r="C3" s="530"/>
      <c r="D3" s="530"/>
      <c r="E3" s="530"/>
      <c r="F3" s="536" t="s">
        <v>63</v>
      </c>
      <c r="G3" s="530"/>
      <c r="H3" s="530"/>
      <c r="I3" s="530"/>
      <c r="J3" s="530"/>
      <c r="K3" s="537"/>
    </row>
    <row r="4" spans="1:13" ht="14.45" customHeight="1" x14ac:dyDescent="0.2">
      <c r="A4" s="102"/>
      <c r="B4" s="534"/>
      <c r="C4" s="535"/>
      <c r="D4" s="535"/>
      <c r="E4" s="535"/>
      <c r="F4" s="538" t="s">
        <v>318</v>
      </c>
      <c r="G4" s="540" t="s">
        <v>64</v>
      </c>
      <c r="H4" s="259" t="s">
        <v>182</v>
      </c>
      <c r="I4" s="538" t="s">
        <v>65</v>
      </c>
      <c r="J4" s="540" t="s">
        <v>320</v>
      </c>
      <c r="K4" s="541" t="s">
        <v>321</v>
      </c>
    </row>
    <row r="5" spans="1:13" ht="39" thickBot="1" x14ac:dyDescent="0.25">
      <c r="A5" s="103"/>
      <c r="B5" s="28" t="s">
        <v>314</v>
      </c>
      <c r="C5" s="29" t="s">
        <v>315</v>
      </c>
      <c r="D5" s="30" t="s">
        <v>316</v>
      </c>
      <c r="E5" s="30" t="s">
        <v>317</v>
      </c>
      <c r="F5" s="539"/>
      <c r="G5" s="539"/>
      <c r="H5" s="29" t="s">
        <v>319</v>
      </c>
      <c r="I5" s="539"/>
      <c r="J5" s="539"/>
      <c r="K5" s="542"/>
    </row>
    <row r="6" spans="1:13" ht="14.45" customHeight="1" x14ac:dyDescent="0.2">
      <c r="A6" s="711" t="s">
        <v>66</v>
      </c>
      <c r="B6" s="707">
        <v>-9973.3841360000206</v>
      </c>
      <c r="C6" s="708">
        <v>-35428.692170000097</v>
      </c>
      <c r="D6" s="708">
        <v>-25455.308034000074</v>
      </c>
      <c r="E6" s="709">
        <v>3.5523240343381901</v>
      </c>
      <c r="F6" s="707">
        <v>-173489.95290269901</v>
      </c>
      <c r="G6" s="708">
        <v>-72287.480376124586</v>
      </c>
      <c r="H6" s="708">
        <v>-2110.1351500000001</v>
      </c>
      <c r="I6" s="708">
        <v>-15564.22545</v>
      </c>
      <c r="J6" s="708">
        <v>56723.254926124588</v>
      </c>
      <c r="K6" s="710">
        <v>8.9712546401630067E-2</v>
      </c>
      <c r="L6" s="270"/>
      <c r="M6" s="706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711" t="s">
        <v>331</v>
      </c>
      <c r="B7" s="707">
        <v>164923.752267</v>
      </c>
      <c r="C7" s="708">
        <v>173094.47883000001</v>
      </c>
      <c r="D7" s="708">
        <v>8170.7265630000038</v>
      </c>
      <c r="E7" s="709">
        <v>1.0495424488631095</v>
      </c>
      <c r="F7" s="707">
        <v>181270.794175099</v>
      </c>
      <c r="G7" s="708">
        <v>75529.497572957916</v>
      </c>
      <c r="H7" s="708">
        <v>15599.47234</v>
      </c>
      <c r="I7" s="708">
        <v>67483.667939999999</v>
      </c>
      <c r="J7" s="708">
        <v>-8045.8296329579171</v>
      </c>
      <c r="K7" s="710">
        <v>0.37228097469917837</v>
      </c>
      <c r="L7" s="270"/>
      <c r="M7" s="706" t="str">
        <f t="shared" si="0"/>
        <v/>
      </c>
    </row>
    <row r="8" spans="1:13" ht="14.45" customHeight="1" x14ac:dyDescent="0.2">
      <c r="A8" s="711" t="s">
        <v>332</v>
      </c>
      <c r="B8" s="707">
        <v>79093.164648000005</v>
      </c>
      <c r="C8" s="708">
        <v>78265.836839999902</v>
      </c>
      <c r="D8" s="708">
        <v>-827.32780800010369</v>
      </c>
      <c r="E8" s="709">
        <v>0.98953983177077209</v>
      </c>
      <c r="F8" s="707">
        <v>80774.073453299992</v>
      </c>
      <c r="G8" s="708">
        <v>33655.863938874994</v>
      </c>
      <c r="H8" s="708">
        <v>7806.1956100000007</v>
      </c>
      <c r="I8" s="708">
        <v>29330.40697</v>
      </c>
      <c r="J8" s="708">
        <v>-4325.4569688749943</v>
      </c>
      <c r="K8" s="710">
        <v>0.36311660061266499</v>
      </c>
      <c r="L8" s="270"/>
      <c r="M8" s="706" t="str">
        <f t="shared" si="0"/>
        <v/>
      </c>
    </row>
    <row r="9" spans="1:13" ht="14.45" customHeight="1" x14ac:dyDescent="0.2">
      <c r="A9" s="711" t="s">
        <v>333</v>
      </c>
      <c r="B9" s="707">
        <v>76470.218628000002</v>
      </c>
      <c r="C9" s="708">
        <v>75636.138839999898</v>
      </c>
      <c r="D9" s="708">
        <v>-834.0797880001046</v>
      </c>
      <c r="E9" s="709">
        <v>0.98909275005400987</v>
      </c>
      <c r="F9" s="707">
        <v>78202.534327099987</v>
      </c>
      <c r="G9" s="708">
        <v>32584.389302958331</v>
      </c>
      <c r="H9" s="708">
        <v>7624.1646100000007</v>
      </c>
      <c r="I9" s="708">
        <v>28161.17297</v>
      </c>
      <c r="J9" s="708">
        <v>-4423.2163329583309</v>
      </c>
      <c r="K9" s="710">
        <v>0.36010563100435405</v>
      </c>
      <c r="L9" s="270"/>
      <c r="M9" s="706" t="str">
        <f t="shared" si="0"/>
        <v/>
      </c>
    </row>
    <row r="10" spans="1:13" ht="14.45" customHeight="1" x14ac:dyDescent="0.2">
      <c r="A10" s="711" t="s">
        <v>334</v>
      </c>
      <c r="B10" s="707">
        <v>0</v>
      </c>
      <c r="C10" s="708">
        <v>1.9559999999999998E-2</v>
      </c>
      <c r="D10" s="708">
        <v>1.9559999999999998E-2</v>
      </c>
      <c r="E10" s="709">
        <v>0</v>
      </c>
      <c r="F10" s="707">
        <v>0</v>
      </c>
      <c r="G10" s="708">
        <v>0</v>
      </c>
      <c r="H10" s="708">
        <v>1.4999999999999999E-4</v>
      </c>
      <c r="I10" s="708">
        <v>8.9800000000000001E-3</v>
      </c>
      <c r="J10" s="708">
        <v>8.9800000000000001E-3</v>
      </c>
      <c r="K10" s="710">
        <v>0</v>
      </c>
      <c r="L10" s="270"/>
      <c r="M10" s="706" t="str">
        <f t="shared" si="0"/>
        <v>X</v>
      </c>
    </row>
    <row r="11" spans="1:13" ht="14.45" customHeight="1" x14ac:dyDescent="0.2">
      <c r="A11" s="711" t="s">
        <v>335</v>
      </c>
      <c r="B11" s="707">
        <v>0</v>
      </c>
      <c r="C11" s="708">
        <v>1.9559999999999998E-2</v>
      </c>
      <c r="D11" s="708">
        <v>1.9559999999999998E-2</v>
      </c>
      <c r="E11" s="709">
        <v>0</v>
      </c>
      <c r="F11" s="707">
        <v>0</v>
      </c>
      <c r="G11" s="708">
        <v>0</v>
      </c>
      <c r="H11" s="708">
        <v>1.4999999999999999E-4</v>
      </c>
      <c r="I11" s="708">
        <v>8.9800000000000001E-3</v>
      </c>
      <c r="J11" s="708">
        <v>8.9800000000000001E-3</v>
      </c>
      <c r="K11" s="710">
        <v>0</v>
      </c>
      <c r="L11" s="270"/>
      <c r="M11" s="706" t="str">
        <f t="shared" si="0"/>
        <v/>
      </c>
    </row>
    <row r="12" spans="1:13" ht="14.45" customHeight="1" x14ac:dyDescent="0.2">
      <c r="A12" s="711" t="s">
        <v>336</v>
      </c>
      <c r="B12" s="707">
        <v>6929.3550350000005</v>
      </c>
      <c r="C12" s="708">
        <v>6997.2653700000001</v>
      </c>
      <c r="D12" s="708">
        <v>67.910334999999577</v>
      </c>
      <c r="E12" s="709">
        <v>1.0098003832473565</v>
      </c>
      <c r="F12" s="707">
        <v>7000.0000001999997</v>
      </c>
      <c r="G12" s="708">
        <v>2916.6666667499999</v>
      </c>
      <c r="H12" s="708">
        <v>566.89482999999996</v>
      </c>
      <c r="I12" s="708">
        <v>3388.8945699999999</v>
      </c>
      <c r="J12" s="708">
        <v>472.22790325000005</v>
      </c>
      <c r="K12" s="710">
        <v>0.4841277957004535</v>
      </c>
      <c r="L12" s="270"/>
      <c r="M12" s="706" t="str">
        <f t="shared" si="0"/>
        <v>X</v>
      </c>
    </row>
    <row r="13" spans="1:13" ht="14.45" customHeight="1" x14ac:dyDescent="0.2">
      <c r="A13" s="711" t="s">
        <v>337</v>
      </c>
      <c r="B13" s="707">
        <v>3949.562222</v>
      </c>
      <c r="C13" s="708">
        <v>4141.7697099999996</v>
      </c>
      <c r="D13" s="708">
        <v>192.20748799999956</v>
      </c>
      <c r="E13" s="709">
        <v>1.0486655171374077</v>
      </c>
      <c r="F13" s="707">
        <v>4149.9999999000001</v>
      </c>
      <c r="G13" s="708">
        <v>1729.1666666250001</v>
      </c>
      <c r="H13" s="708">
        <v>315.53606000000002</v>
      </c>
      <c r="I13" s="708">
        <v>1656.5000700000001</v>
      </c>
      <c r="J13" s="708">
        <v>-72.666596625000011</v>
      </c>
      <c r="K13" s="710">
        <v>0.39915664338311219</v>
      </c>
      <c r="L13" s="270"/>
      <c r="M13" s="706" t="str">
        <f t="shared" si="0"/>
        <v/>
      </c>
    </row>
    <row r="14" spans="1:13" ht="14.45" customHeight="1" x14ac:dyDescent="0.2">
      <c r="A14" s="711" t="s">
        <v>338</v>
      </c>
      <c r="B14" s="707">
        <v>130.000001</v>
      </c>
      <c r="C14" s="708">
        <v>101.94721000000001</v>
      </c>
      <c r="D14" s="708">
        <v>-28.052790999999985</v>
      </c>
      <c r="E14" s="709">
        <v>0.78420930165992853</v>
      </c>
      <c r="F14" s="707">
        <v>120.00000010000001</v>
      </c>
      <c r="G14" s="708">
        <v>50.000000041666667</v>
      </c>
      <c r="H14" s="708">
        <v>13.0328</v>
      </c>
      <c r="I14" s="708">
        <v>136.36605</v>
      </c>
      <c r="J14" s="708">
        <v>86.366049958333335</v>
      </c>
      <c r="K14" s="710">
        <v>1.1363837490530135</v>
      </c>
      <c r="L14" s="270"/>
      <c r="M14" s="706" t="str">
        <f t="shared" si="0"/>
        <v/>
      </c>
    </row>
    <row r="15" spans="1:13" ht="14.45" customHeight="1" x14ac:dyDescent="0.2">
      <c r="A15" s="711" t="s">
        <v>339</v>
      </c>
      <c r="B15" s="707">
        <v>140.00000199999999</v>
      </c>
      <c r="C15" s="708">
        <v>76.008259999999993</v>
      </c>
      <c r="D15" s="708">
        <v>-63.991742000000002</v>
      </c>
      <c r="E15" s="709">
        <v>0.54291613510119807</v>
      </c>
      <c r="F15" s="707">
        <v>80</v>
      </c>
      <c r="G15" s="708">
        <v>33.333333333333336</v>
      </c>
      <c r="H15" s="708">
        <v>9.5667099999999987</v>
      </c>
      <c r="I15" s="708">
        <v>39.279440000000001</v>
      </c>
      <c r="J15" s="708">
        <v>5.9461066666666653</v>
      </c>
      <c r="K15" s="710">
        <v>0.49099300000000001</v>
      </c>
      <c r="L15" s="270"/>
      <c r="M15" s="706" t="str">
        <f t="shared" si="0"/>
        <v/>
      </c>
    </row>
    <row r="16" spans="1:13" ht="14.45" customHeight="1" x14ac:dyDescent="0.2">
      <c r="A16" s="711" t="s">
        <v>340</v>
      </c>
      <c r="B16" s="707">
        <v>789.99999800000001</v>
      </c>
      <c r="C16" s="708">
        <v>890.84976000000006</v>
      </c>
      <c r="D16" s="708">
        <v>100.84976200000006</v>
      </c>
      <c r="E16" s="709">
        <v>1.1276579269054632</v>
      </c>
      <c r="F16" s="707">
        <v>780</v>
      </c>
      <c r="G16" s="708">
        <v>325</v>
      </c>
      <c r="H16" s="708">
        <v>127.12667</v>
      </c>
      <c r="I16" s="708">
        <v>582.94663000000003</v>
      </c>
      <c r="J16" s="708">
        <v>257.94663000000003</v>
      </c>
      <c r="K16" s="710">
        <v>0.74736747435897444</v>
      </c>
      <c r="L16" s="270"/>
      <c r="M16" s="706" t="str">
        <f t="shared" si="0"/>
        <v/>
      </c>
    </row>
    <row r="17" spans="1:13" ht="14.45" customHeight="1" x14ac:dyDescent="0.2">
      <c r="A17" s="711" t="s">
        <v>341</v>
      </c>
      <c r="B17" s="707">
        <v>1209.7928100000001</v>
      </c>
      <c r="C17" s="708">
        <v>1061.8559299999999</v>
      </c>
      <c r="D17" s="708">
        <v>-147.9368800000002</v>
      </c>
      <c r="E17" s="709">
        <v>0.87771717704290197</v>
      </c>
      <c r="F17" s="707">
        <v>1160.0000001000001</v>
      </c>
      <c r="G17" s="708">
        <v>483.333333375</v>
      </c>
      <c r="H17" s="708">
        <v>29.295570000000001</v>
      </c>
      <c r="I17" s="708">
        <v>587.39244999999994</v>
      </c>
      <c r="J17" s="708">
        <v>104.05911662499994</v>
      </c>
      <c r="K17" s="710">
        <v>0.50637280168048504</v>
      </c>
      <c r="L17" s="270"/>
      <c r="M17" s="706" t="str">
        <f t="shared" si="0"/>
        <v/>
      </c>
    </row>
    <row r="18" spans="1:13" ht="14.45" customHeight="1" x14ac:dyDescent="0.2">
      <c r="A18" s="711" t="s">
        <v>342</v>
      </c>
      <c r="B18" s="707">
        <v>430</v>
      </c>
      <c r="C18" s="708">
        <v>503.73750999999999</v>
      </c>
      <c r="D18" s="708">
        <v>73.737509999999986</v>
      </c>
      <c r="E18" s="709">
        <v>1.1714825813953489</v>
      </c>
      <c r="F18" s="707">
        <v>499.99999989999998</v>
      </c>
      <c r="G18" s="708">
        <v>208.33333329166666</v>
      </c>
      <c r="H18" s="708">
        <v>50.881180000000001</v>
      </c>
      <c r="I18" s="708">
        <v>261.31574999999998</v>
      </c>
      <c r="J18" s="708">
        <v>52.982416708333318</v>
      </c>
      <c r="K18" s="710">
        <v>0.5226315001045263</v>
      </c>
      <c r="L18" s="270"/>
      <c r="M18" s="706" t="str">
        <f t="shared" si="0"/>
        <v/>
      </c>
    </row>
    <row r="19" spans="1:13" ht="14.45" customHeight="1" x14ac:dyDescent="0.2">
      <c r="A19" s="711" t="s">
        <v>343</v>
      </c>
      <c r="B19" s="707">
        <v>20.000001000000001</v>
      </c>
      <c r="C19" s="708">
        <v>8.4599299999999999</v>
      </c>
      <c r="D19" s="708">
        <v>-11.540071000000001</v>
      </c>
      <c r="E19" s="709">
        <v>0.42299647885017605</v>
      </c>
      <c r="F19" s="707">
        <v>10</v>
      </c>
      <c r="G19" s="708">
        <v>4.166666666666667</v>
      </c>
      <c r="H19" s="708">
        <v>0</v>
      </c>
      <c r="I19" s="708">
        <v>6.0609999999999999</v>
      </c>
      <c r="J19" s="708">
        <v>1.894333333333333</v>
      </c>
      <c r="K19" s="710">
        <v>0.60609999999999997</v>
      </c>
      <c r="L19" s="270"/>
      <c r="M19" s="706" t="str">
        <f t="shared" si="0"/>
        <v/>
      </c>
    </row>
    <row r="20" spans="1:13" ht="14.45" customHeight="1" x14ac:dyDescent="0.2">
      <c r="A20" s="711" t="s">
        <v>344</v>
      </c>
      <c r="B20" s="707">
        <v>260.000001</v>
      </c>
      <c r="C20" s="708">
        <v>212.63705999999999</v>
      </c>
      <c r="D20" s="708">
        <v>-47.362941000000006</v>
      </c>
      <c r="E20" s="709">
        <v>0.81783484300832754</v>
      </c>
      <c r="F20" s="707">
        <v>200.00000020000002</v>
      </c>
      <c r="G20" s="708">
        <v>83.333333416666676</v>
      </c>
      <c r="H20" s="708">
        <v>21.455839999999998</v>
      </c>
      <c r="I20" s="708">
        <v>119.03317999999999</v>
      </c>
      <c r="J20" s="708">
        <v>35.699846583333311</v>
      </c>
      <c r="K20" s="710">
        <v>0.595165899404834</v>
      </c>
      <c r="L20" s="270"/>
      <c r="M20" s="706" t="str">
        <f t="shared" si="0"/>
        <v/>
      </c>
    </row>
    <row r="21" spans="1:13" ht="14.45" customHeight="1" x14ac:dyDescent="0.2">
      <c r="A21" s="711" t="s">
        <v>345</v>
      </c>
      <c r="B21" s="707">
        <v>970.83517700000004</v>
      </c>
      <c r="C21" s="708">
        <v>1090.0828799999999</v>
      </c>
      <c r="D21" s="708">
        <v>119.24770299999989</v>
      </c>
      <c r="E21" s="709">
        <v>1.1228300187561084</v>
      </c>
      <c r="F21" s="707">
        <v>1150.3645299</v>
      </c>
      <c r="G21" s="708">
        <v>479.31855412499999</v>
      </c>
      <c r="H21" s="708">
        <v>118.81</v>
      </c>
      <c r="I21" s="708">
        <v>598.67999999999995</v>
      </c>
      <c r="J21" s="708">
        <v>119.36144587499996</v>
      </c>
      <c r="K21" s="710">
        <v>0.52042633829473395</v>
      </c>
      <c r="L21" s="270"/>
      <c r="M21" s="706" t="str">
        <f t="shared" si="0"/>
        <v>X</v>
      </c>
    </row>
    <row r="22" spans="1:13" ht="14.45" customHeight="1" x14ac:dyDescent="0.2">
      <c r="A22" s="711" t="s">
        <v>346</v>
      </c>
      <c r="B22" s="707">
        <v>821.76704700000005</v>
      </c>
      <c r="C22" s="708">
        <v>966.79287999999997</v>
      </c>
      <c r="D22" s="708">
        <v>145.02583299999992</v>
      </c>
      <c r="E22" s="709">
        <v>1.1764804679494527</v>
      </c>
      <c r="F22" s="707">
        <v>1018.1029224</v>
      </c>
      <c r="G22" s="708">
        <v>424.20955100000003</v>
      </c>
      <c r="H22" s="708">
        <v>113.68</v>
      </c>
      <c r="I22" s="708">
        <v>527.13</v>
      </c>
      <c r="J22" s="708">
        <v>102.92044899999996</v>
      </c>
      <c r="K22" s="710">
        <v>0.51775708369187567</v>
      </c>
      <c r="L22" s="270"/>
      <c r="M22" s="706" t="str">
        <f t="shared" si="0"/>
        <v/>
      </c>
    </row>
    <row r="23" spans="1:13" ht="14.45" customHeight="1" x14ac:dyDescent="0.2">
      <c r="A23" s="711" t="s">
        <v>347</v>
      </c>
      <c r="B23" s="707">
        <v>149.06813</v>
      </c>
      <c r="C23" s="708">
        <v>123.29</v>
      </c>
      <c r="D23" s="708">
        <v>-25.77812999999999</v>
      </c>
      <c r="E23" s="709">
        <v>0.82707148737962977</v>
      </c>
      <c r="F23" s="707">
        <v>132.26160750000003</v>
      </c>
      <c r="G23" s="708">
        <v>55.109003125000015</v>
      </c>
      <c r="H23" s="708">
        <v>5.13</v>
      </c>
      <c r="I23" s="708">
        <v>71.55</v>
      </c>
      <c r="J23" s="708">
        <v>16.440996874999982</v>
      </c>
      <c r="K23" s="710">
        <v>0.54097331306063234</v>
      </c>
      <c r="L23" s="270"/>
      <c r="M23" s="706" t="str">
        <f t="shared" si="0"/>
        <v/>
      </c>
    </row>
    <row r="24" spans="1:13" ht="14.45" customHeight="1" x14ac:dyDescent="0.2">
      <c r="A24" s="711" t="s">
        <v>348</v>
      </c>
      <c r="B24" s="707">
        <v>64199.539981000002</v>
      </c>
      <c r="C24" s="708">
        <v>63050.372479999998</v>
      </c>
      <c r="D24" s="708">
        <v>-1149.1675010000035</v>
      </c>
      <c r="E24" s="709">
        <v>0.98210006642820025</v>
      </c>
      <c r="F24" s="707">
        <v>65540.000000799992</v>
      </c>
      <c r="G24" s="708">
        <v>27308.333333666666</v>
      </c>
      <c r="H24" s="708">
        <v>6432.9742900000001</v>
      </c>
      <c r="I24" s="708">
        <v>22150.67036</v>
      </c>
      <c r="J24" s="708">
        <v>-5157.6629736666655</v>
      </c>
      <c r="K24" s="710">
        <v>0.33797177845177945</v>
      </c>
      <c r="L24" s="270"/>
      <c r="M24" s="706" t="str">
        <f t="shared" si="0"/>
        <v>X</v>
      </c>
    </row>
    <row r="25" spans="1:13" ht="14.45" customHeight="1" x14ac:dyDescent="0.2">
      <c r="A25" s="711" t="s">
        <v>349</v>
      </c>
      <c r="B25" s="707">
        <v>0</v>
      </c>
      <c r="C25" s="708">
        <v>0</v>
      </c>
      <c r="D25" s="708">
        <v>0</v>
      </c>
      <c r="E25" s="709">
        <v>0</v>
      </c>
      <c r="F25" s="707">
        <v>942</v>
      </c>
      <c r="G25" s="708">
        <v>392.5</v>
      </c>
      <c r="H25" s="708">
        <v>0</v>
      </c>
      <c r="I25" s="708">
        <v>0</v>
      </c>
      <c r="J25" s="708">
        <v>-392.5</v>
      </c>
      <c r="K25" s="710">
        <v>0</v>
      </c>
      <c r="L25" s="270"/>
      <c r="M25" s="706" t="str">
        <f t="shared" si="0"/>
        <v/>
      </c>
    </row>
    <row r="26" spans="1:13" ht="14.45" customHeight="1" x14ac:dyDescent="0.2">
      <c r="A26" s="711" t="s">
        <v>350</v>
      </c>
      <c r="B26" s="707">
        <v>18400.377122000002</v>
      </c>
      <c r="C26" s="708">
        <v>17320.310149999998</v>
      </c>
      <c r="D26" s="708">
        <v>-1080.0669720000042</v>
      </c>
      <c r="E26" s="709">
        <v>0.94130191110547157</v>
      </c>
      <c r="F26" s="707">
        <v>17458</v>
      </c>
      <c r="G26" s="708">
        <v>7274.1666666666661</v>
      </c>
      <c r="H26" s="708">
        <v>1348.2679699999999</v>
      </c>
      <c r="I26" s="708">
        <v>6943.0605099999993</v>
      </c>
      <c r="J26" s="708">
        <v>-331.10615666666672</v>
      </c>
      <c r="K26" s="710">
        <v>0.39770079676938935</v>
      </c>
      <c r="L26" s="270"/>
      <c r="M26" s="706" t="str">
        <f t="shared" si="0"/>
        <v/>
      </c>
    </row>
    <row r="27" spans="1:13" ht="14.45" customHeight="1" x14ac:dyDescent="0.2">
      <c r="A27" s="711" t="s">
        <v>351</v>
      </c>
      <c r="B27" s="707">
        <v>8000.0000039999995</v>
      </c>
      <c r="C27" s="708">
        <v>7444.4153399999996</v>
      </c>
      <c r="D27" s="708">
        <v>-555.58466399999998</v>
      </c>
      <c r="E27" s="709">
        <v>0.93055191703472406</v>
      </c>
      <c r="F27" s="707">
        <v>7999.9999999000001</v>
      </c>
      <c r="G27" s="708">
        <v>3333.3333332916668</v>
      </c>
      <c r="H27" s="708">
        <v>2392.1610699999997</v>
      </c>
      <c r="I27" s="708">
        <v>4599.0713699999997</v>
      </c>
      <c r="J27" s="708">
        <v>1265.7380367083329</v>
      </c>
      <c r="K27" s="710">
        <v>0.57488392125718601</v>
      </c>
      <c r="L27" s="270"/>
      <c r="M27" s="706" t="str">
        <f t="shared" si="0"/>
        <v/>
      </c>
    </row>
    <row r="28" spans="1:13" ht="14.45" customHeight="1" x14ac:dyDescent="0.2">
      <c r="A28" s="711" t="s">
        <v>352</v>
      </c>
      <c r="B28" s="707">
        <v>24999.999995999999</v>
      </c>
      <c r="C28" s="708">
        <v>24804.766929999998</v>
      </c>
      <c r="D28" s="708">
        <v>-195.23306600000069</v>
      </c>
      <c r="E28" s="709">
        <v>0.99219067735875044</v>
      </c>
      <c r="F28" s="707">
        <v>24999.999999899999</v>
      </c>
      <c r="G28" s="708">
        <v>10416.666666624998</v>
      </c>
      <c r="H28" s="708">
        <v>1631.9417599999999</v>
      </c>
      <c r="I28" s="708">
        <v>5252.0643799999998</v>
      </c>
      <c r="J28" s="708">
        <v>-5164.6022866249987</v>
      </c>
      <c r="K28" s="710">
        <v>0.21008257520084034</v>
      </c>
      <c r="L28" s="270"/>
      <c r="M28" s="706" t="str">
        <f t="shared" si="0"/>
        <v/>
      </c>
    </row>
    <row r="29" spans="1:13" ht="14.45" customHeight="1" x14ac:dyDescent="0.2">
      <c r="A29" s="711" t="s">
        <v>353</v>
      </c>
      <c r="B29" s="707">
        <v>3810</v>
      </c>
      <c r="C29" s="708">
        <v>3283.2167799999997</v>
      </c>
      <c r="D29" s="708">
        <v>-526.78322000000026</v>
      </c>
      <c r="E29" s="709">
        <v>0.86173668766404188</v>
      </c>
      <c r="F29" s="707">
        <v>3199.0000000999999</v>
      </c>
      <c r="G29" s="708">
        <v>1332.9166667083334</v>
      </c>
      <c r="H29" s="708">
        <v>334.24778999999995</v>
      </c>
      <c r="I29" s="708">
        <v>1423.0244499999999</v>
      </c>
      <c r="J29" s="708">
        <v>90.107783291666465</v>
      </c>
      <c r="K29" s="710">
        <v>0.44483415128337495</v>
      </c>
      <c r="L29" s="270"/>
      <c r="M29" s="706" t="str">
        <f t="shared" si="0"/>
        <v/>
      </c>
    </row>
    <row r="30" spans="1:13" ht="14.45" customHeight="1" x14ac:dyDescent="0.2">
      <c r="A30" s="711" t="s">
        <v>354</v>
      </c>
      <c r="B30" s="707">
        <v>10</v>
      </c>
      <c r="C30" s="708">
        <v>10.077830000000001</v>
      </c>
      <c r="D30" s="708">
        <v>7.783000000000051E-2</v>
      </c>
      <c r="E30" s="709">
        <v>1.0077830000000001</v>
      </c>
      <c r="F30" s="707">
        <v>10</v>
      </c>
      <c r="G30" s="708">
        <v>4.166666666666667</v>
      </c>
      <c r="H30" s="708">
        <v>2.3549199999999999</v>
      </c>
      <c r="I30" s="708">
        <v>7.0560900000000002</v>
      </c>
      <c r="J30" s="708">
        <v>2.8894233333333332</v>
      </c>
      <c r="K30" s="710">
        <v>0.70560900000000004</v>
      </c>
      <c r="L30" s="270"/>
      <c r="M30" s="706" t="str">
        <f t="shared" si="0"/>
        <v/>
      </c>
    </row>
    <row r="31" spans="1:13" ht="14.45" customHeight="1" x14ac:dyDescent="0.2">
      <c r="A31" s="711" t="s">
        <v>355</v>
      </c>
      <c r="B31" s="707">
        <v>1</v>
      </c>
      <c r="C31" s="708">
        <v>0.15640000000000001</v>
      </c>
      <c r="D31" s="708">
        <v>-0.84360000000000002</v>
      </c>
      <c r="E31" s="709">
        <v>0.15640000000000001</v>
      </c>
      <c r="F31" s="707">
        <v>1</v>
      </c>
      <c r="G31" s="708">
        <v>0.41666666666666663</v>
      </c>
      <c r="H31" s="708">
        <v>0</v>
      </c>
      <c r="I31" s="708">
        <v>0.34499999999999997</v>
      </c>
      <c r="J31" s="708">
        <v>-7.1666666666666656E-2</v>
      </c>
      <c r="K31" s="710">
        <v>0.34499999999999997</v>
      </c>
      <c r="L31" s="270"/>
      <c r="M31" s="706" t="str">
        <f t="shared" si="0"/>
        <v/>
      </c>
    </row>
    <row r="32" spans="1:13" ht="14.45" customHeight="1" x14ac:dyDescent="0.2">
      <c r="A32" s="711" t="s">
        <v>356</v>
      </c>
      <c r="B32" s="707">
        <v>1612.365037</v>
      </c>
      <c r="C32" s="708">
        <v>1640.0859599999999</v>
      </c>
      <c r="D32" s="708">
        <v>27.720922999999857</v>
      </c>
      <c r="E32" s="709">
        <v>1.0171927090726167</v>
      </c>
      <c r="F32" s="707">
        <v>1665.0000003</v>
      </c>
      <c r="G32" s="708">
        <v>693.75000012499993</v>
      </c>
      <c r="H32" s="708">
        <v>147.24818999999999</v>
      </c>
      <c r="I32" s="708">
        <v>667.54003</v>
      </c>
      <c r="J32" s="708">
        <v>-26.209970124999927</v>
      </c>
      <c r="K32" s="710">
        <v>0.40092494287070424</v>
      </c>
      <c r="L32" s="270"/>
      <c r="M32" s="706" t="str">
        <f t="shared" si="0"/>
        <v/>
      </c>
    </row>
    <row r="33" spans="1:13" ht="14.45" customHeight="1" x14ac:dyDescent="0.2">
      <c r="A33" s="711" t="s">
        <v>357</v>
      </c>
      <c r="B33" s="707">
        <v>4707.7568590000001</v>
      </c>
      <c r="C33" s="708">
        <v>5594.1582800000006</v>
      </c>
      <c r="D33" s="708">
        <v>886.40142100000048</v>
      </c>
      <c r="E33" s="709">
        <v>1.18828530180046</v>
      </c>
      <c r="F33" s="707">
        <v>6238.0000003000005</v>
      </c>
      <c r="G33" s="708">
        <v>2599.1666667916666</v>
      </c>
      <c r="H33" s="708">
        <v>375.70411000000001</v>
      </c>
      <c r="I33" s="708">
        <v>2098.7799399999999</v>
      </c>
      <c r="J33" s="708">
        <v>-500.38672679166666</v>
      </c>
      <c r="K33" s="710">
        <v>0.33645077587352751</v>
      </c>
      <c r="L33" s="270"/>
      <c r="M33" s="706" t="str">
        <f t="shared" si="0"/>
        <v/>
      </c>
    </row>
    <row r="34" spans="1:13" ht="14.45" customHeight="1" x14ac:dyDescent="0.2">
      <c r="A34" s="711" t="s">
        <v>358</v>
      </c>
      <c r="B34" s="707">
        <v>91.000002999999992</v>
      </c>
      <c r="C34" s="708">
        <v>148.47310999999999</v>
      </c>
      <c r="D34" s="708">
        <v>57.473106999999999</v>
      </c>
      <c r="E34" s="709">
        <v>1.6315725835745303</v>
      </c>
      <c r="F34" s="707">
        <v>156.99999969999999</v>
      </c>
      <c r="G34" s="708">
        <v>65.416666541666658</v>
      </c>
      <c r="H34" s="708">
        <v>15.144299999999999</v>
      </c>
      <c r="I34" s="708">
        <v>54.238900000000001</v>
      </c>
      <c r="J34" s="708">
        <v>-11.177766541666657</v>
      </c>
      <c r="K34" s="710">
        <v>0.3454707012970778</v>
      </c>
      <c r="L34" s="270"/>
      <c r="M34" s="706" t="str">
        <f t="shared" si="0"/>
        <v/>
      </c>
    </row>
    <row r="35" spans="1:13" ht="14.45" customHeight="1" x14ac:dyDescent="0.2">
      <c r="A35" s="711" t="s">
        <v>359</v>
      </c>
      <c r="B35" s="707">
        <v>770.000001</v>
      </c>
      <c r="C35" s="708">
        <v>826.72014000000001</v>
      </c>
      <c r="D35" s="708">
        <v>56.720139000000017</v>
      </c>
      <c r="E35" s="709">
        <v>1.0736625180861525</v>
      </c>
      <c r="F35" s="707">
        <v>853.00000009999997</v>
      </c>
      <c r="G35" s="708">
        <v>355.41666670833331</v>
      </c>
      <c r="H35" s="708">
        <v>61.364980000000003</v>
      </c>
      <c r="I35" s="708">
        <v>318.88893999999999</v>
      </c>
      <c r="J35" s="708">
        <v>-36.527726708333319</v>
      </c>
      <c r="K35" s="710">
        <v>0.37384400933483658</v>
      </c>
      <c r="L35" s="270"/>
      <c r="M35" s="706" t="str">
        <f t="shared" si="0"/>
        <v/>
      </c>
    </row>
    <row r="36" spans="1:13" ht="14.45" customHeight="1" x14ac:dyDescent="0.2">
      <c r="A36" s="711" t="s">
        <v>360</v>
      </c>
      <c r="B36" s="707">
        <v>119.99999700000001</v>
      </c>
      <c r="C36" s="708">
        <v>96.232960000000006</v>
      </c>
      <c r="D36" s="708">
        <v>-23.767037000000002</v>
      </c>
      <c r="E36" s="709">
        <v>0.80194135338186712</v>
      </c>
      <c r="F36" s="707">
        <v>126.00000010000001</v>
      </c>
      <c r="G36" s="708">
        <v>52.500000041666667</v>
      </c>
      <c r="H36" s="708">
        <v>3.1424000000000003</v>
      </c>
      <c r="I36" s="708">
        <v>74.536380000000008</v>
      </c>
      <c r="J36" s="708">
        <v>22.036379958333342</v>
      </c>
      <c r="K36" s="710">
        <v>0.59155857095908049</v>
      </c>
      <c r="L36" s="270"/>
      <c r="M36" s="706" t="str">
        <f t="shared" si="0"/>
        <v/>
      </c>
    </row>
    <row r="37" spans="1:13" ht="14.45" customHeight="1" x14ac:dyDescent="0.2">
      <c r="A37" s="711" t="s">
        <v>361</v>
      </c>
      <c r="B37" s="707">
        <v>479.99999800000001</v>
      </c>
      <c r="C37" s="708">
        <v>338.2989</v>
      </c>
      <c r="D37" s="708">
        <v>-141.701098</v>
      </c>
      <c r="E37" s="709">
        <v>0.70478937793662244</v>
      </c>
      <c r="F37" s="707">
        <v>339.00000040000003</v>
      </c>
      <c r="G37" s="708">
        <v>141.25000016666667</v>
      </c>
      <c r="H37" s="708">
        <v>39.502199999999995</v>
      </c>
      <c r="I37" s="708">
        <v>136.69235</v>
      </c>
      <c r="J37" s="708">
        <v>-4.5576501666666616</v>
      </c>
      <c r="K37" s="710">
        <v>0.40322227091065216</v>
      </c>
      <c r="L37" s="270"/>
      <c r="M37" s="706" t="str">
        <f t="shared" si="0"/>
        <v/>
      </c>
    </row>
    <row r="38" spans="1:13" ht="14.45" customHeight="1" x14ac:dyDescent="0.2">
      <c r="A38" s="711" t="s">
        <v>362</v>
      </c>
      <c r="B38" s="707">
        <v>150</v>
      </c>
      <c r="C38" s="708">
        <v>281.27976000000001</v>
      </c>
      <c r="D38" s="708">
        <v>131.27976000000001</v>
      </c>
      <c r="E38" s="709">
        <v>1.8751984000000002</v>
      </c>
      <c r="F38" s="707">
        <v>282</v>
      </c>
      <c r="G38" s="708">
        <v>117.5</v>
      </c>
      <c r="H38" s="708">
        <v>0</v>
      </c>
      <c r="I38" s="708">
        <v>90.667779999999993</v>
      </c>
      <c r="J38" s="708">
        <v>-26.832220000000007</v>
      </c>
      <c r="K38" s="710">
        <v>0.32151695035460992</v>
      </c>
      <c r="L38" s="270"/>
      <c r="M38" s="706" t="str">
        <f t="shared" si="0"/>
        <v/>
      </c>
    </row>
    <row r="39" spans="1:13" ht="14.45" customHeight="1" x14ac:dyDescent="0.2">
      <c r="A39" s="711" t="s">
        <v>363</v>
      </c>
      <c r="B39" s="707">
        <v>749.99999800000001</v>
      </c>
      <c r="C39" s="708">
        <v>645.28909999999996</v>
      </c>
      <c r="D39" s="708">
        <v>-104.71089800000004</v>
      </c>
      <c r="E39" s="709">
        <v>0.86038546896102785</v>
      </c>
      <c r="F39" s="707">
        <v>645.00000020000004</v>
      </c>
      <c r="G39" s="708">
        <v>268.75000008333336</v>
      </c>
      <c r="H39" s="708">
        <v>46.935290000000002</v>
      </c>
      <c r="I39" s="708">
        <v>334.40938</v>
      </c>
      <c r="J39" s="708">
        <v>65.659379916666637</v>
      </c>
      <c r="K39" s="710">
        <v>0.51846415487799558</v>
      </c>
      <c r="L39" s="270"/>
      <c r="M39" s="706" t="str">
        <f t="shared" si="0"/>
        <v/>
      </c>
    </row>
    <row r="40" spans="1:13" ht="14.45" customHeight="1" x14ac:dyDescent="0.2">
      <c r="A40" s="711" t="s">
        <v>364</v>
      </c>
      <c r="B40" s="707">
        <v>0</v>
      </c>
      <c r="C40" s="708">
        <v>0</v>
      </c>
      <c r="D40" s="708">
        <v>0</v>
      </c>
      <c r="E40" s="709">
        <v>0</v>
      </c>
      <c r="F40" s="707">
        <v>0</v>
      </c>
      <c r="G40" s="708">
        <v>0</v>
      </c>
      <c r="H40" s="708">
        <v>0</v>
      </c>
      <c r="I40" s="708">
        <v>4.6000000000000001E-4</v>
      </c>
      <c r="J40" s="708">
        <v>4.6000000000000001E-4</v>
      </c>
      <c r="K40" s="710">
        <v>0</v>
      </c>
      <c r="L40" s="270"/>
      <c r="M40" s="706" t="str">
        <f t="shared" si="0"/>
        <v/>
      </c>
    </row>
    <row r="41" spans="1:13" ht="14.45" customHeight="1" x14ac:dyDescent="0.2">
      <c r="A41" s="711" t="s">
        <v>365</v>
      </c>
      <c r="B41" s="707">
        <v>297.04096600000003</v>
      </c>
      <c r="C41" s="708">
        <v>305.80282</v>
      </c>
      <c r="D41" s="708">
        <v>8.7618539999999712</v>
      </c>
      <c r="E41" s="709">
        <v>1.0294971233025143</v>
      </c>
      <c r="F41" s="707">
        <v>313.99999989999998</v>
      </c>
      <c r="G41" s="708">
        <v>130.83333329166666</v>
      </c>
      <c r="H41" s="708">
        <v>29.436910000000001</v>
      </c>
      <c r="I41" s="708">
        <v>144.10256000000001</v>
      </c>
      <c r="J41" s="708">
        <v>13.269226708333349</v>
      </c>
      <c r="K41" s="710">
        <v>0.45892535046462596</v>
      </c>
      <c r="L41" s="270"/>
      <c r="M41" s="706" t="str">
        <f t="shared" si="0"/>
        <v/>
      </c>
    </row>
    <row r="42" spans="1:13" ht="14.45" customHeight="1" x14ac:dyDescent="0.2">
      <c r="A42" s="711" t="s">
        <v>366</v>
      </c>
      <c r="B42" s="707">
        <v>0</v>
      </c>
      <c r="C42" s="708">
        <v>311.08802000000003</v>
      </c>
      <c r="D42" s="708">
        <v>311.08802000000003</v>
      </c>
      <c r="E42" s="709">
        <v>0</v>
      </c>
      <c r="F42" s="707">
        <v>310.99999989999998</v>
      </c>
      <c r="G42" s="708">
        <v>129.58333329166666</v>
      </c>
      <c r="H42" s="708">
        <v>0</v>
      </c>
      <c r="I42" s="708">
        <v>0.66944000000000004</v>
      </c>
      <c r="J42" s="708">
        <v>-128.91389329166665</v>
      </c>
      <c r="K42" s="710">
        <v>2.1525401936181802E-3</v>
      </c>
      <c r="L42" s="270"/>
      <c r="M42" s="706" t="str">
        <f t="shared" si="0"/>
        <v/>
      </c>
    </row>
    <row r="43" spans="1:13" ht="14.45" customHeight="1" x14ac:dyDescent="0.2">
      <c r="A43" s="711" t="s">
        <v>367</v>
      </c>
      <c r="B43" s="707">
        <v>0</v>
      </c>
      <c r="C43" s="708">
        <v>0</v>
      </c>
      <c r="D43" s="708">
        <v>0</v>
      </c>
      <c r="E43" s="709">
        <v>0</v>
      </c>
      <c r="F43" s="707">
        <v>0</v>
      </c>
      <c r="G43" s="708">
        <v>0</v>
      </c>
      <c r="H43" s="708">
        <v>5.5223999999999993</v>
      </c>
      <c r="I43" s="708">
        <v>5.5223999999999993</v>
      </c>
      <c r="J43" s="708">
        <v>5.5223999999999993</v>
      </c>
      <c r="K43" s="710">
        <v>0</v>
      </c>
      <c r="L43" s="270"/>
      <c r="M43" s="706" t="str">
        <f t="shared" si="0"/>
        <v/>
      </c>
    </row>
    <row r="44" spans="1:13" ht="14.45" customHeight="1" x14ac:dyDescent="0.2">
      <c r="A44" s="711" t="s">
        <v>368</v>
      </c>
      <c r="B44" s="707">
        <v>644.13735800000006</v>
      </c>
      <c r="C44" s="708">
        <v>701.83071999999993</v>
      </c>
      <c r="D44" s="708">
        <v>57.693361999999865</v>
      </c>
      <c r="E44" s="709">
        <v>1.0895668622281645</v>
      </c>
      <c r="F44" s="707">
        <v>705.2997249</v>
      </c>
      <c r="G44" s="708">
        <v>293.87488537500002</v>
      </c>
      <c r="H44" s="708">
        <v>54.070209999999996</v>
      </c>
      <c r="I44" s="708">
        <v>236.91364999999999</v>
      </c>
      <c r="J44" s="708">
        <v>-56.96123537500003</v>
      </c>
      <c r="K44" s="710">
        <v>0.33590492330560667</v>
      </c>
      <c r="L44" s="270"/>
      <c r="M44" s="706" t="str">
        <f t="shared" si="0"/>
        <v>X</v>
      </c>
    </row>
    <row r="45" spans="1:13" ht="14.45" customHeight="1" x14ac:dyDescent="0.2">
      <c r="A45" s="711" t="s">
        <v>369</v>
      </c>
      <c r="B45" s="707">
        <v>570.69789200000002</v>
      </c>
      <c r="C45" s="708">
        <v>615.69515999999999</v>
      </c>
      <c r="D45" s="708">
        <v>44.997267999999963</v>
      </c>
      <c r="E45" s="709">
        <v>1.078846038562203</v>
      </c>
      <c r="F45" s="707">
        <v>614.33417919999999</v>
      </c>
      <c r="G45" s="708">
        <v>255.97257466666665</v>
      </c>
      <c r="H45" s="708">
        <v>48.971410000000006</v>
      </c>
      <c r="I45" s="708">
        <v>214.69645</v>
      </c>
      <c r="J45" s="708">
        <v>-41.276124666666647</v>
      </c>
      <c r="K45" s="710">
        <v>0.34947827626908634</v>
      </c>
      <c r="L45" s="270"/>
      <c r="M45" s="706" t="str">
        <f t="shared" si="0"/>
        <v/>
      </c>
    </row>
    <row r="46" spans="1:13" ht="14.45" customHeight="1" x14ac:dyDescent="0.2">
      <c r="A46" s="711" t="s">
        <v>370</v>
      </c>
      <c r="B46" s="707">
        <v>73.439465999999996</v>
      </c>
      <c r="C46" s="708">
        <v>86.135559999999998</v>
      </c>
      <c r="D46" s="708">
        <v>12.696094000000002</v>
      </c>
      <c r="E46" s="709">
        <v>1.1728783539902101</v>
      </c>
      <c r="F46" s="707">
        <v>90.965545700000007</v>
      </c>
      <c r="G46" s="708">
        <v>37.902310708333339</v>
      </c>
      <c r="H46" s="708">
        <v>5.0987999999999998</v>
      </c>
      <c r="I46" s="708">
        <v>22.217200000000002</v>
      </c>
      <c r="J46" s="708">
        <v>-15.685110708333337</v>
      </c>
      <c r="K46" s="710">
        <v>0.24423752783577266</v>
      </c>
      <c r="L46" s="270"/>
      <c r="M46" s="706" t="str">
        <f t="shared" si="0"/>
        <v/>
      </c>
    </row>
    <row r="47" spans="1:13" ht="14.45" customHeight="1" x14ac:dyDescent="0.2">
      <c r="A47" s="711" t="s">
        <v>371</v>
      </c>
      <c r="B47" s="707">
        <v>1162.3186740000001</v>
      </c>
      <c r="C47" s="708">
        <v>1137.1544099999999</v>
      </c>
      <c r="D47" s="708">
        <v>-25.16426400000023</v>
      </c>
      <c r="E47" s="709">
        <v>0.97834994432860656</v>
      </c>
      <c r="F47" s="707">
        <v>1136.2534983999999</v>
      </c>
      <c r="G47" s="708">
        <v>473.43895766666662</v>
      </c>
      <c r="H47" s="708">
        <v>86.241420000000005</v>
      </c>
      <c r="I47" s="708">
        <v>411.21861000000001</v>
      </c>
      <c r="J47" s="708">
        <v>-62.220347666666612</v>
      </c>
      <c r="K47" s="710">
        <v>0.36190745337994734</v>
      </c>
      <c r="L47" s="270"/>
      <c r="M47" s="706" t="str">
        <f t="shared" si="0"/>
        <v>X</v>
      </c>
    </row>
    <row r="48" spans="1:13" ht="14.45" customHeight="1" x14ac:dyDescent="0.2">
      <c r="A48" s="711" t="s">
        <v>372</v>
      </c>
      <c r="B48" s="707">
        <v>0</v>
      </c>
      <c r="C48" s="708">
        <v>-29.714410000000001</v>
      </c>
      <c r="D48" s="708">
        <v>-29.714410000000001</v>
      </c>
      <c r="E48" s="709">
        <v>0</v>
      </c>
      <c r="F48" s="707">
        <v>0</v>
      </c>
      <c r="G48" s="708">
        <v>0</v>
      </c>
      <c r="H48" s="708">
        <v>0</v>
      </c>
      <c r="I48" s="708">
        <v>21.673999999999999</v>
      </c>
      <c r="J48" s="708">
        <v>21.673999999999999</v>
      </c>
      <c r="K48" s="710">
        <v>0</v>
      </c>
      <c r="L48" s="270"/>
      <c r="M48" s="706" t="str">
        <f t="shared" si="0"/>
        <v/>
      </c>
    </row>
    <row r="49" spans="1:13" ht="14.45" customHeight="1" x14ac:dyDescent="0.2">
      <c r="A49" s="711" t="s">
        <v>373</v>
      </c>
      <c r="B49" s="707">
        <v>81.729008000000007</v>
      </c>
      <c r="C49" s="708">
        <v>76.779970000000006</v>
      </c>
      <c r="D49" s="708">
        <v>-4.9490380000000016</v>
      </c>
      <c r="E49" s="709">
        <v>0.93944575957657528</v>
      </c>
      <c r="F49" s="707">
        <v>79.999999700000004</v>
      </c>
      <c r="G49" s="708">
        <v>33.333333208333336</v>
      </c>
      <c r="H49" s="708">
        <v>7.52576</v>
      </c>
      <c r="I49" s="708">
        <v>29.848320000000001</v>
      </c>
      <c r="J49" s="708">
        <v>-3.4850132083333349</v>
      </c>
      <c r="K49" s="710">
        <v>0.37310400139914002</v>
      </c>
      <c r="L49" s="270"/>
      <c r="M49" s="706" t="str">
        <f t="shared" si="0"/>
        <v/>
      </c>
    </row>
    <row r="50" spans="1:13" ht="14.45" customHeight="1" x14ac:dyDescent="0.2">
      <c r="A50" s="711" t="s">
        <v>374</v>
      </c>
      <c r="B50" s="707">
        <v>470</v>
      </c>
      <c r="C50" s="708">
        <v>431.89742000000001</v>
      </c>
      <c r="D50" s="708">
        <v>-38.102579999999989</v>
      </c>
      <c r="E50" s="709">
        <v>0.91893068085106389</v>
      </c>
      <c r="F50" s="707">
        <v>450</v>
      </c>
      <c r="G50" s="708">
        <v>187.5</v>
      </c>
      <c r="H50" s="708">
        <v>26.898340000000001</v>
      </c>
      <c r="I50" s="708">
        <v>155.68276999999998</v>
      </c>
      <c r="J50" s="708">
        <v>-31.817230000000023</v>
      </c>
      <c r="K50" s="710">
        <v>0.34596171111111107</v>
      </c>
      <c r="L50" s="270"/>
      <c r="M50" s="706" t="str">
        <f t="shared" si="0"/>
        <v/>
      </c>
    </row>
    <row r="51" spans="1:13" ht="14.45" customHeight="1" x14ac:dyDescent="0.2">
      <c r="A51" s="711" t="s">
        <v>375</v>
      </c>
      <c r="B51" s="707">
        <v>133.67543499999999</v>
      </c>
      <c r="C51" s="708">
        <v>127.81307000000001</v>
      </c>
      <c r="D51" s="708">
        <v>-5.8623649999999827</v>
      </c>
      <c r="E51" s="709">
        <v>0.9561447845671871</v>
      </c>
      <c r="F51" s="707">
        <v>135</v>
      </c>
      <c r="G51" s="708">
        <v>56.25</v>
      </c>
      <c r="H51" s="708">
        <v>7.6943599999999996</v>
      </c>
      <c r="I51" s="708">
        <v>28.820250000000001</v>
      </c>
      <c r="J51" s="708">
        <v>-27.429749999999999</v>
      </c>
      <c r="K51" s="710">
        <v>0.21348333333333333</v>
      </c>
      <c r="L51" s="270"/>
      <c r="M51" s="706" t="str">
        <f t="shared" si="0"/>
        <v/>
      </c>
    </row>
    <row r="52" spans="1:13" ht="14.45" customHeight="1" x14ac:dyDescent="0.2">
      <c r="A52" s="711" t="s">
        <v>376</v>
      </c>
      <c r="B52" s="707">
        <v>12.414515999999999</v>
      </c>
      <c r="C52" s="708">
        <v>5.9128400000000001</v>
      </c>
      <c r="D52" s="708">
        <v>-6.5016759999999989</v>
      </c>
      <c r="E52" s="709">
        <v>0.47628437548431213</v>
      </c>
      <c r="F52" s="707">
        <v>5.2927115000000002</v>
      </c>
      <c r="G52" s="708">
        <v>2.2052964583333337</v>
      </c>
      <c r="H52" s="708">
        <v>1.6160399999999999</v>
      </c>
      <c r="I52" s="708">
        <v>11.19232</v>
      </c>
      <c r="J52" s="708">
        <v>8.9870235416666659</v>
      </c>
      <c r="K52" s="710">
        <v>2.1146665560743299</v>
      </c>
      <c r="L52" s="270"/>
      <c r="M52" s="706" t="str">
        <f t="shared" si="0"/>
        <v/>
      </c>
    </row>
    <row r="53" spans="1:13" ht="14.45" customHeight="1" x14ac:dyDescent="0.2">
      <c r="A53" s="711" t="s">
        <v>377</v>
      </c>
      <c r="B53" s="707">
        <v>0</v>
      </c>
      <c r="C53" s="708">
        <v>5.92781</v>
      </c>
      <c r="D53" s="708">
        <v>5.92781</v>
      </c>
      <c r="E53" s="709">
        <v>0</v>
      </c>
      <c r="F53" s="707">
        <v>0</v>
      </c>
      <c r="G53" s="708">
        <v>0</v>
      </c>
      <c r="H53" s="708">
        <v>0.41866000000000003</v>
      </c>
      <c r="I53" s="708">
        <v>1.0466600000000001</v>
      </c>
      <c r="J53" s="708">
        <v>1.0466600000000001</v>
      </c>
      <c r="K53" s="710">
        <v>0</v>
      </c>
      <c r="L53" s="270"/>
      <c r="M53" s="706" t="str">
        <f t="shared" si="0"/>
        <v/>
      </c>
    </row>
    <row r="54" spans="1:13" ht="14.45" customHeight="1" x14ac:dyDescent="0.2">
      <c r="A54" s="711" t="s">
        <v>378</v>
      </c>
      <c r="B54" s="707">
        <v>0</v>
      </c>
      <c r="C54" s="708">
        <v>12.300360000000001</v>
      </c>
      <c r="D54" s="708">
        <v>12.300360000000001</v>
      </c>
      <c r="E54" s="709">
        <v>0</v>
      </c>
      <c r="F54" s="707">
        <v>0</v>
      </c>
      <c r="G54" s="708">
        <v>0</v>
      </c>
      <c r="H54" s="708">
        <v>2.1596100000000003</v>
      </c>
      <c r="I54" s="708">
        <v>6.8074599999999998</v>
      </c>
      <c r="J54" s="708">
        <v>6.8074599999999998</v>
      </c>
      <c r="K54" s="710">
        <v>0</v>
      </c>
      <c r="L54" s="270"/>
      <c r="M54" s="706" t="str">
        <f t="shared" si="0"/>
        <v/>
      </c>
    </row>
    <row r="55" spans="1:13" ht="14.45" customHeight="1" x14ac:dyDescent="0.2">
      <c r="A55" s="711" t="s">
        <v>379</v>
      </c>
      <c r="B55" s="707">
        <v>0</v>
      </c>
      <c r="C55" s="708">
        <v>9.308489999999999</v>
      </c>
      <c r="D55" s="708">
        <v>9.308489999999999</v>
      </c>
      <c r="E55" s="709">
        <v>0</v>
      </c>
      <c r="F55" s="707">
        <v>0</v>
      </c>
      <c r="G55" s="708">
        <v>0</v>
      </c>
      <c r="H55" s="708">
        <v>0.93935000000000002</v>
      </c>
      <c r="I55" s="708">
        <v>4.5709799999999996</v>
      </c>
      <c r="J55" s="708">
        <v>4.5709799999999996</v>
      </c>
      <c r="K55" s="710">
        <v>0</v>
      </c>
      <c r="L55" s="270"/>
      <c r="M55" s="706" t="str">
        <f t="shared" si="0"/>
        <v/>
      </c>
    </row>
    <row r="56" spans="1:13" ht="14.45" customHeight="1" x14ac:dyDescent="0.2">
      <c r="A56" s="711" t="s">
        <v>380</v>
      </c>
      <c r="B56" s="707">
        <v>273.76556099999999</v>
      </c>
      <c r="C56" s="708">
        <v>298.92230999999998</v>
      </c>
      <c r="D56" s="708">
        <v>25.156748999999991</v>
      </c>
      <c r="E56" s="709">
        <v>1.0918915765303292</v>
      </c>
      <c r="F56" s="707">
        <v>285.00000010000002</v>
      </c>
      <c r="G56" s="708">
        <v>118.75000004166667</v>
      </c>
      <c r="H56" s="708">
        <v>24.874880000000001</v>
      </c>
      <c r="I56" s="708">
        <v>89.47650999999999</v>
      </c>
      <c r="J56" s="708">
        <v>-29.273490041666676</v>
      </c>
      <c r="K56" s="710">
        <v>0.31395266655650778</v>
      </c>
      <c r="L56" s="270"/>
      <c r="M56" s="706" t="str">
        <f t="shared" si="0"/>
        <v/>
      </c>
    </row>
    <row r="57" spans="1:13" ht="14.45" customHeight="1" x14ac:dyDescent="0.2">
      <c r="A57" s="711" t="s">
        <v>381</v>
      </c>
      <c r="B57" s="707">
        <v>32.742176000000001</v>
      </c>
      <c r="C57" s="708">
        <v>27.676549999999999</v>
      </c>
      <c r="D57" s="708">
        <v>-5.0656260000000017</v>
      </c>
      <c r="E57" s="709">
        <v>0.84528743599692335</v>
      </c>
      <c r="F57" s="707">
        <v>25.960787</v>
      </c>
      <c r="G57" s="708">
        <v>10.816994583333333</v>
      </c>
      <c r="H57" s="708">
        <v>0.90749999999999997</v>
      </c>
      <c r="I57" s="708">
        <v>4.9936699999999998</v>
      </c>
      <c r="J57" s="708">
        <v>-5.8233245833333331</v>
      </c>
      <c r="K57" s="710">
        <v>0.1923543381023079</v>
      </c>
      <c r="L57" s="270"/>
      <c r="M57" s="706" t="str">
        <f t="shared" si="0"/>
        <v/>
      </c>
    </row>
    <row r="58" spans="1:13" ht="14.45" customHeight="1" x14ac:dyDescent="0.2">
      <c r="A58" s="711" t="s">
        <v>382</v>
      </c>
      <c r="B58" s="707">
        <v>0</v>
      </c>
      <c r="C58" s="708">
        <v>7.49979</v>
      </c>
      <c r="D58" s="708">
        <v>7.49979</v>
      </c>
      <c r="E58" s="709">
        <v>0</v>
      </c>
      <c r="F58" s="707">
        <v>0</v>
      </c>
      <c r="G58" s="708">
        <v>0</v>
      </c>
      <c r="H58" s="708">
        <v>0</v>
      </c>
      <c r="I58" s="708">
        <v>0</v>
      </c>
      <c r="J58" s="708">
        <v>0</v>
      </c>
      <c r="K58" s="710">
        <v>0</v>
      </c>
      <c r="L58" s="270"/>
      <c r="M58" s="706" t="str">
        <f t="shared" si="0"/>
        <v/>
      </c>
    </row>
    <row r="59" spans="1:13" ht="14.45" customHeight="1" x14ac:dyDescent="0.2">
      <c r="A59" s="711" t="s">
        <v>383</v>
      </c>
      <c r="B59" s="707">
        <v>0</v>
      </c>
      <c r="C59" s="708">
        <v>0</v>
      </c>
      <c r="D59" s="708">
        <v>0</v>
      </c>
      <c r="E59" s="709">
        <v>0</v>
      </c>
      <c r="F59" s="707">
        <v>0</v>
      </c>
      <c r="G59" s="708">
        <v>0</v>
      </c>
      <c r="H59" s="708">
        <v>0</v>
      </c>
      <c r="I59" s="708">
        <v>1.8532299999999999</v>
      </c>
      <c r="J59" s="708">
        <v>1.8532299999999999</v>
      </c>
      <c r="K59" s="710">
        <v>0</v>
      </c>
      <c r="L59" s="270"/>
      <c r="M59" s="706" t="str">
        <f t="shared" si="0"/>
        <v/>
      </c>
    </row>
    <row r="60" spans="1:13" ht="14.45" customHeight="1" x14ac:dyDescent="0.2">
      <c r="A60" s="711" t="s">
        <v>384</v>
      </c>
      <c r="B60" s="707">
        <v>0</v>
      </c>
      <c r="C60" s="708">
        <v>1.21</v>
      </c>
      <c r="D60" s="708">
        <v>1.21</v>
      </c>
      <c r="E60" s="709">
        <v>0</v>
      </c>
      <c r="F60" s="707">
        <v>0</v>
      </c>
      <c r="G60" s="708">
        <v>0</v>
      </c>
      <c r="H60" s="708">
        <v>0</v>
      </c>
      <c r="I60" s="708">
        <v>0</v>
      </c>
      <c r="J60" s="708">
        <v>0</v>
      </c>
      <c r="K60" s="710">
        <v>0</v>
      </c>
      <c r="L60" s="270"/>
      <c r="M60" s="706" t="str">
        <f t="shared" si="0"/>
        <v/>
      </c>
    </row>
    <row r="61" spans="1:13" ht="14.45" customHeight="1" x14ac:dyDescent="0.2">
      <c r="A61" s="711" t="s">
        <v>385</v>
      </c>
      <c r="B61" s="707">
        <v>0</v>
      </c>
      <c r="C61" s="708">
        <v>1.74881</v>
      </c>
      <c r="D61" s="708">
        <v>1.74881</v>
      </c>
      <c r="E61" s="709">
        <v>0</v>
      </c>
      <c r="F61" s="707">
        <v>0</v>
      </c>
      <c r="G61" s="708">
        <v>0</v>
      </c>
      <c r="H61" s="708">
        <v>0</v>
      </c>
      <c r="I61" s="708">
        <v>0</v>
      </c>
      <c r="J61" s="708">
        <v>0</v>
      </c>
      <c r="K61" s="710">
        <v>0</v>
      </c>
      <c r="L61" s="270"/>
      <c r="M61" s="706" t="str">
        <f t="shared" si="0"/>
        <v/>
      </c>
    </row>
    <row r="62" spans="1:13" ht="14.45" customHeight="1" x14ac:dyDescent="0.2">
      <c r="A62" s="711" t="s">
        <v>386</v>
      </c>
      <c r="B62" s="707">
        <v>157.99197799999999</v>
      </c>
      <c r="C62" s="708">
        <v>159.87139999999999</v>
      </c>
      <c r="D62" s="708">
        <v>1.8794220000000053</v>
      </c>
      <c r="E62" s="709">
        <v>1.0118956799186349</v>
      </c>
      <c r="F62" s="707">
        <v>155.00000009999999</v>
      </c>
      <c r="G62" s="708">
        <v>64.583333374999995</v>
      </c>
      <c r="H62" s="708">
        <v>13.20692</v>
      </c>
      <c r="I62" s="708">
        <v>55.25244</v>
      </c>
      <c r="J62" s="708">
        <v>-9.3308933749999952</v>
      </c>
      <c r="K62" s="710">
        <v>0.35646735460873075</v>
      </c>
      <c r="L62" s="270"/>
      <c r="M62" s="706" t="str">
        <f t="shared" si="0"/>
        <v/>
      </c>
    </row>
    <row r="63" spans="1:13" ht="14.45" customHeight="1" x14ac:dyDescent="0.2">
      <c r="A63" s="711" t="s">
        <v>387</v>
      </c>
      <c r="B63" s="707">
        <v>212.42733799999999</v>
      </c>
      <c r="C63" s="708">
        <v>270.40111999999999</v>
      </c>
      <c r="D63" s="708">
        <v>57.973782</v>
      </c>
      <c r="E63" s="709">
        <v>1.2729111165531812</v>
      </c>
      <c r="F63" s="707">
        <v>220.6165732</v>
      </c>
      <c r="G63" s="708">
        <v>91.923572166666659</v>
      </c>
      <c r="H63" s="708">
        <v>125.60727</v>
      </c>
      <c r="I63" s="708">
        <v>243.45739</v>
      </c>
      <c r="J63" s="708">
        <v>151.53381783333333</v>
      </c>
      <c r="K63" s="710">
        <v>1.1035317359375973</v>
      </c>
      <c r="L63" s="270"/>
      <c r="M63" s="706" t="str">
        <f t="shared" si="0"/>
        <v>X</v>
      </c>
    </row>
    <row r="64" spans="1:13" ht="14.45" customHeight="1" x14ac:dyDescent="0.2">
      <c r="A64" s="711" t="s">
        <v>388</v>
      </c>
      <c r="B64" s="707">
        <v>0</v>
      </c>
      <c r="C64" s="708">
        <v>30.059470000000001</v>
      </c>
      <c r="D64" s="708">
        <v>30.059470000000001</v>
      </c>
      <c r="E64" s="709">
        <v>0</v>
      </c>
      <c r="F64" s="707">
        <v>0</v>
      </c>
      <c r="G64" s="708">
        <v>0</v>
      </c>
      <c r="H64" s="708">
        <v>3.79237</v>
      </c>
      <c r="I64" s="708">
        <v>11.253120000000001</v>
      </c>
      <c r="J64" s="708">
        <v>11.253120000000001</v>
      </c>
      <c r="K64" s="710">
        <v>0</v>
      </c>
      <c r="L64" s="270"/>
      <c r="M64" s="706" t="str">
        <f t="shared" si="0"/>
        <v/>
      </c>
    </row>
    <row r="65" spans="1:13" ht="14.45" customHeight="1" x14ac:dyDescent="0.2">
      <c r="A65" s="711" t="s">
        <v>389</v>
      </c>
      <c r="B65" s="707">
        <v>33.506671000000004</v>
      </c>
      <c r="C65" s="708">
        <v>10.801450000000001</v>
      </c>
      <c r="D65" s="708">
        <v>-22.705221000000002</v>
      </c>
      <c r="E65" s="709">
        <v>0.32236714891789758</v>
      </c>
      <c r="F65" s="707">
        <v>10.1907747</v>
      </c>
      <c r="G65" s="708">
        <v>4.2461561250000006</v>
      </c>
      <c r="H65" s="708">
        <v>4.5971000000000002</v>
      </c>
      <c r="I65" s="708">
        <v>38.390660000000004</v>
      </c>
      <c r="J65" s="708">
        <v>34.144503875000005</v>
      </c>
      <c r="K65" s="710">
        <v>3.7671974045309824</v>
      </c>
      <c r="L65" s="270"/>
      <c r="M65" s="706" t="str">
        <f t="shared" si="0"/>
        <v/>
      </c>
    </row>
    <row r="66" spans="1:13" ht="14.45" customHeight="1" x14ac:dyDescent="0.2">
      <c r="A66" s="711" t="s">
        <v>390</v>
      </c>
      <c r="B66" s="707">
        <v>4.3087790000000004</v>
      </c>
      <c r="C66" s="708">
        <v>46.46264</v>
      </c>
      <c r="D66" s="708">
        <v>42.153860999999999</v>
      </c>
      <c r="E66" s="709">
        <v>10.783249732696895</v>
      </c>
      <c r="F66" s="707">
        <v>4.1969203999999998</v>
      </c>
      <c r="G66" s="708">
        <v>1.7487168333333334</v>
      </c>
      <c r="H66" s="708">
        <v>0.45</v>
      </c>
      <c r="I66" s="708">
        <v>0.45</v>
      </c>
      <c r="J66" s="708">
        <v>-1.2987168333333334</v>
      </c>
      <c r="K66" s="710">
        <v>0.10722147601369805</v>
      </c>
      <c r="L66" s="270"/>
      <c r="M66" s="706" t="str">
        <f t="shared" si="0"/>
        <v/>
      </c>
    </row>
    <row r="67" spans="1:13" ht="14.45" customHeight="1" x14ac:dyDescent="0.2">
      <c r="A67" s="711" t="s">
        <v>391</v>
      </c>
      <c r="B67" s="707">
        <v>151.85075800000001</v>
      </c>
      <c r="C67" s="708">
        <v>176.32008999999999</v>
      </c>
      <c r="D67" s="708">
        <v>24.46933199999998</v>
      </c>
      <c r="E67" s="709">
        <v>1.1611406641776525</v>
      </c>
      <c r="F67" s="707">
        <v>177.46314409999999</v>
      </c>
      <c r="G67" s="708">
        <v>73.942976708333333</v>
      </c>
      <c r="H67" s="708">
        <v>116.42416</v>
      </c>
      <c r="I67" s="708">
        <v>190.44247000000001</v>
      </c>
      <c r="J67" s="708">
        <v>116.49949329166668</v>
      </c>
      <c r="K67" s="710">
        <v>1.0731381491397798</v>
      </c>
      <c r="L67" s="270"/>
      <c r="M67" s="706" t="str">
        <f t="shared" si="0"/>
        <v/>
      </c>
    </row>
    <row r="68" spans="1:13" ht="14.45" customHeight="1" x14ac:dyDescent="0.2">
      <c r="A68" s="711" t="s">
        <v>392</v>
      </c>
      <c r="B68" s="707">
        <v>3.7598229999999999</v>
      </c>
      <c r="C68" s="708">
        <v>1.4278</v>
      </c>
      <c r="D68" s="708">
        <v>-2.332023</v>
      </c>
      <c r="E68" s="709">
        <v>0.37975191917279083</v>
      </c>
      <c r="F68" s="707">
        <v>6.6537338999999998</v>
      </c>
      <c r="G68" s="708">
        <v>2.7723891250000001</v>
      </c>
      <c r="H68" s="708">
        <v>0</v>
      </c>
      <c r="I68" s="708">
        <v>2.1779999999999999</v>
      </c>
      <c r="J68" s="708">
        <v>-0.59438912500000018</v>
      </c>
      <c r="K68" s="710">
        <v>0.3273350020805611</v>
      </c>
      <c r="L68" s="270"/>
      <c r="M68" s="706" t="str">
        <f t="shared" si="0"/>
        <v/>
      </c>
    </row>
    <row r="69" spans="1:13" ht="14.45" customHeight="1" x14ac:dyDescent="0.2">
      <c r="A69" s="711" t="s">
        <v>393</v>
      </c>
      <c r="B69" s="707">
        <v>8.9474900000000002</v>
      </c>
      <c r="C69" s="708">
        <v>5.3296700000000001</v>
      </c>
      <c r="D69" s="708">
        <v>-3.61782</v>
      </c>
      <c r="E69" s="709">
        <v>0.59566090601945354</v>
      </c>
      <c r="F69" s="707">
        <v>7.1120001000000004</v>
      </c>
      <c r="G69" s="708">
        <v>2.9633333750000004</v>
      </c>
      <c r="H69" s="708">
        <v>0.34364</v>
      </c>
      <c r="I69" s="708">
        <v>0.46414</v>
      </c>
      <c r="J69" s="708">
        <v>-2.4991933750000004</v>
      </c>
      <c r="K69" s="710">
        <v>6.5261528891148349E-2</v>
      </c>
      <c r="L69" s="270"/>
      <c r="M69" s="706" t="str">
        <f t="shared" si="0"/>
        <v/>
      </c>
    </row>
    <row r="70" spans="1:13" ht="14.45" customHeight="1" x14ac:dyDescent="0.2">
      <c r="A70" s="711" t="s">
        <v>394</v>
      </c>
      <c r="B70" s="707">
        <v>10.053816999999999</v>
      </c>
      <c r="C70" s="708">
        <v>0</v>
      </c>
      <c r="D70" s="708">
        <v>-10.053816999999999</v>
      </c>
      <c r="E70" s="709">
        <v>0</v>
      </c>
      <c r="F70" s="707">
        <v>15</v>
      </c>
      <c r="G70" s="708">
        <v>6.25</v>
      </c>
      <c r="H70" s="708">
        <v>0</v>
      </c>
      <c r="I70" s="708">
        <v>0.27900000000000003</v>
      </c>
      <c r="J70" s="708">
        <v>-5.9710000000000001</v>
      </c>
      <c r="K70" s="710">
        <v>1.8600000000000002E-2</v>
      </c>
      <c r="L70" s="270"/>
      <c r="M70" s="706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711" t="s">
        <v>395</v>
      </c>
      <c r="B71" s="707">
        <v>2351.6050649999997</v>
      </c>
      <c r="C71" s="708">
        <v>2388.6162999999997</v>
      </c>
      <c r="D71" s="708">
        <v>37.011234999999942</v>
      </c>
      <c r="E71" s="709">
        <v>1.0157387120613299</v>
      </c>
      <c r="F71" s="707">
        <v>2449.9999997</v>
      </c>
      <c r="G71" s="708">
        <v>1020.8333332083333</v>
      </c>
      <c r="H71" s="708">
        <v>239.56644</v>
      </c>
      <c r="I71" s="708">
        <v>1130.9334099999999</v>
      </c>
      <c r="J71" s="708">
        <v>110.10007679166654</v>
      </c>
      <c r="K71" s="710">
        <v>0.4616054735259108</v>
      </c>
      <c r="L71" s="270"/>
      <c r="M71" s="706" t="str">
        <f t="shared" si="1"/>
        <v>X</v>
      </c>
    </row>
    <row r="72" spans="1:13" ht="14.45" customHeight="1" x14ac:dyDescent="0.2">
      <c r="A72" s="711" t="s">
        <v>396</v>
      </c>
      <c r="B72" s="707">
        <v>0</v>
      </c>
      <c r="C72" s="708">
        <v>0.45982000000000001</v>
      </c>
      <c r="D72" s="708">
        <v>0.45982000000000001</v>
      </c>
      <c r="E72" s="709">
        <v>0</v>
      </c>
      <c r="F72" s="707">
        <v>0</v>
      </c>
      <c r="G72" s="708">
        <v>0</v>
      </c>
      <c r="H72" s="708">
        <v>0</v>
      </c>
      <c r="I72" s="708">
        <v>0</v>
      </c>
      <c r="J72" s="708">
        <v>0</v>
      </c>
      <c r="K72" s="710">
        <v>0</v>
      </c>
      <c r="L72" s="270"/>
      <c r="M72" s="706" t="str">
        <f t="shared" si="1"/>
        <v/>
      </c>
    </row>
    <row r="73" spans="1:13" ht="14.45" customHeight="1" x14ac:dyDescent="0.2">
      <c r="A73" s="711" t="s">
        <v>397</v>
      </c>
      <c r="B73" s="707">
        <v>0</v>
      </c>
      <c r="C73" s="708">
        <v>35.9998</v>
      </c>
      <c r="D73" s="708">
        <v>35.9998</v>
      </c>
      <c r="E73" s="709">
        <v>0</v>
      </c>
      <c r="F73" s="707">
        <v>0</v>
      </c>
      <c r="G73" s="708">
        <v>0</v>
      </c>
      <c r="H73" s="708">
        <v>5.2976999999999999</v>
      </c>
      <c r="I73" s="708">
        <v>12.155059999999999</v>
      </c>
      <c r="J73" s="708">
        <v>12.155059999999999</v>
      </c>
      <c r="K73" s="710">
        <v>0</v>
      </c>
      <c r="L73" s="270"/>
      <c r="M73" s="706" t="str">
        <f t="shared" si="1"/>
        <v/>
      </c>
    </row>
    <row r="74" spans="1:13" ht="14.45" customHeight="1" x14ac:dyDescent="0.2">
      <c r="A74" s="711" t="s">
        <v>398</v>
      </c>
      <c r="B74" s="707">
        <v>0</v>
      </c>
      <c r="C74" s="708">
        <v>2.24885</v>
      </c>
      <c r="D74" s="708">
        <v>2.24885</v>
      </c>
      <c r="E74" s="709">
        <v>0</v>
      </c>
      <c r="F74" s="707">
        <v>0</v>
      </c>
      <c r="G74" s="708">
        <v>0</v>
      </c>
      <c r="H74" s="708">
        <v>0</v>
      </c>
      <c r="I74" s="708">
        <v>0</v>
      </c>
      <c r="J74" s="708">
        <v>0</v>
      </c>
      <c r="K74" s="710">
        <v>0</v>
      </c>
      <c r="L74" s="270"/>
      <c r="M74" s="706" t="str">
        <f t="shared" si="1"/>
        <v/>
      </c>
    </row>
    <row r="75" spans="1:13" ht="14.45" customHeight="1" x14ac:dyDescent="0.2">
      <c r="A75" s="711" t="s">
        <v>399</v>
      </c>
      <c r="B75" s="707">
        <v>0</v>
      </c>
      <c r="C75" s="708">
        <v>1.0873499999999998</v>
      </c>
      <c r="D75" s="708">
        <v>1.0873499999999998</v>
      </c>
      <c r="E75" s="709">
        <v>0</v>
      </c>
      <c r="F75" s="707">
        <v>0</v>
      </c>
      <c r="G75" s="708">
        <v>0</v>
      </c>
      <c r="H75" s="708">
        <v>0</v>
      </c>
      <c r="I75" s="708">
        <v>1.2269400000000001</v>
      </c>
      <c r="J75" s="708">
        <v>1.2269400000000001</v>
      </c>
      <c r="K75" s="710">
        <v>0</v>
      </c>
      <c r="L75" s="270"/>
      <c r="M75" s="706" t="str">
        <f t="shared" si="1"/>
        <v/>
      </c>
    </row>
    <row r="76" spans="1:13" ht="14.45" customHeight="1" x14ac:dyDescent="0.2">
      <c r="A76" s="711" t="s">
        <v>400</v>
      </c>
      <c r="B76" s="707">
        <v>0</v>
      </c>
      <c r="C76" s="708">
        <v>-0.214</v>
      </c>
      <c r="D76" s="708">
        <v>-0.214</v>
      </c>
      <c r="E76" s="709">
        <v>0</v>
      </c>
      <c r="F76" s="707">
        <v>0</v>
      </c>
      <c r="G76" s="708">
        <v>0</v>
      </c>
      <c r="H76" s="708">
        <v>0</v>
      </c>
      <c r="I76" s="708">
        <v>0</v>
      </c>
      <c r="J76" s="708">
        <v>0</v>
      </c>
      <c r="K76" s="710">
        <v>0</v>
      </c>
      <c r="L76" s="270"/>
      <c r="M76" s="706" t="str">
        <f t="shared" si="1"/>
        <v/>
      </c>
    </row>
    <row r="77" spans="1:13" ht="14.45" customHeight="1" x14ac:dyDescent="0.2">
      <c r="A77" s="711" t="s">
        <v>401</v>
      </c>
      <c r="B77" s="707">
        <v>540</v>
      </c>
      <c r="C77" s="708">
        <v>519.87696000000005</v>
      </c>
      <c r="D77" s="708">
        <v>-20.123039999999946</v>
      </c>
      <c r="E77" s="709">
        <v>0.96273511111111121</v>
      </c>
      <c r="F77" s="707">
        <v>569.99999979999996</v>
      </c>
      <c r="G77" s="708">
        <v>237.49999991666667</v>
      </c>
      <c r="H77" s="708">
        <v>45.320059999999998</v>
      </c>
      <c r="I77" s="708">
        <v>220.16236999999998</v>
      </c>
      <c r="J77" s="708">
        <v>-17.337629916666685</v>
      </c>
      <c r="K77" s="710">
        <v>0.38624977206535077</v>
      </c>
      <c r="L77" s="270"/>
      <c r="M77" s="706" t="str">
        <f t="shared" si="1"/>
        <v/>
      </c>
    </row>
    <row r="78" spans="1:13" ht="14.45" customHeight="1" x14ac:dyDescent="0.2">
      <c r="A78" s="711" t="s">
        <v>402</v>
      </c>
      <c r="B78" s="707">
        <v>1599.93553</v>
      </c>
      <c r="C78" s="708">
        <v>1614.9775900000002</v>
      </c>
      <c r="D78" s="708">
        <v>15.04206000000022</v>
      </c>
      <c r="E78" s="709">
        <v>1.0094016663283927</v>
      </c>
      <c r="F78" s="707">
        <v>1649.9999998999999</v>
      </c>
      <c r="G78" s="708">
        <v>687.49999995833332</v>
      </c>
      <c r="H78" s="708">
        <v>92.871520000000004</v>
      </c>
      <c r="I78" s="708">
        <v>584.94100000000003</v>
      </c>
      <c r="J78" s="708">
        <v>-102.55899995833329</v>
      </c>
      <c r="K78" s="710">
        <v>0.35450969699118245</v>
      </c>
      <c r="L78" s="270"/>
      <c r="M78" s="706" t="str">
        <f t="shared" si="1"/>
        <v/>
      </c>
    </row>
    <row r="79" spans="1:13" ht="14.45" customHeight="1" x14ac:dyDescent="0.2">
      <c r="A79" s="711" t="s">
        <v>403</v>
      </c>
      <c r="B79" s="707">
        <v>211.669535</v>
      </c>
      <c r="C79" s="708">
        <v>214.17992999999998</v>
      </c>
      <c r="D79" s="708">
        <v>2.5103949999999884</v>
      </c>
      <c r="E79" s="709">
        <v>1.0118599731416238</v>
      </c>
      <c r="F79" s="707">
        <v>230</v>
      </c>
      <c r="G79" s="708">
        <v>95.833333333333343</v>
      </c>
      <c r="H79" s="708">
        <v>11.94276</v>
      </c>
      <c r="I79" s="708">
        <v>53.501139999999999</v>
      </c>
      <c r="J79" s="708">
        <v>-42.332193333333343</v>
      </c>
      <c r="K79" s="710">
        <v>0.23261365217391305</v>
      </c>
      <c r="L79" s="270"/>
      <c r="M79" s="706" t="str">
        <f t="shared" si="1"/>
        <v/>
      </c>
    </row>
    <row r="80" spans="1:13" ht="14.45" customHeight="1" x14ac:dyDescent="0.2">
      <c r="A80" s="711" t="s">
        <v>404</v>
      </c>
      <c r="B80" s="707">
        <v>0</v>
      </c>
      <c r="C80" s="708">
        <v>0</v>
      </c>
      <c r="D80" s="708">
        <v>0</v>
      </c>
      <c r="E80" s="709">
        <v>0</v>
      </c>
      <c r="F80" s="707">
        <v>0</v>
      </c>
      <c r="G80" s="708">
        <v>0</v>
      </c>
      <c r="H80" s="708">
        <v>60.984000000000002</v>
      </c>
      <c r="I80" s="708">
        <v>185.13</v>
      </c>
      <c r="J80" s="708">
        <v>185.13</v>
      </c>
      <c r="K80" s="710">
        <v>0</v>
      </c>
      <c r="L80" s="270"/>
      <c r="M80" s="706" t="str">
        <f t="shared" si="1"/>
        <v/>
      </c>
    </row>
    <row r="81" spans="1:13" ht="14.45" customHeight="1" x14ac:dyDescent="0.2">
      <c r="A81" s="711" t="s">
        <v>405</v>
      </c>
      <c r="B81" s="707">
        <v>0</v>
      </c>
      <c r="C81" s="708">
        <v>0</v>
      </c>
      <c r="D81" s="708">
        <v>0</v>
      </c>
      <c r="E81" s="709">
        <v>0</v>
      </c>
      <c r="F81" s="707">
        <v>0</v>
      </c>
      <c r="G81" s="708">
        <v>0</v>
      </c>
      <c r="H81" s="708">
        <v>23.150400000000001</v>
      </c>
      <c r="I81" s="708">
        <v>69.446399999999997</v>
      </c>
      <c r="J81" s="708">
        <v>69.446399999999997</v>
      </c>
      <c r="K81" s="710">
        <v>0</v>
      </c>
      <c r="L81" s="270"/>
      <c r="M81" s="706" t="str">
        <f t="shared" si="1"/>
        <v/>
      </c>
    </row>
    <row r="82" spans="1:13" ht="14.45" customHeight="1" x14ac:dyDescent="0.2">
      <c r="A82" s="711" t="s">
        <v>406</v>
      </c>
      <c r="B82" s="707">
        <v>0</v>
      </c>
      <c r="C82" s="708">
        <v>0</v>
      </c>
      <c r="D82" s="708">
        <v>0</v>
      </c>
      <c r="E82" s="709">
        <v>0</v>
      </c>
      <c r="F82" s="707">
        <v>0</v>
      </c>
      <c r="G82" s="708">
        <v>0</v>
      </c>
      <c r="H82" s="708">
        <v>0</v>
      </c>
      <c r="I82" s="708">
        <v>4.1124999999999998</v>
      </c>
      <c r="J82" s="708">
        <v>4.1124999999999998</v>
      </c>
      <c r="K82" s="710">
        <v>0</v>
      </c>
      <c r="L82" s="270"/>
      <c r="M82" s="706" t="str">
        <f t="shared" si="1"/>
        <v/>
      </c>
    </row>
    <row r="83" spans="1:13" ht="14.45" customHeight="1" x14ac:dyDescent="0.2">
      <c r="A83" s="711" t="s">
        <v>407</v>
      </c>
      <c r="B83" s="707">
        <v>0</v>
      </c>
      <c r="C83" s="708">
        <v>0</v>
      </c>
      <c r="D83" s="708">
        <v>0</v>
      </c>
      <c r="E83" s="709">
        <v>0</v>
      </c>
      <c r="F83" s="707">
        <v>0</v>
      </c>
      <c r="G83" s="708">
        <v>0</v>
      </c>
      <c r="H83" s="708">
        <v>0</v>
      </c>
      <c r="I83" s="708">
        <v>0.25800000000000001</v>
      </c>
      <c r="J83" s="708">
        <v>0.25800000000000001</v>
      </c>
      <c r="K83" s="710">
        <v>0</v>
      </c>
      <c r="L83" s="270"/>
      <c r="M83" s="706" t="str">
        <f t="shared" si="1"/>
        <v/>
      </c>
    </row>
    <row r="84" spans="1:13" ht="14.45" customHeight="1" x14ac:dyDescent="0.2">
      <c r="A84" s="711" t="s">
        <v>408</v>
      </c>
      <c r="B84" s="707">
        <v>0</v>
      </c>
      <c r="C84" s="708">
        <v>0.39600000000000002</v>
      </c>
      <c r="D84" s="708">
        <v>0.39600000000000002</v>
      </c>
      <c r="E84" s="709">
        <v>0</v>
      </c>
      <c r="F84" s="707">
        <v>0</v>
      </c>
      <c r="G84" s="708">
        <v>0</v>
      </c>
      <c r="H84" s="708">
        <v>0</v>
      </c>
      <c r="I84" s="708">
        <v>0.39600000000000002</v>
      </c>
      <c r="J84" s="708">
        <v>0.39600000000000002</v>
      </c>
      <c r="K84" s="710">
        <v>0</v>
      </c>
      <c r="L84" s="270"/>
      <c r="M84" s="706" t="str">
        <f t="shared" si="1"/>
        <v>X</v>
      </c>
    </row>
    <row r="85" spans="1:13" ht="14.45" customHeight="1" x14ac:dyDescent="0.2">
      <c r="A85" s="711" t="s">
        <v>409</v>
      </c>
      <c r="B85" s="707">
        <v>0</v>
      </c>
      <c r="C85" s="708">
        <v>0.39600000000000002</v>
      </c>
      <c r="D85" s="708">
        <v>0.39600000000000002</v>
      </c>
      <c r="E85" s="709">
        <v>0</v>
      </c>
      <c r="F85" s="707">
        <v>0</v>
      </c>
      <c r="G85" s="708">
        <v>0</v>
      </c>
      <c r="H85" s="708">
        <v>0</v>
      </c>
      <c r="I85" s="708">
        <v>0.39600000000000002</v>
      </c>
      <c r="J85" s="708">
        <v>0.39600000000000002</v>
      </c>
      <c r="K85" s="710">
        <v>0</v>
      </c>
      <c r="L85" s="270"/>
      <c r="M85" s="706" t="str">
        <f t="shared" si="1"/>
        <v/>
      </c>
    </row>
    <row r="86" spans="1:13" ht="14.45" customHeight="1" x14ac:dyDescent="0.2">
      <c r="A86" s="711" t="s">
        <v>410</v>
      </c>
      <c r="B86" s="707">
        <v>2622.9460199999999</v>
      </c>
      <c r="C86" s="708">
        <v>2629.6979999999999</v>
      </c>
      <c r="D86" s="708">
        <v>6.7519800000000032</v>
      </c>
      <c r="E86" s="709">
        <v>1.0025741970854589</v>
      </c>
      <c r="F86" s="707">
        <v>2571.5391261999998</v>
      </c>
      <c r="G86" s="708">
        <v>1071.4746359166666</v>
      </c>
      <c r="H86" s="708">
        <v>182.03100000000001</v>
      </c>
      <c r="I86" s="708">
        <v>1169.2339999999999</v>
      </c>
      <c r="J86" s="708">
        <v>97.759364083333367</v>
      </c>
      <c r="K86" s="710">
        <v>0.45468256270624735</v>
      </c>
      <c r="L86" s="270"/>
      <c r="M86" s="706" t="str">
        <f t="shared" si="1"/>
        <v/>
      </c>
    </row>
    <row r="87" spans="1:13" ht="14.45" customHeight="1" x14ac:dyDescent="0.2">
      <c r="A87" s="711" t="s">
        <v>411</v>
      </c>
      <c r="B87" s="707">
        <v>2622.9460199999999</v>
      </c>
      <c r="C87" s="708">
        <v>2629.6979999999999</v>
      </c>
      <c r="D87" s="708">
        <v>6.7519800000000032</v>
      </c>
      <c r="E87" s="709">
        <v>1.0025741970854589</v>
      </c>
      <c r="F87" s="707">
        <v>2571.5391261999998</v>
      </c>
      <c r="G87" s="708">
        <v>1071.4746359166666</v>
      </c>
      <c r="H87" s="708">
        <v>182.03100000000001</v>
      </c>
      <c r="I87" s="708">
        <v>1169.2339999999999</v>
      </c>
      <c r="J87" s="708">
        <v>97.759364083333367</v>
      </c>
      <c r="K87" s="710">
        <v>0.45468256270624735</v>
      </c>
      <c r="L87" s="270"/>
      <c r="M87" s="706" t="str">
        <f t="shared" si="1"/>
        <v>X</v>
      </c>
    </row>
    <row r="88" spans="1:13" ht="14.45" customHeight="1" x14ac:dyDescent="0.2">
      <c r="A88" s="711" t="s">
        <v>412</v>
      </c>
      <c r="B88" s="707">
        <v>1041.6474719999999</v>
      </c>
      <c r="C88" s="708">
        <v>1107.8610000000001</v>
      </c>
      <c r="D88" s="708">
        <v>66.213528000000224</v>
      </c>
      <c r="E88" s="709">
        <v>1.0635661582059694</v>
      </c>
      <c r="F88" s="707">
        <v>1008.1251744</v>
      </c>
      <c r="G88" s="708">
        <v>420.05215599999997</v>
      </c>
      <c r="H88" s="708">
        <v>76.44</v>
      </c>
      <c r="I88" s="708">
        <v>395.73500000000001</v>
      </c>
      <c r="J88" s="708">
        <v>-24.317155999999954</v>
      </c>
      <c r="K88" s="710">
        <v>0.39254549935778293</v>
      </c>
      <c r="L88" s="270"/>
      <c r="M88" s="706" t="str">
        <f t="shared" si="1"/>
        <v/>
      </c>
    </row>
    <row r="89" spans="1:13" ht="14.45" customHeight="1" x14ac:dyDescent="0.2">
      <c r="A89" s="711" t="s">
        <v>413</v>
      </c>
      <c r="B89" s="707">
        <v>222.85281000000001</v>
      </c>
      <c r="C89" s="708">
        <v>213.905</v>
      </c>
      <c r="D89" s="708">
        <v>-8.947810000000004</v>
      </c>
      <c r="E89" s="709">
        <v>0.95984878988063915</v>
      </c>
      <c r="F89" s="707">
        <v>232.91906270000001</v>
      </c>
      <c r="G89" s="708">
        <v>97.049609458333336</v>
      </c>
      <c r="H89" s="708">
        <v>17.606999999999999</v>
      </c>
      <c r="I89" s="708">
        <v>91.105999999999995</v>
      </c>
      <c r="J89" s="708">
        <v>-5.9436094583333414</v>
      </c>
      <c r="K89" s="710">
        <v>0.39114874902851821</v>
      </c>
      <c r="L89" s="270"/>
      <c r="M89" s="706" t="str">
        <f t="shared" si="1"/>
        <v/>
      </c>
    </row>
    <row r="90" spans="1:13" ht="14.45" customHeight="1" x14ac:dyDescent="0.2">
      <c r="A90" s="711" t="s">
        <v>414</v>
      </c>
      <c r="B90" s="707">
        <v>1358.4457379999999</v>
      </c>
      <c r="C90" s="708">
        <v>1307.932</v>
      </c>
      <c r="D90" s="708">
        <v>-50.513737999999876</v>
      </c>
      <c r="E90" s="709">
        <v>0.96281504914994265</v>
      </c>
      <c r="F90" s="707">
        <v>1330.4948891000001</v>
      </c>
      <c r="G90" s="708">
        <v>554.37287045833341</v>
      </c>
      <c r="H90" s="708">
        <v>87.983999999999995</v>
      </c>
      <c r="I90" s="708">
        <v>682.39300000000003</v>
      </c>
      <c r="J90" s="708">
        <v>128.02012954166662</v>
      </c>
      <c r="K90" s="710">
        <v>0.51288660000911235</v>
      </c>
      <c r="L90" s="270"/>
      <c r="M90" s="706" t="str">
        <f t="shared" si="1"/>
        <v/>
      </c>
    </row>
    <row r="91" spans="1:13" ht="14.45" customHeight="1" x14ac:dyDescent="0.2">
      <c r="A91" s="711" t="s">
        <v>415</v>
      </c>
      <c r="B91" s="707">
        <v>4139.6361609999994</v>
      </c>
      <c r="C91" s="708">
        <v>6633.6410300000007</v>
      </c>
      <c r="D91" s="708">
        <v>2494.0048690000012</v>
      </c>
      <c r="E91" s="709">
        <v>1.6024695823503319</v>
      </c>
      <c r="F91" s="707">
        <v>6602.1556251000002</v>
      </c>
      <c r="G91" s="708">
        <v>2750.8981771250001</v>
      </c>
      <c r="H91" s="708">
        <v>669.91611999999998</v>
      </c>
      <c r="I91" s="708">
        <v>3577.7243699999999</v>
      </c>
      <c r="J91" s="708">
        <v>826.82619287499983</v>
      </c>
      <c r="K91" s="710">
        <v>0.54190245931166003</v>
      </c>
      <c r="L91" s="270"/>
      <c r="M91" s="706" t="str">
        <f t="shared" si="1"/>
        <v/>
      </c>
    </row>
    <row r="92" spans="1:13" ht="14.45" customHeight="1" x14ac:dyDescent="0.2">
      <c r="A92" s="711" t="s">
        <v>416</v>
      </c>
      <c r="B92" s="707">
        <v>1211.0507379999999</v>
      </c>
      <c r="C92" s="708">
        <v>2493.8427200000001</v>
      </c>
      <c r="D92" s="708">
        <v>1282.7919820000002</v>
      </c>
      <c r="E92" s="709">
        <v>2.0592388425595431</v>
      </c>
      <c r="F92" s="707">
        <v>2546.8883254999996</v>
      </c>
      <c r="G92" s="708">
        <v>1061.2034689583331</v>
      </c>
      <c r="H92" s="708">
        <v>66.396410000000003</v>
      </c>
      <c r="I92" s="708">
        <v>795.577</v>
      </c>
      <c r="J92" s="708">
        <v>-265.62646895833313</v>
      </c>
      <c r="K92" s="710">
        <v>0.31237215704925503</v>
      </c>
      <c r="L92" s="270"/>
      <c r="M92" s="706" t="str">
        <f t="shared" si="1"/>
        <v/>
      </c>
    </row>
    <row r="93" spans="1:13" ht="14.45" customHeight="1" x14ac:dyDescent="0.2">
      <c r="A93" s="711" t="s">
        <v>417</v>
      </c>
      <c r="B93" s="707">
        <v>1211.0507379999999</v>
      </c>
      <c r="C93" s="708">
        <v>2493.8427200000001</v>
      </c>
      <c r="D93" s="708">
        <v>1282.7919820000002</v>
      </c>
      <c r="E93" s="709">
        <v>2.0592388425595431</v>
      </c>
      <c r="F93" s="707">
        <v>2546.8883254999996</v>
      </c>
      <c r="G93" s="708">
        <v>1061.2034689583331</v>
      </c>
      <c r="H93" s="708">
        <v>66.396410000000003</v>
      </c>
      <c r="I93" s="708">
        <v>795.577</v>
      </c>
      <c r="J93" s="708">
        <v>-265.62646895833313</v>
      </c>
      <c r="K93" s="710">
        <v>0.31237215704925503</v>
      </c>
      <c r="L93" s="270"/>
      <c r="M93" s="706" t="str">
        <f t="shared" si="1"/>
        <v>X</v>
      </c>
    </row>
    <row r="94" spans="1:13" ht="14.45" customHeight="1" x14ac:dyDescent="0.2">
      <c r="A94" s="711" t="s">
        <v>418</v>
      </c>
      <c r="B94" s="707">
        <v>427.91803600000003</v>
      </c>
      <c r="C94" s="708">
        <v>1956.2712900000001</v>
      </c>
      <c r="D94" s="708">
        <v>1528.3532540000001</v>
      </c>
      <c r="E94" s="709">
        <v>4.5716027963822494</v>
      </c>
      <c r="F94" s="707">
        <v>2002.7732165</v>
      </c>
      <c r="G94" s="708">
        <v>834.48884020833339</v>
      </c>
      <c r="H94" s="708">
        <v>38.469290000000001</v>
      </c>
      <c r="I94" s="708">
        <v>506.26884999999999</v>
      </c>
      <c r="J94" s="708">
        <v>-328.2199902083334</v>
      </c>
      <c r="K94" s="710">
        <v>0.25278391274112588</v>
      </c>
      <c r="L94" s="270"/>
      <c r="M94" s="706" t="str">
        <f t="shared" si="1"/>
        <v/>
      </c>
    </row>
    <row r="95" spans="1:13" ht="14.45" customHeight="1" x14ac:dyDescent="0.2">
      <c r="A95" s="711" t="s">
        <v>419</v>
      </c>
      <c r="B95" s="707">
        <v>7.355353</v>
      </c>
      <c r="C95" s="708">
        <v>0</v>
      </c>
      <c r="D95" s="708">
        <v>-7.355353</v>
      </c>
      <c r="E95" s="709">
        <v>0</v>
      </c>
      <c r="F95" s="707">
        <v>0</v>
      </c>
      <c r="G95" s="708">
        <v>0</v>
      </c>
      <c r="H95" s="708">
        <v>0</v>
      </c>
      <c r="I95" s="708">
        <v>0</v>
      </c>
      <c r="J95" s="708">
        <v>0</v>
      </c>
      <c r="K95" s="710">
        <v>0</v>
      </c>
      <c r="L95" s="270"/>
      <c r="M95" s="706" t="str">
        <f t="shared" si="1"/>
        <v/>
      </c>
    </row>
    <row r="96" spans="1:13" ht="14.45" customHeight="1" x14ac:dyDescent="0.2">
      <c r="A96" s="711" t="s">
        <v>420</v>
      </c>
      <c r="B96" s="707">
        <v>5.145537</v>
      </c>
      <c r="C96" s="708">
        <v>126.56274999999999</v>
      </c>
      <c r="D96" s="708">
        <v>121.41721299999999</v>
      </c>
      <c r="E96" s="709">
        <v>24.596606729287924</v>
      </c>
      <c r="F96" s="707">
        <v>5.4028071000000004</v>
      </c>
      <c r="G96" s="708">
        <v>2.2511696250000002</v>
      </c>
      <c r="H96" s="708">
        <v>0.248</v>
      </c>
      <c r="I96" s="708">
        <v>1.8129999999999999</v>
      </c>
      <c r="J96" s="708">
        <v>-0.43816962500000023</v>
      </c>
      <c r="K96" s="710">
        <v>0.33556630219131828</v>
      </c>
      <c r="L96" s="270"/>
      <c r="M96" s="706" t="str">
        <f t="shared" si="1"/>
        <v/>
      </c>
    </row>
    <row r="97" spans="1:13" ht="14.45" customHeight="1" x14ac:dyDescent="0.2">
      <c r="A97" s="711" t="s">
        <v>421</v>
      </c>
      <c r="B97" s="707">
        <v>542.85508700000003</v>
      </c>
      <c r="C97" s="708">
        <v>155.29642000000001</v>
      </c>
      <c r="D97" s="708">
        <v>-387.55866700000001</v>
      </c>
      <c r="E97" s="709">
        <v>0.28607343602179414</v>
      </c>
      <c r="F97" s="707">
        <v>143</v>
      </c>
      <c r="G97" s="708">
        <v>59.583333333333329</v>
      </c>
      <c r="H97" s="708">
        <v>0</v>
      </c>
      <c r="I97" s="708">
        <v>113.64362</v>
      </c>
      <c r="J97" s="708">
        <v>54.06028666666667</v>
      </c>
      <c r="K97" s="710">
        <v>0.79471062937062931</v>
      </c>
      <c r="L97" s="270"/>
      <c r="M97" s="706" t="str">
        <f t="shared" si="1"/>
        <v/>
      </c>
    </row>
    <row r="98" spans="1:13" ht="14.45" customHeight="1" x14ac:dyDescent="0.2">
      <c r="A98" s="711" t="s">
        <v>422</v>
      </c>
      <c r="B98" s="707">
        <v>121.98794100000001</v>
      </c>
      <c r="C98" s="708">
        <v>181.79512</v>
      </c>
      <c r="D98" s="708">
        <v>59.807178999999991</v>
      </c>
      <c r="E98" s="709">
        <v>1.4902712391874864</v>
      </c>
      <c r="F98" s="707">
        <v>162.0178741</v>
      </c>
      <c r="G98" s="708">
        <v>67.507447541666664</v>
      </c>
      <c r="H98" s="708">
        <v>20.407019999999999</v>
      </c>
      <c r="I98" s="708">
        <v>71.841499999999996</v>
      </c>
      <c r="J98" s="708">
        <v>4.334052458333332</v>
      </c>
      <c r="K98" s="710">
        <v>0.44341712541949713</v>
      </c>
      <c r="L98" s="270"/>
      <c r="M98" s="706" t="str">
        <f t="shared" si="1"/>
        <v/>
      </c>
    </row>
    <row r="99" spans="1:13" ht="14.45" customHeight="1" x14ac:dyDescent="0.2">
      <c r="A99" s="711" t="s">
        <v>423</v>
      </c>
      <c r="B99" s="707">
        <v>0</v>
      </c>
      <c r="C99" s="708">
        <v>21.73386</v>
      </c>
      <c r="D99" s="708">
        <v>21.73386</v>
      </c>
      <c r="E99" s="709">
        <v>0</v>
      </c>
      <c r="F99" s="707">
        <v>128.69442900000001</v>
      </c>
      <c r="G99" s="708">
        <v>53.622678750000006</v>
      </c>
      <c r="H99" s="708">
        <v>0</v>
      </c>
      <c r="I99" s="708">
        <v>46.538789999999999</v>
      </c>
      <c r="J99" s="708">
        <v>-7.083888750000007</v>
      </c>
      <c r="K99" s="710">
        <v>0.36162241335248468</v>
      </c>
      <c r="L99" s="270"/>
      <c r="M99" s="706" t="str">
        <f t="shared" si="1"/>
        <v/>
      </c>
    </row>
    <row r="100" spans="1:13" ht="14.45" customHeight="1" x14ac:dyDescent="0.2">
      <c r="A100" s="711" t="s">
        <v>424</v>
      </c>
      <c r="B100" s="707">
        <v>4.4687079999999995</v>
      </c>
      <c r="C100" s="708">
        <v>0</v>
      </c>
      <c r="D100" s="708">
        <v>-4.4687079999999995</v>
      </c>
      <c r="E100" s="709">
        <v>0</v>
      </c>
      <c r="F100" s="707">
        <v>0</v>
      </c>
      <c r="G100" s="708">
        <v>0</v>
      </c>
      <c r="H100" s="708">
        <v>3.8841000000000001</v>
      </c>
      <c r="I100" s="708">
        <v>13.32573</v>
      </c>
      <c r="J100" s="708">
        <v>13.32573</v>
      </c>
      <c r="K100" s="710">
        <v>0</v>
      </c>
      <c r="L100" s="270"/>
      <c r="M100" s="706" t="str">
        <f t="shared" si="1"/>
        <v/>
      </c>
    </row>
    <row r="101" spans="1:13" ht="14.45" customHeight="1" x14ac:dyDescent="0.2">
      <c r="A101" s="711" t="s">
        <v>425</v>
      </c>
      <c r="B101" s="707">
        <v>76.506994999999989</v>
      </c>
      <c r="C101" s="708">
        <v>1.0769000000000002</v>
      </c>
      <c r="D101" s="708">
        <v>-75.430094999999994</v>
      </c>
      <c r="E101" s="709">
        <v>1.4075837117900138E-2</v>
      </c>
      <c r="F101" s="707">
        <v>24.999999599999999</v>
      </c>
      <c r="G101" s="708">
        <v>10.4166665</v>
      </c>
      <c r="H101" s="708">
        <v>0</v>
      </c>
      <c r="I101" s="708">
        <v>33.880000000000003</v>
      </c>
      <c r="J101" s="708">
        <v>23.463333500000005</v>
      </c>
      <c r="K101" s="710">
        <v>1.3552000216832005</v>
      </c>
      <c r="L101" s="270"/>
      <c r="M101" s="706" t="str">
        <f t="shared" si="1"/>
        <v/>
      </c>
    </row>
    <row r="102" spans="1:13" ht="14.45" customHeight="1" x14ac:dyDescent="0.2">
      <c r="A102" s="711" t="s">
        <v>426</v>
      </c>
      <c r="B102" s="707">
        <v>24.813080999999997</v>
      </c>
      <c r="C102" s="708">
        <v>51.106379999999994</v>
      </c>
      <c r="D102" s="708">
        <v>26.293298999999998</v>
      </c>
      <c r="E102" s="709">
        <v>2.0596547442052842</v>
      </c>
      <c r="F102" s="707">
        <v>79.999999200000005</v>
      </c>
      <c r="G102" s="708">
        <v>33.333333000000003</v>
      </c>
      <c r="H102" s="708">
        <v>3.3879999999999999</v>
      </c>
      <c r="I102" s="708">
        <v>8.2655100000000008</v>
      </c>
      <c r="J102" s="708">
        <v>-25.067823000000004</v>
      </c>
      <c r="K102" s="710">
        <v>0.10331887603318876</v>
      </c>
      <c r="L102" s="270"/>
      <c r="M102" s="706" t="str">
        <f t="shared" si="1"/>
        <v/>
      </c>
    </row>
    <row r="103" spans="1:13" ht="14.45" customHeight="1" x14ac:dyDescent="0.2">
      <c r="A103" s="711" t="s">
        <v>427</v>
      </c>
      <c r="B103" s="707">
        <v>0</v>
      </c>
      <c r="C103" s="708">
        <v>81.013000000000005</v>
      </c>
      <c r="D103" s="708">
        <v>81.013000000000005</v>
      </c>
      <c r="E103" s="709">
        <v>0</v>
      </c>
      <c r="F103" s="707">
        <v>0</v>
      </c>
      <c r="G103" s="708">
        <v>0</v>
      </c>
      <c r="H103" s="708">
        <v>22</v>
      </c>
      <c r="I103" s="708">
        <v>51.673999999999999</v>
      </c>
      <c r="J103" s="708">
        <v>51.673999999999999</v>
      </c>
      <c r="K103" s="710">
        <v>0</v>
      </c>
      <c r="L103" s="270"/>
      <c r="M103" s="706" t="str">
        <f t="shared" si="1"/>
        <v/>
      </c>
    </row>
    <row r="104" spans="1:13" ht="14.45" customHeight="1" x14ac:dyDescent="0.2">
      <c r="A104" s="711" t="s">
        <v>428</v>
      </c>
      <c r="B104" s="707">
        <v>0</v>
      </c>
      <c r="C104" s="708">
        <v>59.085999999999999</v>
      </c>
      <c r="D104" s="708">
        <v>59.085999999999999</v>
      </c>
      <c r="E104" s="709">
        <v>0</v>
      </c>
      <c r="F104" s="707">
        <v>0</v>
      </c>
      <c r="G104" s="708">
        <v>0</v>
      </c>
      <c r="H104" s="708">
        <v>22</v>
      </c>
      <c r="I104" s="708">
        <v>51.673999999999999</v>
      </c>
      <c r="J104" s="708">
        <v>51.673999999999999</v>
      </c>
      <c r="K104" s="710">
        <v>0</v>
      </c>
      <c r="L104" s="270"/>
      <c r="M104" s="706" t="str">
        <f t="shared" si="1"/>
        <v>X</v>
      </c>
    </row>
    <row r="105" spans="1:13" ht="14.45" customHeight="1" x14ac:dyDescent="0.2">
      <c r="A105" s="711" t="s">
        <v>429</v>
      </c>
      <c r="B105" s="707">
        <v>0</v>
      </c>
      <c r="C105" s="708">
        <v>52.317</v>
      </c>
      <c r="D105" s="708">
        <v>52.317</v>
      </c>
      <c r="E105" s="709">
        <v>0</v>
      </c>
      <c r="F105" s="707">
        <v>0</v>
      </c>
      <c r="G105" s="708">
        <v>0</v>
      </c>
      <c r="H105" s="708">
        <v>0</v>
      </c>
      <c r="I105" s="708">
        <v>7.4740000000000002</v>
      </c>
      <c r="J105" s="708">
        <v>7.4740000000000002</v>
      </c>
      <c r="K105" s="710">
        <v>0</v>
      </c>
      <c r="L105" s="270"/>
      <c r="M105" s="706" t="str">
        <f t="shared" si="1"/>
        <v/>
      </c>
    </row>
    <row r="106" spans="1:13" ht="14.45" customHeight="1" x14ac:dyDescent="0.2">
      <c r="A106" s="711" t="s">
        <v>430</v>
      </c>
      <c r="B106" s="707">
        <v>0</v>
      </c>
      <c r="C106" s="708">
        <v>6.7690000000000001</v>
      </c>
      <c r="D106" s="708">
        <v>6.7690000000000001</v>
      </c>
      <c r="E106" s="709">
        <v>0</v>
      </c>
      <c r="F106" s="707">
        <v>0</v>
      </c>
      <c r="G106" s="708">
        <v>0</v>
      </c>
      <c r="H106" s="708">
        <v>22</v>
      </c>
      <c r="I106" s="708">
        <v>44.2</v>
      </c>
      <c r="J106" s="708">
        <v>44.2</v>
      </c>
      <c r="K106" s="710">
        <v>0</v>
      </c>
      <c r="L106" s="270"/>
      <c r="M106" s="706" t="str">
        <f t="shared" si="1"/>
        <v/>
      </c>
    </row>
    <row r="107" spans="1:13" ht="14.45" customHeight="1" x14ac:dyDescent="0.2">
      <c r="A107" s="711" t="s">
        <v>431</v>
      </c>
      <c r="B107" s="707">
        <v>0</v>
      </c>
      <c r="C107" s="708">
        <v>21.927</v>
      </c>
      <c r="D107" s="708">
        <v>21.927</v>
      </c>
      <c r="E107" s="709">
        <v>0</v>
      </c>
      <c r="F107" s="707">
        <v>0</v>
      </c>
      <c r="G107" s="708">
        <v>0</v>
      </c>
      <c r="H107" s="708">
        <v>0</v>
      </c>
      <c r="I107" s="708">
        <v>0</v>
      </c>
      <c r="J107" s="708">
        <v>0</v>
      </c>
      <c r="K107" s="710">
        <v>0</v>
      </c>
      <c r="L107" s="270"/>
      <c r="M107" s="706" t="str">
        <f t="shared" si="1"/>
        <v>X</v>
      </c>
    </row>
    <row r="108" spans="1:13" ht="14.45" customHeight="1" x14ac:dyDescent="0.2">
      <c r="A108" s="711" t="s">
        <v>432</v>
      </c>
      <c r="B108" s="707">
        <v>0</v>
      </c>
      <c r="C108" s="708">
        <v>21.927</v>
      </c>
      <c r="D108" s="708">
        <v>21.927</v>
      </c>
      <c r="E108" s="709">
        <v>0</v>
      </c>
      <c r="F108" s="707">
        <v>0</v>
      </c>
      <c r="G108" s="708">
        <v>0</v>
      </c>
      <c r="H108" s="708">
        <v>0</v>
      </c>
      <c r="I108" s="708">
        <v>0</v>
      </c>
      <c r="J108" s="708">
        <v>0</v>
      </c>
      <c r="K108" s="710">
        <v>0</v>
      </c>
      <c r="L108" s="270"/>
      <c r="M108" s="706" t="str">
        <f t="shared" si="1"/>
        <v/>
      </c>
    </row>
    <row r="109" spans="1:13" ht="14.45" customHeight="1" x14ac:dyDescent="0.2">
      <c r="A109" s="711" t="s">
        <v>433</v>
      </c>
      <c r="B109" s="707">
        <v>2928.585423</v>
      </c>
      <c r="C109" s="708">
        <v>4058.7853100000002</v>
      </c>
      <c r="D109" s="708">
        <v>1130.1998870000002</v>
      </c>
      <c r="E109" s="709">
        <v>1.3859200684821549</v>
      </c>
      <c r="F109" s="707">
        <v>4055.2672996000001</v>
      </c>
      <c r="G109" s="708">
        <v>1689.6947081666667</v>
      </c>
      <c r="H109" s="708">
        <v>581.51970999999992</v>
      </c>
      <c r="I109" s="708">
        <v>2730.4733700000002</v>
      </c>
      <c r="J109" s="708">
        <v>1040.7786618333334</v>
      </c>
      <c r="K109" s="710">
        <v>0.67331526340306258</v>
      </c>
      <c r="L109" s="270"/>
      <c r="M109" s="706" t="str">
        <f t="shared" si="1"/>
        <v/>
      </c>
    </row>
    <row r="110" spans="1:13" ht="14.45" customHeight="1" x14ac:dyDescent="0.2">
      <c r="A110" s="711" t="s">
        <v>434</v>
      </c>
      <c r="B110" s="707">
        <v>58.435341000000001</v>
      </c>
      <c r="C110" s="708">
        <v>58.222259999999999</v>
      </c>
      <c r="D110" s="708">
        <v>-0.21308100000000252</v>
      </c>
      <c r="E110" s="709">
        <v>0.99635355939824155</v>
      </c>
      <c r="F110" s="707">
        <v>62.069366800000005</v>
      </c>
      <c r="G110" s="708">
        <v>25.862236166666669</v>
      </c>
      <c r="H110" s="708">
        <v>4.7985500000000005</v>
      </c>
      <c r="I110" s="708">
        <v>24.080069999999999</v>
      </c>
      <c r="J110" s="708">
        <v>-1.7821661666666699</v>
      </c>
      <c r="K110" s="710">
        <v>0.38795417516648484</v>
      </c>
      <c r="L110" s="270"/>
      <c r="M110" s="706" t="str">
        <f t="shared" si="1"/>
        <v>X</v>
      </c>
    </row>
    <row r="111" spans="1:13" ht="14.45" customHeight="1" x14ac:dyDescent="0.2">
      <c r="A111" s="711" t="s">
        <v>435</v>
      </c>
      <c r="B111" s="707">
        <v>15.894110000000001</v>
      </c>
      <c r="C111" s="708">
        <v>14.288500000000001</v>
      </c>
      <c r="D111" s="708">
        <v>-1.6056100000000004</v>
      </c>
      <c r="E111" s="709">
        <v>0.89898081742230296</v>
      </c>
      <c r="F111" s="707">
        <v>14.483848800000001</v>
      </c>
      <c r="G111" s="708">
        <v>6.0349370000000002</v>
      </c>
      <c r="H111" s="708">
        <v>0.71439999999999992</v>
      </c>
      <c r="I111" s="708">
        <v>4.0115999999999996</v>
      </c>
      <c r="J111" s="708">
        <v>-2.0233370000000006</v>
      </c>
      <c r="K111" s="710">
        <v>0.27697057980886958</v>
      </c>
      <c r="L111" s="270"/>
      <c r="M111" s="706" t="str">
        <f t="shared" si="1"/>
        <v/>
      </c>
    </row>
    <row r="112" spans="1:13" ht="14.45" customHeight="1" x14ac:dyDescent="0.2">
      <c r="A112" s="711" t="s">
        <v>436</v>
      </c>
      <c r="B112" s="707">
        <v>42.541230999999996</v>
      </c>
      <c r="C112" s="708">
        <v>43.933759999999999</v>
      </c>
      <c r="D112" s="708">
        <v>1.3925290000000032</v>
      </c>
      <c r="E112" s="709">
        <v>1.0327336319910443</v>
      </c>
      <c r="F112" s="707">
        <v>47.585517999999993</v>
      </c>
      <c r="G112" s="708">
        <v>19.827299166666663</v>
      </c>
      <c r="H112" s="708">
        <v>4.0841500000000002</v>
      </c>
      <c r="I112" s="708">
        <v>20.068470000000001</v>
      </c>
      <c r="J112" s="708">
        <v>0.24117083333333866</v>
      </c>
      <c r="K112" s="710">
        <v>0.42173482276687635</v>
      </c>
      <c r="L112" s="270"/>
      <c r="M112" s="706" t="str">
        <f t="shared" si="1"/>
        <v/>
      </c>
    </row>
    <row r="113" spans="1:13" ht="14.45" customHeight="1" x14ac:dyDescent="0.2">
      <c r="A113" s="711" t="s">
        <v>437</v>
      </c>
      <c r="B113" s="707">
        <v>61.149974</v>
      </c>
      <c r="C113" s="708">
        <v>59.543459999999996</v>
      </c>
      <c r="D113" s="708">
        <v>-1.6065140000000042</v>
      </c>
      <c r="E113" s="709">
        <v>0.97372829627041213</v>
      </c>
      <c r="F113" s="707">
        <v>63.156170899999999</v>
      </c>
      <c r="G113" s="708">
        <v>26.315071208333332</v>
      </c>
      <c r="H113" s="708">
        <v>0</v>
      </c>
      <c r="I113" s="708">
        <v>33.851999999999997</v>
      </c>
      <c r="J113" s="708">
        <v>7.5369287916666643</v>
      </c>
      <c r="K113" s="710">
        <v>0.53600462975503149</v>
      </c>
      <c r="L113" s="270"/>
      <c r="M113" s="706" t="str">
        <f t="shared" si="1"/>
        <v>X</v>
      </c>
    </row>
    <row r="114" spans="1:13" ht="14.45" customHeight="1" x14ac:dyDescent="0.2">
      <c r="A114" s="711" t="s">
        <v>438</v>
      </c>
      <c r="B114" s="707">
        <v>30.999995999999999</v>
      </c>
      <c r="C114" s="708">
        <v>32.534999999999997</v>
      </c>
      <c r="D114" s="708">
        <v>1.5350039999999971</v>
      </c>
      <c r="E114" s="709">
        <v>1.0495162644537115</v>
      </c>
      <c r="F114" s="707">
        <v>34.56</v>
      </c>
      <c r="G114" s="708">
        <v>14.400000000000002</v>
      </c>
      <c r="H114" s="708">
        <v>0</v>
      </c>
      <c r="I114" s="708">
        <v>16.065000000000001</v>
      </c>
      <c r="J114" s="708">
        <v>1.6649999999999991</v>
      </c>
      <c r="K114" s="710">
        <v>0.46484375</v>
      </c>
      <c r="L114" s="270"/>
      <c r="M114" s="706" t="str">
        <f t="shared" si="1"/>
        <v/>
      </c>
    </row>
    <row r="115" spans="1:13" ht="14.45" customHeight="1" x14ac:dyDescent="0.2">
      <c r="A115" s="711" t="s">
        <v>439</v>
      </c>
      <c r="B115" s="707">
        <v>30.149978000000001</v>
      </c>
      <c r="C115" s="708">
        <v>27.008459999999999</v>
      </c>
      <c r="D115" s="708">
        <v>-3.1415180000000014</v>
      </c>
      <c r="E115" s="709">
        <v>0.89580363872902324</v>
      </c>
      <c r="F115" s="707">
        <v>28.596170900000001</v>
      </c>
      <c r="G115" s="708">
        <v>11.915071208333334</v>
      </c>
      <c r="H115" s="708">
        <v>0</v>
      </c>
      <c r="I115" s="708">
        <v>17.786999999999999</v>
      </c>
      <c r="J115" s="708">
        <v>5.8719287916666651</v>
      </c>
      <c r="K115" s="710">
        <v>0.62200635400454951</v>
      </c>
      <c r="L115" s="270"/>
      <c r="M115" s="706" t="str">
        <f t="shared" si="1"/>
        <v/>
      </c>
    </row>
    <row r="116" spans="1:13" ht="14.45" customHeight="1" x14ac:dyDescent="0.2">
      <c r="A116" s="711" t="s">
        <v>440</v>
      </c>
      <c r="B116" s="707">
        <v>1682.952104</v>
      </c>
      <c r="C116" s="708">
        <v>2348.3396499999999</v>
      </c>
      <c r="D116" s="708">
        <v>665.38754599999993</v>
      </c>
      <c r="E116" s="709">
        <v>1.3953692707109864</v>
      </c>
      <c r="F116" s="707">
        <v>2947.3267762999999</v>
      </c>
      <c r="G116" s="708">
        <v>1228.0528234583333</v>
      </c>
      <c r="H116" s="708">
        <v>267.41575</v>
      </c>
      <c r="I116" s="708">
        <v>1321.58521</v>
      </c>
      <c r="J116" s="708">
        <v>93.53238654166671</v>
      </c>
      <c r="K116" s="710">
        <v>0.44840131763709107</v>
      </c>
      <c r="L116" s="270"/>
      <c r="M116" s="706" t="str">
        <f t="shared" si="1"/>
        <v>X</v>
      </c>
    </row>
    <row r="117" spans="1:13" ht="14.45" customHeight="1" x14ac:dyDescent="0.2">
      <c r="A117" s="711" t="s">
        <v>441</v>
      </c>
      <c r="B117" s="707">
        <v>1359.028748</v>
      </c>
      <c r="C117" s="708">
        <v>1363.8676799999998</v>
      </c>
      <c r="D117" s="708">
        <v>4.8389319999998861</v>
      </c>
      <c r="E117" s="709">
        <v>1.003560581045192</v>
      </c>
      <c r="F117" s="707">
        <v>1511.7816628</v>
      </c>
      <c r="G117" s="708">
        <v>629.90902616666665</v>
      </c>
      <c r="H117" s="708">
        <v>126.52571</v>
      </c>
      <c r="I117" s="708">
        <v>611.85274000000004</v>
      </c>
      <c r="J117" s="708">
        <v>-18.056286166666609</v>
      </c>
      <c r="K117" s="710">
        <v>0.4047229537542979</v>
      </c>
      <c r="L117" s="270"/>
      <c r="M117" s="706" t="str">
        <f t="shared" si="1"/>
        <v/>
      </c>
    </row>
    <row r="118" spans="1:13" ht="14.45" customHeight="1" x14ac:dyDescent="0.2">
      <c r="A118" s="711" t="s">
        <v>442</v>
      </c>
      <c r="B118" s="707">
        <v>0</v>
      </c>
      <c r="C118" s="708">
        <v>21.271799999999999</v>
      </c>
      <c r="D118" s="708">
        <v>21.271799999999999</v>
      </c>
      <c r="E118" s="709">
        <v>0</v>
      </c>
      <c r="F118" s="707">
        <v>13.020050700000001</v>
      </c>
      <c r="G118" s="708">
        <v>5.4250211250000007</v>
      </c>
      <c r="H118" s="708">
        <v>2.9127100000000001</v>
      </c>
      <c r="I118" s="708">
        <v>12.408790000000002</v>
      </c>
      <c r="J118" s="708">
        <v>6.9837688750000009</v>
      </c>
      <c r="K118" s="710">
        <v>0.95305235639366603</v>
      </c>
      <c r="L118" s="270"/>
      <c r="M118" s="706" t="str">
        <f t="shared" si="1"/>
        <v/>
      </c>
    </row>
    <row r="119" spans="1:13" ht="14.45" customHeight="1" x14ac:dyDescent="0.2">
      <c r="A119" s="711" t="s">
        <v>443</v>
      </c>
      <c r="B119" s="707">
        <v>323.92335600000001</v>
      </c>
      <c r="C119" s="708">
        <v>353.51509000000004</v>
      </c>
      <c r="D119" s="708">
        <v>29.591734000000031</v>
      </c>
      <c r="E119" s="709">
        <v>1.0913541226709198</v>
      </c>
      <c r="F119" s="707">
        <v>355.76106400000003</v>
      </c>
      <c r="G119" s="708">
        <v>148.23377666666667</v>
      </c>
      <c r="H119" s="708">
        <v>25.919419999999999</v>
      </c>
      <c r="I119" s="708">
        <v>138.27404999999999</v>
      </c>
      <c r="J119" s="708">
        <v>-9.9597266666666826</v>
      </c>
      <c r="K119" s="710">
        <v>0.38867111663461851</v>
      </c>
      <c r="L119" s="270"/>
      <c r="M119" s="706" t="str">
        <f t="shared" si="1"/>
        <v/>
      </c>
    </row>
    <row r="120" spans="1:13" ht="14.45" customHeight="1" x14ac:dyDescent="0.2">
      <c r="A120" s="711" t="s">
        <v>444</v>
      </c>
      <c r="B120" s="707">
        <v>0</v>
      </c>
      <c r="C120" s="708">
        <v>609.68507999999997</v>
      </c>
      <c r="D120" s="708">
        <v>609.68507999999997</v>
      </c>
      <c r="E120" s="709">
        <v>0</v>
      </c>
      <c r="F120" s="707">
        <v>1066.7639987999999</v>
      </c>
      <c r="G120" s="708">
        <v>444.4849994999999</v>
      </c>
      <c r="H120" s="708">
        <v>112.05791000000001</v>
      </c>
      <c r="I120" s="708">
        <v>559.04962999999998</v>
      </c>
      <c r="J120" s="708">
        <v>114.56463050000008</v>
      </c>
      <c r="K120" s="710">
        <v>0.52406120812932711</v>
      </c>
      <c r="L120" s="270"/>
      <c r="M120" s="706" t="str">
        <f t="shared" si="1"/>
        <v/>
      </c>
    </row>
    <row r="121" spans="1:13" ht="14.45" customHeight="1" x14ac:dyDescent="0.2">
      <c r="A121" s="711" t="s">
        <v>445</v>
      </c>
      <c r="B121" s="707">
        <v>1126.048004</v>
      </c>
      <c r="C121" s="708">
        <v>1499.6390700000002</v>
      </c>
      <c r="D121" s="708">
        <v>373.59106600000018</v>
      </c>
      <c r="E121" s="709">
        <v>1.3317718824356624</v>
      </c>
      <c r="F121" s="707">
        <v>901.91316140000106</v>
      </c>
      <c r="G121" s="708">
        <v>375.79715058333375</v>
      </c>
      <c r="H121" s="708">
        <v>309.17311000000001</v>
      </c>
      <c r="I121" s="708">
        <v>1346.7585900000001</v>
      </c>
      <c r="J121" s="708">
        <v>970.96143941666639</v>
      </c>
      <c r="K121" s="710">
        <v>1.4932242344811608</v>
      </c>
      <c r="L121" s="270"/>
      <c r="M121" s="706" t="str">
        <f t="shared" si="1"/>
        <v>X</v>
      </c>
    </row>
    <row r="122" spans="1:13" ht="14.45" customHeight="1" x14ac:dyDescent="0.2">
      <c r="A122" s="711" t="s">
        <v>446</v>
      </c>
      <c r="B122" s="707">
        <v>97.459566000000009</v>
      </c>
      <c r="C122" s="708">
        <v>3.6619999999999999</v>
      </c>
      <c r="D122" s="708">
        <v>-93.797566000000003</v>
      </c>
      <c r="E122" s="709">
        <v>3.7574556816721304E-2</v>
      </c>
      <c r="F122" s="707">
        <v>3.1089258000000002</v>
      </c>
      <c r="G122" s="708">
        <v>1.2953857500000001</v>
      </c>
      <c r="H122" s="708">
        <v>0</v>
      </c>
      <c r="I122" s="708">
        <v>0</v>
      </c>
      <c r="J122" s="708">
        <v>-1.2953857500000001</v>
      </c>
      <c r="K122" s="710">
        <v>0</v>
      </c>
      <c r="L122" s="270"/>
      <c r="M122" s="706" t="str">
        <f t="shared" si="1"/>
        <v/>
      </c>
    </row>
    <row r="123" spans="1:13" ht="14.45" customHeight="1" x14ac:dyDescent="0.2">
      <c r="A123" s="711" t="s">
        <v>447</v>
      </c>
      <c r="B123" s="707">
        <v>530.80671999999993</v>
      </c>
      <c r="C123" s="708">
        <v>808.59231999999997</v>
      </c>
      <c r="D123" s="708">
        <v>277.78560000000004</v>
      </c>
      <c r="E123" s="709">
        <v>1.5233272103261994</v>
      </c>
      <c r="F123" s="707">
        <v>631.52120949999994</v>
      </c>
      <c r="G123" s="708">
        <v>263.13383729166662</v>
      </c>
      <c r="H123" s="708">
        <v>72.63685000000001</v>
      </c>
      <c r="I123" s="708">
        <v>404.08996000000002</v>
      </c>
      <c r="J123" s="708">
        <v>140.9561227083334</v>
      </c>
      <c r="K123" s="710">
        <v>0.639867598936121</v>
      </c>
      <c r="L123" s="270"/>
      <c r="M123" s="706" t="str">
        <f t="shared" si="1"/>
        <v/>
      </c>
    </row>
    <row r="124" spans="1:13" ht="14.45" customHeight="1" x14ac:dyDescent="0.2">
      <c r="A124" s="711" t="s">
        <v>448</v>
      </c>
      <c r="B124" s="707">
        <v>18</v>
      </c>
      <c r="C124" s="708">
        <v>23.450800000000001</v>
      </c>
      <c r="D124" s="708">
        <v>5.450800000000001</v>
      </c>
      <c r="E124" s="709">
        <v>1.3028222222222223</v>
      </c>
      <c r="F124" s="707">
        <v>18</v>
      </c>
      <c r="G124" s="708">
        <v>7.5</v>
      </c>
      <c r="H124" s="708">
        <v>1.0889000000000002</v>
      </c>
      <c r="I124" s="708">
        <v>1.0889000000000002</v>
      </c>
      <c r="J124" s="708">
        <v>-6.4110999999999994</v>
      </c>
      <c r="K124" s="710">
        <v>6.0494444444444455E-2</v>
      </c>
      <c r="L124" s="270"/>
      <c r="M124" s="706" t="str">
        <f t="shared" si="1"/>
        <v/>
      </c>
    </row>
    <row r="125" spans="1:13" ht="14.45" customHeight="1" x14ac:dyDescent="0.2">
      <c r="A125" s="711" t="s">
        <v>449</v>
      </c>
      <c r="B125" s="707">
        <v>14.310514999999999</v>
      </c>
      <c r="C125" s="708">
        <v>4.0945100000000005</v>
      </c>
      <c r="D125" s="708">
        <v>-10.216004999999999</v>
      </c>
      <c r="E125" s="709">
        <v>0.28611898313932105</v>
      </c>
      <c r="F125" s="707">
        <v>4.2830268999999994</v>
      </c>
      <c r="G125" s="708">
        <v>1.7845945416666664</v>
      </c>
      <c r="H125" s="708">
        <v>8.3301100000000012</v>
      </c>
      <c r="I125" s="708">
        <v>17.139099999999999</v>
      </c>
      <c r="J125" s="708">
        <v>15.354505458333332</v>
      </c>
      <c r="K125" s="710">
        <v>4.0016325837225075</v>
      </c>
      <c r="L125" s="270"/>
      <c r="M125" s="706" t="str">
        <f t="shared" si="1"/>
        <v/>
      </c>
    </row>
    <row r="126" spans="1:13" ht="14.45" customHeight="1" x14ac:dyDescent="0.2">
      <c r="A126" s="711" t="s">
        <v>450</v>
      </c>
      <c r="B126" s="707">
        <v>465.471203</v>
      </c>
      <c r="C126" s="708">
        <v>655.11719999999991</v>
      </c>
      <c r="D126" s="708">
        <v>189.64599699999991</v>
      </c>
      <c r="E126" s="709">
        <v>1.4074279907708918</v>
      </c>
      <c r="F126" s="707">
        <v>150</v>
      </c>
      <c r="G126" s="708">
        <v>62.5</v>
      </c>
      <c r="H126" s="708">
        <v>180.93774999999999</v>
      </c>
      <c r="I126" s="708">
        <v>729.01290000000006</v>
      </c>
      <c r="J126" s="708">
        <v>666.51290000000006</v>
      </c>
      <c r="K126" s="710">
        <v>4.8600860000000008</v>
      </c>
      <c r="L126" s="270"/>
      <c r="M126" s="706" t="str">
        <f t="shared" si="1"/>
        <v/>
      </c>
    </row>
    <row r="127" spans="1:13" ht="14.45" customHeight="1" x14ac:dyDescent="0.2">
      <c r="A127" s="711" t="s">
        <v>451</v>
      </c>
      <c r="B127" s="707">
        <v>0</v>
      </c>
      <c r="C127" s="708">
        <v>0</v>
      </c>
      <c r="D127" s="708">
        <v>0</v>
      </c>
      <c r="E127" s="709">
        <v>0</v>
      </c>
      <c r="F127" s="707">
        <v>54.999999600000002</v>
      </c>
      <c r="G127" s="708">
        <v>22.916666500000002</v>
      </c>
      <c r="H127" s="708">
        <v>16.19706</v>
      </c>
      <c r="I127" s="708">
        <v>136.57997</v>
      </c>
      <c r="J127" s="708">
        <v>113.6633035</v>
      </c>
      <c r="K127" s="710">
        <v>2.4832721998783431</v>
      </c>
      <c r="L127" s="270"/>
      <c r="M127" s="706" t="str">
        <f t="shared" si="1"/>
        <v/>
      </c>
    </row>
    <row r="128" spans="1:13" ht="14.45" customHeight="1" x14ac:dyDescent="0.2">
      <c r="A128" s="711" t="s">
        <v>452</v>
      </c>
      <c r="B128" s="707">
        <v>0</v>
      </c>
      <c r="C128" s="708">
        <v>4.7222400000000002</v>
      </c>
      <c r="D128" s="708">
        <v>4.7222400000000002</v>
      </c>
      <c r="E128" s="709">
        <v>0</v>
      </c>
      <c r="F128" s="707">
        <v>39.999999600000002</v>
      </c>
      <c r="G128" s="708">
        <v>16.666666500000002</v>
      </c>
      <c r="H128" s="708">
        <v>29.98244</v>
      </c>
      <c r="I128" s="708">
        <v>58.847760000000001</v>
      </c>
      <c r="J128" s="708">
        <v>42.181093500000003</v>
      </c>
      <c r="K128" s="710">
        <v>1.47119401471194</v>
      </c>
      <c r="L128" s="270"/>
      <c r="M128" s="706" t="str">
        <f t="shared" si="1"/>
        <v/>
      </c>
    </row>
    <row r="129" spans="1:13" ht="14.45" customHeight="1" x14ac:dyDescent="0.2">
      <c r="A129" s="711" t="s">
        <v>453</v>
      </c>
      <c r="B129" s="707">
        <v>0</v>
      </c>
      <c r="C129" s="708">
        <v>93.040869999999998</v>
      </c>
      <c r="D129" s="708">
        <v>93.040869999999998</v>
      </c>
      <c r="E129" s="709">
        <v>0</v>
      </c>
      <c r="F129" s="707">
        <v>80.801824199999999</v>
      </c>
      <c r="G129" s="708">
        <v>33.667426749999997</v>
      </c>
      <c r="H129" s="708">
        <v>0.1323</v>
      </c>
      <c r="I129" s="708">
        <v>4.1974999999999998</v>
      </c>
      <c r="J129" s="708">
        <v>-29.469926749999999</v>
      </c>
      <c r="K129" s="710">
        <v>5.1948084607723495E-2</v>
      </c>
      <c r="L129" s="270"/>
      <c r="M129" s="706" t="str">
        <f t="shared" si="1"/>
        <v>X</v>
      </c>
    </row>
    <row r="130" spans="1:13" ht="14.45" customHeight="1" x14ac:dyDescent="0.2">
      <c r="A130" s="711" t="s">
        <v>454</v>
      </c>
      <c r="B130" s="707">
        <v>0</v>
      </c>
      <c r="C130" s="708">
        <v>26.9785</v>
      </c>
      <c r="D130" s="708">
        <v>26.9785</v>
      </c>
      <c r="E130" s="709">
        <v>0</v>
      </c>
      <c r="F130" s="707">
        <v>0</v>
      </c>
      <c r="G130" s="708">
        <v>0</v>
      </c>
      <c r="H130" s="708">
        <v>0</v>
      </c>
      <c r="I130" s="708">
        <v>0</v>
      </c>
      <c r="J130" s="708">
        <v>0</v>
      </c>
      <c r="K130" s="710">
        <v>0</v>
      </c>
      <c r="L130" s="270"/>
      <c r="M130" s="706" t="str">
        <f t="shared" si="1"/>
        <v/>
      </c>
    </row>
    <row r="131" spans="1:13" ht="14.45" customHeight="1" x14ac:dyDescent="0.2">
      <c r="A131" s="711" t="s">
        <v>455</v>
      </c>
      <c r="B131" s="707">
        <v>0</v>
      </c>
      <c r="C131" s="708">
        <v>66.062370000000001</v>
      </c>
      <c r="D131" s="708">
        <v>66.062370000000001</v>
      </c>
      <c r="E131" s="709">
        <v>0</v>
      </c>
      <c r="F131" s="707">
        <v>80.801824199999999</v>
      </c>
      <c r="G131" s="708">
        <v>33.667426749999997</v>
      </c>
      <c r="H131" s="708">
        <v>0.1323</v>
      </c>
      <c r="I131" s="708">
        <v>4.1974999999999998</v>
      </c>
      <c r="J131" s="708">
        <v>-29.469926749999999</v>
      </c>
      <c r="K131" s="710">
        <v>5.1948084607723495E-2</v>
      </c>
      <c r="L131" s="270"/>
      <c r="M131" s="706" t="str">
        <f t="shared" si="1"/>
        <v/>
      </c>
    </row>
    <row r="132" spans="1:13" ht="14.45" customHeight="1" x14ac:dyDescent="0.2">
      <c r="A132" s="711" t="s">
        <v>456</v>
      </c>
      <c r="B132" s="707">
        <v>77089.95147</v>
      </c>
      <c r="C132" s="708">
        <v>82971.772920000105</v>
      </c>
      <c r="D132" s="708">
        <v>5881.821450000105</v>
      </c>
      <c r="E132" s="709">
        <v>1.0762981599785939</v>
      </c>
      <c r="F132" s="707">
        <v>89582.750711200191</v>
      </c>
      <c r="G132" s="708">
        <v>37326.146129666748</v>
      </c>
      <c r="H132" s="708">
        <v>6728.2808700000005</v>
      </c>
      <c r="I132" s="708">
        <v>32602.790290000001</v>
      </c>
      <c r="J132" s="708">
        <v>-4723.3558396667468</v>
      </c>
      <c r="K132" s="710">
        <v>0.3639404911231845</v>
      </c>
      <c r="L132" s="270"/>
      <c r="M132" s="706" t="str">
        <f t="shared" si="1"/>
        <v/>
      </c>
    </row>
    <row r="133" spans="1:13" ht="14.45" customHeight="1" x14ac:dyDescent="0.2">
      <c r="A133" s="711" t="s">
        <v>457</v>
      </c>
      <c r="B133" s="707">
        <v>55940.77</v>
      </c>
      <c r="C133" s="708">
        <v>61410.720999999998</v>
      </c>
      <c r="D133" s="708">
        <v>5469.9510000000009</v>
      </c>
      <c r="E133" s="709">
        <v>1.0977811174211582</v>
      </c>
      <c r="F133" s="707">
        <v>66016.219030699998</v>
      </c>
      <c r="G133" s="708">
        <v>27506.75792945833</v>
      </c>
      <c r="H133" s="708">
        <v>4958.2520000000004</v>
      </c>
      <c r="I133" s="708">
        <v>24059.792000000001</v>
      </c>
      <c r="J133" s="708">
        <v>-3446.9659294583289</v>
      </c>
      <c r="K133" s="710">
        <v>0.36445274136059358</v>
      </c>
      <c r="L133" s="270"/>
      <c r="M133" s="706" t="str">
        <f t="shared" si="1"/>
        <v/>
      </c>
    </row>
    <row r="134" spans="1:13" ht="14.45" customHeight="1" x14ac:dyDescent="0.2">
      <c r="A134" s="711" t="s">
        <v>458</v>
      </c>
      <c r="B134" s="707">
        <v>55839.57</v>
      </c>
      <c r="C134" s="708">
        <v>61166.481</v>
      </c>
      <c r="D134" s="708">
        <v>5326.9110000000001</v>
      </c>
      <c r="E134" s="709">
        <v>1.0953967052396714</v>
      </c>
      <c r="F134" s="707">
        <v>65736.352287799993</v>
      </c>
      <c r="G134" s="708">
        <v>27390.146786583333</v>
      </c>
      <c r="H134" s="708">
        <v>4943.3649999999998</v>
      </c>
      <c r="I134" s="708">
        <v>23848.633999999998</v>
      </c>
      <c r="J134" s="708">
        <v>-3541.5127865833347</v>
      </c>
      <c r="K134" s="710">
        <v>0.36279217160679095</v>
      </c>
      <c r="L134" s="270"/>
      <c r="M134" s="706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711" t="s">
        <v>459</v>
      </c>
      <c r="B135" s="707">
        <v>55839.57</v>
      </c>
      <c r="C135" s="708">
        <v>61166.481</v>
      </c>
      <c r="D135" s="708">
        <v>5326.9110000000001</v>
      </c>
      <c r="E135" s="709">
        <v>1.0953967052396714</v>
      </c>
      <c r="F135" s="707">
        <v>65736.352287799993</v>
      </c>
      <c r="G135" s="708">
        <v>27390.146786583333</v>
      </c>
      <c r="H135" s="708">
        <v>4943.3649999999998</v>
      </c>
      <c r="I135" s="708">
        <v>23848.633999999998</v>
      </c>
      <c r="J135" s="708">
        <v>-3541.5127865833347</v>
      </c>
      <c r="K135" s="710">
        <v>0.36279217160679095</v>
      </c>
      <c r="L135" s="270"/>
      <c r="M135" s="706" t="str">
        <f t="shared" si="2"/>
        <v/>
      </c>
    </row>
    <row r="136" spans="1:13" ht="14.45" customHeight="1" x14ac:dyDescent="0.2">
      <c r="A136" s="711" t="s">
        <v>460</v>
      </c>
      <c r="B136" s="707">
        <v>64.239999999999995</v>
      </c>
      <c r="C136" s="708">
        <v>159.99</v>
      </c>
      <c r="D136" s="708">
        <v>95.750000000000014</v>
      </c>
      <c r="E136" s="709">
        <v>2.4905043586550439</v>
      </c>
      <c r="F136" s="707">
        <v>181.92907769999999</v>
      </c>
      <c r="G136" s="708">
        <v>75.803782374999997</v>
      </c>
      <c r="H136" s="708">
        <v>14.887</v>
      </c>
      <c r="I136" s="708">
        <v>208.15799999999999</v>
      </c>
      <c r="J136" s="708">
        <v>132.35421762499999</v>
      </c>
      <c r="K136" s="710">
        <v>1.1441711387294082</v>
      </c>
      <c r="L136" s="270"/>
      <c r="M136" s="706" t="str">
        <f t="shared" si="2"/>
        <v>X</v>
      </c>
    </row>
    <row r="137" spans="1:13" ht="14.45" customHeight="1" x14ac:dyDescent="0.2">
      <c r="A137" s="711" t="s">
        <v>461</v>
      </c>
      <c r="B137" s="707">
        <v>64.239999999999995</v>
      </c>
      <c r="C137" s="708">
        <v>159.99</v>
      </c>
      <c r="D137" s="708">
        <v>95.750000000000014</v>
      </c>
      <c r="E137" s="709">
        <v>2.4905043586550439</v>
      </c>
      <c r="F137" s="707">
        <v>181.92907769999999</v>
      </c>
      <c r="G137" s="708">
        <v>75.803782374999997</v>
      </c>
      <c r="H137" s="708">
        <v>14.887</v>
      </c>
      <c r="I137" s="708">
        <v>208.15799999999999</v>
      </c>
      <c r="J137" s="708">
        <v>132.35421762499999</v>
      </c>
      <c r="K137" s="710">
        <v>1.1441711387294082</v>
      </c>
      <c r="L137" s="270"/>
      <c r="M137" s="706" t="str">
        <f t="shared" si="2"/>
        <v/>
      </c>
    </row>
    <row r="138" spans="1:13" ht="14.45" customHeight="1" x14ac:dyDescent="0.2">
      <c r="A138" s="711" t="s">
        <v>462</v>
      </c>
      <c r="B138" s="707">
        <v>36.96</v>
      </c>
      <c r="C138" s="708">
        <v>84.25</v>
      </c>
      <c r="D138" s="708">
        <v>47.29</v>
      </c>
      <c r="E138" s="709">
        <v>2.2794913419913421</v>
      </c>
      <c r="F138" s="707">
        <v>97.937665199999898</v>
      </c>
      <c r="G138" s="708">
        <v>40.807360499999959</v>
      </c>
      <c r="H138" s="708">
        <v>0</v>
      </c>
      <c r="I138" s="708">
        <v>3</v>
      </c>
      <c r="J138" s="708">
        <v>-37.807360499999959</v>
      </c>
      <c r="K138" s="710">
        <v>3.0631728802944784E-2</v>
      </c>
      <c r="L138" s="270"/>
      <c r="M138" s="706" t="str">
        <f t="shared" si="2"/>
        <v>X</v>
      </c>
    </row>
    <row r="139" spans="1:13" ht="14.45" customHeight="1" x14ac:dyDescent="0.2">
      <c r="A139" s="711" t="s">
        <v>463</v>
      </c>
      <c r="B139" s="707">
        <v>36.96</v>
      </c>
      <c r="C139" s="708">
        <v>84.25</v>
      </c>
      <c r="D139" s="708">
        <v>47.29</v>
      </c>
      <c r="E139" s="709">
        <v>2.2794913419913421</v>
      </c>
      <c r="F139" s="707">
        <v>97.937665199999898</v>
      </c>
      <c r="G139" s="708">
        <v>40.807360499999959</v>
      </c>
      <c r="H139" s="708">
        <v>0</v>
      </c>
      <c r="I139" s="708">
        <v>3</v>
      </c>
      <c r="J139" s="708">
        <v>-37.807360499999959</v>
      </c>
      <c r="K139" s="710">
        <v>3.0631728802944784E-2</v>
      </c>
      <c r="L139" s="270"/>
      <c r="M139" s="706" t="str">
        <f t="shared" si="2"/>
        <v/>
      </c>
    </row>
    <row r="140" spans="1:13" ht="14.45" customHeight="1" x14ac:dyDescent="0.2">
      <c r="A140" s="711" t="s">
        <v>464</v>
      </c>
      <c r="B140" s="707">
        <v>19709.68</v>
      </c>
      <c r="C140" s="708">
        <v>20334.44081</v>
      </c>
      <c r="D140" s="708">
        <v>624.76080999999976</v>
      </c>
      <c r="E140" s="709">
        <v>1.0316981711524489</v>
      </c>
      <c r="F140" s="707">
        <v>21972.172338300003</v>
      </c>
      <c r="G140" s="708">
        <v>9155.0718076250014</v>
      </c>
      <c r="H140" s="708">
        <v>1670.85168</v>
      </c>
      <c r="I140" s="708">
        <v>8061.8513700000003</v>
      </c>
      <c r="J140" s="708">
        <v>-1093.2204376250011</v>
      </c>
      <c r="K140" s="710">
        <v>0.36691189409375213</v>
      </c>
      <c r="L140" s="270"/>
      <c r="M140" s="706" t="str">
        <f t="shared" si="2"/>
        <v/>
      </c>
    </row>
    <row r="141" spans="1:13" ht="14.45" customHeight="1" x14ac:dyDescent="0.2">
      <c r="A141" s="711" t="s">
        <v>465</v>
      </c>
      <c r="B141" s="707">
        <v>5355.14</v>
      </c>
      <c r="C141" s="708">
        <v>5512.5779000000002</v>
      </c>
      <c r="D141" s="708">
        <v>157.4378999999999</v>
      </c>
      <c r="E141" s="709">
        <v>1.0293993994554764</v>
      </c>
      <c r="F141" s="707">
        <v>5941.4597139999996</v>
      </c>
      <c r="G141" s="708">
        <v>2475.6082141666666</v>
      </c>
      <c r="H141" s="708">
        <v>444.89721999999995</v>
      </c>
      <c r="I141" s="708">
        <v>2146.64624</v>
      </c>
      <c r="J141" s="708">
        <v>-328.96197416666655</v>
      </c>
      <c r="K141" s="710">
        <v>0.36129946904155685</v>
      </c>
      <c r="L141" s="270"/>
      <c r="M141" s="706" t="str">
        <f t="shared" si="2"/>
        <v>X</v>
      </c>
    </row>
    <row r="142" spans="1:13" ht="14.45" customHeight="1" x14ac:dyDescent="0.2">
      <c r="A142" s="711" t="s">
        <v>466</v>
      </c>
      <c r="B142" s="707">
        <v>5355.14</v>
      </c>
      <c r="C142" s="708">
        <v>5512.5779000000002</v>
      </c>
      <c r="D142" s="708">
        <v>157.4378999999999</v>
      </c>
      <c r="E142" s="709">
        <v>1.0293993994554764</v>
      </c>
      <c r="F142" s="707">
        <v>5941.4597139999996</v>
      </c>
      <c r="G142" s="708">
        <v>2475.6082141666666</v>
      </c>
      <c r="H142" s="708">
        <v>444.89721999999995</v>
      </c>
      <c r="I142" s="708">
        <v>2146.64624</v>
      </c>
      <c r="J142" s="708">
        <v>-328.96197416666655</v>
      </c>
      <c r="K142" s="710">
        <v>0.36129946904155685</v>
      </c>
      <c r="L142" s="270"/>
      <c r="M142" s="706" t="str">
        <f t="shared" si="2"/>
        <v/>
      </c>
    </row>
    <row r="143" spans="1:13" ht="14.45" customHeight="1" x14ac:dyDescent="0.2">
      <c r="A143" s="711" t="s">
        <v>467</v>
      </c>
      <c r="B143" s="707">
        <v>14354.54</v>
      </c>
      <c r="C143" s="708">
        <v>14821.86291</v>
      </c>
      <c r="D143" s="708">
        <v>467.32290999999896</v>
      </c>
      <c r="E143" s="709">
        <v>1.0325557565759682</v>
      </c>
      <c r="F143" s="707">
        <v>16030.712624299998</v>
      </c>
      <c r="G143" s="708">
        <v>6679.4635934583321</v>
      </c>
      <c r="H143" s="708">
        <v>1225.9544599999999</v>
      </c>
      <c r="I143" s="708">
        <v>5915.2051300000003</v>
      </c>
      <c r="J143" s="708">
        <v>-764.25846345833179</v>
      </c>
      <c r="K143" s="710">
        <v>0.36899202603342129</v>
      </c>
      <c r="L143" s="270"/>
      <c r="M143" s="706" t="str">
        <f t="shared" si="2"/>
        <v>X</v>
      </c>
    </row>
    <row r="144" spans="1:13" ht="14.45" customHeight="1" x14ac:dyDescent="0.2">
      <c r="A144" s="711" t="s">
        <v>468</v>
      </c>
      <c r="B144" s="707">
        <v>14354.54</v>
      </c>
      <c r="C144" s="708">
        <v>14821.86291</v>
      </c>
      <c r="D144" s="708">
        <v>467.32290999999896</v>
      </c>
      <c r="E144" s="709">
        <v>1.0325557565759682</v>
      </c>
      <c r="F144" s="707">
        <v>16030.712624299998</v>
      </c>
      <c r="G144" s="708">
        <v>6679.4635934583321</v>
      </c>
      <c r="H144" s="708">
        <v>1225.9544599999999</v>
      </c>
      <c r="I144" s="708">
        <v>5915.2051300000003</v>
      </c>
      <c r="J144" s="708">
        <v>-764.25846345833179</v>
      </c>
      <c r="K144" s="710">
        <v>0.36899202603342129</v>
      </c>
      <c r="L144" s="270"/>
      <c r="M144" s="706" t="str">
        <f t="shared" si="2"/>
        <v/>
      </c>
    </row>
    <row r="145" spans="1:13" ht="14.45" customHeight="1" x14ac:dyDescent="0.2">
      <c r="A145" s="711" t="s">
        <v>469</v>
      </c>
      <c r="B145" s="707">
        <v>249.48147</v>
      </c>
      <c r="C145" s="708">
        <v>0</v>
      </c>
      <c r="D145" s="708">
        <v>-249.48147</v>
      </c>
      <c r="E145" s="709">
        <v>0</v>
      </c>
      <c r="F145" s="707">
        <v>274.03495989999999</v>
      </c>
      <c r="G145" s="708">
        <v>114.18123329166667</v>
      </c>
      <c r="H145" s="708">
        <v>0</v>
      </c>
      <c r="I145" s="708">
        <v>0</v>
      </c>
      <c r="J145" s="708">
        <v>-114.18123329166667</v>
      </c>
      <c r="K145" s="710">
        <v>0</v>
      </c>
      <c r="L145" s="270"/>
      <c r="M145" s="706" t="str">
        <f t="shared" si="2"/>
        <v/>
      </c>
    </row>
    <row r="146" spans="1:13" ht="14.45" customHeight="1" x14ac:dyDescent="0.2">
      <c r="A146" s="711" t="s">
        <v>470</v>
      </c>
      <c r="B146" s="707">
        <v>249.48147</v>
      </c>
      <c r="C146" s="708">
        <v>0</v>
      </c>
      <c r="D146" s="708">
        <v>-249.48147</v>
      </c>
      <c r="E146" s="709">
        <v>0</v>
      </c>
      <c r="F146" s="707">
        <v>274.03495989999999</v>
      </c>
      <c r="G146" s="708">
        <v>114.18123329166667</v>
      </c>
      <c r="H146" s="708">
        <v>0</v>
      </c>
      <c r="I146" s="708">
        <v>0</v>
      </c>
      <c r="J146" s="708">
        <v>-114.18123329166667</v>
      </c>
      <c r="K146" s="710">
        <v>0</v>
      </c>
      <c r="L146" s="270"/>
      <c r="M146" s="706" t="str">
        <f t="shared" si="2"/>
        <v>X</v>
      </c>
    </row>
    <row r="147" spans="1:13" ht="14.45" customHeight="1" x14ac:dyDescent="0.2">
      <c r="A147" s="711" t="s">
        <v>471</v>
      </c>
      <c r="B147" s="707">
        <v>249.48147</v>
      </c>
      <c r="C147" s="708">
        <v>0</v>
      </c>
      <c r="D147" s="708">
        <v>-249.48147</v>
      </c>
      <c r="E147" s="709">
        <v>0</v>
      </c>
      <c r="F147" s="707">
        <v>274.03495989999999</v>
      </c>
      <c r="G147" s="708">
        <v>114.18123329166667</v>
      </c>
      <c r="H147" s="708">
        <v>0</v>
      </c>
      <c r="I147" s="708">
        <v>0</v>
      </c>
      <c r="J147" s="708">
        <v>-114.18123329166667</v>
      </c>
      <c r="K147" s="710">
        <v>0</v>
      </c>
      <c r="L147" s="270"/>
      <c r="M147" s="706" t="str">
        <f t="shared" si="2"/>
        <v/>
      </c>
    </row>
    <row r="148" spans="1:13" ht="14.45" customHeight="1" x14ac:dyDescent="0.2">
      <c r="A148" s="711" t="s">
        <v>472</v>
      </c>
      <c r="B148" s="707">
        <v>1190.02</v>
      </c>
      <c r="C148" s="708">
        <v>1226.6111100000001</v>
      </c>
      <c r="D148" s="708">
        <v>36.591110000000072</v>
      </c>
      <c r="E148" s="709">
        <v>1.0307483151543673</v>
      </c>
      <c r="F148" s="707">
        <v>1320.3243823</v>
      </c>
      <c r="G148" s="708">
        <v>550.1351592916667</v>
      </c>
      <c r="H148" s="708">
        <v>99.177189999999996</v>
      </c>
      <c r="I148" s="708">
        <v>481.14691999999997</v>
      </c>
      <c r="J148" s="708">
        <v>-68.98823929166673</v>
      </c>
      <c r="K148" s="710">
        <v>0.36441568939433194</v>
      </c>
      <c r="L148" s="270"/>
      <c r="M148" s="706" t="str">
        <f t="shared" si="2"/>
        <v/>
      </c>
    </row>
    <row r="149" spans="1:13" ht="14.45" customHeight="1" x14ac:dyDescent="0.2">
      <c r="A149" s="711" t="s">
        <v>473</v>
      </c>
      <c r="B149" s="707">
        <v>1190.02</v>
      </c>
      <c r="C149" s="708">
        <v>1226.6111100000001</v>
      </c>
      <c r="D149" s="708">
        <v>36.591110000000072</v>
      </c>
      <c r="E149" s="709">
        <v>1.0307483151543673</v>
      </c>
      <c r="F149" s="707">
        <v>1320.3243823</v>
      </c>
      <c r="G149" s="708">
        <v>550.1351592916667</v>
      </c>
      <c r="H149" s="708">
        <v>99.177189999999996</v>
      </c>
      <c r="I149" s="708">
        <v>481.14691999999997</v>
      </c>
      <c r="J149" s="708">
        <v>-68.98823929166673</v>
      </c>
      <c r="K149" s="710">
        <v>0.36441568939433194</v>
      </c>
      <c r="L149" s="270"/>
      <c r="M149" s="706" t="str">
        <f t="shared" si="2"/>
        <v>X</v>
      </c>
    </row>
    <row r="150" spans="1:13" ht="14.45" customHeight="1" x14ac:dyDescent="0.2">
      <c r="A150" s="711" t="s">
        <v>474</v>
      </c>
      <c r="B150" s="707">
        <v>1190.02</v>
      </c>
      <c r="C150" s="708">
        <v>1226.6111100000001</v>
      </c>
      <c r="D150" s="708">
        <v>36.591110000000072</v>
      </c>
      <c r="E150" s="709">
        <v>1.0307483151543673</v>
      </c>
      <c r="F150" s="707">
        <v>1320.3243823</v>
      </c>
      <c r="G150" s="708">
        <v>550.1351592916667</v>
      </c>
      <c r="H150" s="708">
        <v>99.177189999999996</v>
      </c>
      <c r="I150" s="708">
        <v>481.14691999999997</v>
      </c>
      <c r="J150" s="708">
        <v>-68.98823929166673</v>
      </c>
      <c r="K150" s="710">
        <v>0.36441568939433194</v>
      </c>
      <c r="L150" s="270"/>
      <c r="M150" s="706" t="str">
        <f t="shared" si="2"/>
        <v/>
      </c>
    </row>
    <row r="151" spans="1:13" ht="14.45" customHeight="1" x14ac:dyDescent="0.2">
      <c r="A151" s="711" t="s">
        <v>475</v>
      </c>
      <c r="B151" s="707">
        <v>0</v>
      </c>
      <c r="C151" s="708">
        <v>128.39482000000001</v>
      </c>
      <c r="D151" s="708">
        <v>128.39482000000001</v>
      </c>
      <c r="E151" s="709">
        <v>0</v>
      </c>
      <c r="F151" s="707">
        <v>149.8776192</v>
      </c>
      <c r="G151" s="708">
        <v>62.449007999999999</v>
      </c>
      <c r="H151" s="708">
        <v>7.5</v>
      </c>
      <c r="I151" s="708">
        <v>71.467880000000008</v>
      </c>
      <c r="J151" s="708">
        <v>9.0188720000000089</v>
      </c>
      <c r="K151" s="710">
        <v>0.47684157502283042</v>
      </c>
      <c r="L151" s="270"/>
      <c r="M151" s="706" t="str">
        <f t="shared" si="2"/>
        <v/>
      </c>
    </row>
    <row r="152" spans="1:13" ht="14.45" customHeight="1" x14ac:dyDescent="0.2">
      <c r="A152" s="711" t="s">
        <v>476</v>
      </c>
      <c r="B152" s="707">
        <v>0</v>
      </c>
      <c r="C152" s="708">
        <v>128.39482000000001</v>
      </c>
      <c r="D152" s="708">
        <v>128.39482000000001</v>
      </c>
      <c r="E152" s="709">
        <v>0</v>
      </c>
      <c r="F152" s="707">
        <v>149.8776192</v>
      </c>
      <c r="G152" s="708">
        <v>62.449007999999999</v>
      </c>
      <c r="H152" s="708">
        <v>7.5</v>
      </c>
      <c r="I152" s="708">
        <v>71.467880000000008</v>
      </c>
      <c r="J152" s="708">
        <v>9.0188720000000089</v>
      </c>
      <c r="K152" s="710">
        <v>0.47684157502283042</v>
      </c>
      <c r="L152" s="270"/>
      <c r="M152" s="706" t="str">
        <f t="shared" si="2"/>
        <v/>
      </c>
    </row>
    <row r="153" spans="1:13" ht="14.45" customHeight="1" x14ac:dyDescent="0.2">
      <c r="A153" s="711" t="s">
        <v>477</v>
      </c>
      <c r="B153" s="707">
        <v>0</v>
      </c>
      <c r="C153" s="708">
        <v>104.48482000000001</v>
      </c>
      <c r="D153" s="708">
        <v>104.48482000000001</v>
      </c>
      <c r="E153" s="709">
        <v>0</v>
      </c>
      <c r="F153" s="707">
        <v>133.2642228</v>
      </c>
      <c r="G153" s="708">
        <v>55.526759500000004</v>
      </c>
      <c r="H153" s="708">
        <v>7.5</v>
      </c>
      <c r="I153" s="708">
        <v>64.217879999999994</v>
      </c>
      <c r="J153" s="708">
        <v>8.6911204999999896</v>
      </c>
      <c r="K153" s="710">
        <v>0.48188387438672697</v>
      </c>
      <c r="L153" s="270"/>
      <c r="M153" s="706" t="str">
        <f t="shared" si="2"/>
        <v>X</v>
      </c>
    </row>
    <row r="154" spans="1:13" ht="14.45" customHeight="1" x14ac:dyDescent="0.2">
      <c r="A154" s="711" t="s">
        <v>478</v>
      </c>
      <c r="B154" s="707">
        <v>0</v>
      </c>
      <c r="C154" s="708">
        <v>8.3348200000000006</v>
      </c>
      <c r="D154" s="708">
        <v>8.3348200000000006</v>
      </c>
      <c r="E154" s="709">
        <v>0</v>
      </c>
      <c r="F154" s="707">
        <v>8.889441599999989</v>
      </c>
      <c r="G154" s="708">
        <v>3.7039339999999954</v>
      </c>
      <c r="H154" s="708">
        <v>0</v>
      </c>
      <c r="I154" s="708">
        <v>1.99665</v>
      </c>
      <c r="J154" s="708">
        <v>-1.7072839999999954</v>
      </c>
      <c r="K154" s="710">
        <v>0.22460915880250595</v>
      </c>
      <c r="L154" s="270"/>
      <c r="M154" s="706" t="str">
        <f t="shared" si="2"/>
        <v/>
      </c>
    </row>
    <row r="155" spans="1:13" ht="14.45" customHeight="1" x14ac:dyDescent="0.2">
      <c r="A155" s="711" t="s">
        <v>479</v>
      </c>
      <c r="B155" s="707">
        <v>0</v>
      </c>
      <c r="C155" s="708">
        <v>36.450000000000003</v>
      </c>
      <c r="D155" s="708">
        <v>36.450000000000003</v>
      </c>
      <c r="E155" s="709">
        <v>0</v>
      </c>
      <c r="F155" s="707">
        <v>58.1086332</v>
      </c>
      <c r="G155" s="708">
        <v>24.211930499999998</v>
      </c>
      <c r="H155" s="708">
        <v>7</v>
      </c>
      <c r="I155" s="708">
        <v>41.621230000000004</v>
      </c>
      <c r="J155" s="708">
        <v>17.409299500000007</v>
      </c>
      <c r="K155" s="710">
        <v>0.71626585772112095</v>
      </c>
      <c r="L155" s="270"/>
      <c r="M155" s="706" t="str">
        <f t="shared" si="2"/>
        <v/>
      </c>
    </row>
    <row r="156" spans="1:13" ht="14.45" customHeight="1" x14ac:dyDescent="0.2">
      <c r="A156" s="711" t="s">
        <v>480</v>
      </c>
      <c r="B156" s="707">
        <v>0</v>
      </c>
      <c r="C156" s="708">
        <v>59.7</v>
      </c>
      <c r="D156" s="708">
        <v>59.7</v>
      </c>
      <c r="E156" s="709">
        <v>0</v>
      </c>
      <c r="F156" s="707">
        <v>66.266148000000001</v>
      </c>
      <c r="G156" s="708">
        <v>27.610895000000003</v>
      </c>
      <c r="H156" s="708">
        <v>0.5</v>
      </c>
      <c r="I156" s="708">
        <v>20.6</v>
      </c>
      <c r="J156" s="708">
        <v>-7.0108950000000014</v>
      </c>
      <c r="K156" s="710">
        <v>0.31086762429589238</v>
      </c>
      <c r="L156" s="270"/>
      <c r="M156" s="706" t="str">
        <f t="shared" si="2"/>
        <v/>
      </c>
    </row>
    <row r="157" spans="1:13" ht="14.45" customHeight="1" x14ac:dyDescent="0.2">
      <c r="A157" s="711" t="s">
        <v>481</v>
      </c>
      <c r="B157" s="707">
        <v>0</v>
      </c>
      <c r="C157" s="708">
        <v>18.2</v>
      </c>
      <c r="D157" s="708">
        <v>18.2</v>
      </c>
      <c r="E157" s="709">
        <v>0</v>
      </c>
      <c r="F157" s="707">
        <v>14.319385200000001</v>
      </c>
      <c r="G157" s="708">
        <v>5.9664105000000003</v>
      </c>
      <c r="H157" s="708">
        <v>0</v>
      </c>
      <c r="I157" s="708">
        <v>7.25</v>
      </c>
      <c r="J157" s="708">
        <v>1.2835894999999997</v>
      </c>
      <c r="K157" s="710">
        <v>0.50630665344486991</v>
      </c>
      <c r="L157" s="270"/>
      <c r="M157" s="706" t="str">
        <f t="shared" si="2"/>
        <v>X</v>
      </c>
    </row>
    <row r="158" spans="1:13" ht="14.45" customHeight="1" x14ac:dyDescent="0.2">
      <c r="A158" s="711" t="s">
        <v>482</v>
      </c>
      <c r="B158" s="707">
        <v>0</v>
      </c>
      <c r="C158" s="708">
        <v>18.2</v>
      </c>
      <c r="D158" s="708">
        <v>18.2</v>
      </c>
      <c r="E158" s="709">
        <v>0</v>
      </c>
      <c r="F158" s="707">
        <v>14.319385200000001</v>
      </c>
      <c r="G158" s="708">
        <v>5.9664105000000003</v>
      </c>
      <c r="H158" s="708">
        <v>0</v>
      </c>
      <c r="I158" s="708">
        <v>7.25</v>
      </c>
      <c r="J158" s="708">
        <v>1.2835894999999997</v>
      </c>
      <c r="K158" s="710">
        <v>0.50630665344486991</v>
      </c>
      <c r="L158" s="270"/>
      <c r="M158" s="706" t="str">
        <f t="shared" si="2"/>
        <v/>
      </c>
    </row>
    <row r="159" spans="1:13" ht="14.45" customHeight="1" x14ac:dyDescent="0.2">
      <c r="A159" s="711" t="s">
        <v>483</v>
      </c>
      <c r="B159" s="707">
        <v>0</v>
      </c>
      <c r="C159" s="708">
        <v>5.71</v>
      </c>
      <c r="D159" s="708">
        <v>5.71</v>
      </c>
      <c r="E159" s="709">
        <v>0</v>
      </c>
      <c r="F159" s="707">
        <v>2.2940111999999999</v>
      </c>
      <c r="G159" s="708">
        <v>0.95583799999999997</v>
      </c>
      <c r="H159" s="708">
        <v>0</v>
      </c>
      <c r="I159" s="708">
        <v>0</v>
      </c>
      <c r="J159" s="708">
        <v>-0.95583799999999997</v>
      </c>
      <c r="K159" s="710">
        <v>0</v>
      </c>
      <c r="L159" s="270"/>
      <c r="M159" s="706" t="str">
        <f t="shared" si="2"/>
        <v>X</v>
      </c>
    </row>
    <row r="160" spans="1:13" ht="14.45" customHeight="1" x14ac:dyDescent="0.2">
      <c r="A160" s="711" t="s">
        <v>484</v>
      </c>
      <c r="B160" s="707">
        <v>0</v>
      </c>
      <c r="C160" s="708">
        <v>5.71</v>
      </c>
      <c r="D160" s="708">
        <v>5.71</v>
      </c>
      <c r="E160" s="709">
        <v>0</v>
      </c>
      <c r="F160" s="707">
        <v>2.2940111999999999</v>
      </c>
      <c r="G160" s="708">
        <v>0.95583799999999997</v>
      </c>
      <c r="H160" s="708">
        <v>0</v>
      </c>
      <c r="I160" s="708">
        <v>0</v>
      </c>
      <c r="J160" s="708">
        <v>-0.95583799999999997</v>
      </c>
      <c r="K160" s="710">
        <v>0</v>
      </c>
      <c r="L160" s="270"/>
      <c r="M160" s="706" t="str">
        <f t="shared" si="2"/>
        <v/>
      </c>
    </row>
    <row r="161" spans="1:13" ht="14.45" customHeight="1" x14ac:dyDescent="0.2">
      <c r="A161" s="711" t="s">
        <v>485</v>
      </c>
      <c r="B161" s="707">
        <v>4600.9999879999996</v>
      </c>
      <c r="C161" s="708">
        <v>5094.8332199999995</v>
      </c>
      <c r="D161" s="708">
        <v>493.83323199999995</v>
      </c>
      <c r="E161" s="709">
        <v>1.1073317177326627</v>
      </c>
      <c r="F161" s="707">
        <v>4161.9367662999994</v>
      </c>
      <c r="G161" s="708">
        <v>1734.1403192916664</v>
      </c>
      <c r="H161" s="708">
        <v>387.57974000000002</v>
      </c>
      <c r="I161" s="708">
        <v>1900.6308700000002</v>
      </c>
      <c r="J161" s="708">
        <v>166.49055070833379</v>
      </c>
      <c r="K161" s="710">
        <v>0.45666980944779678</v>
      </c>
      <c r="L161" s="270"/>
      <c r="M161" s="706" t="str">
        <f t="shared" si="2"/>
        <v/>
      </c>
    </row>
    <row r="162" spans="1:13" ht="14.45" customHeight="1" x14ac:dyDescent="0.2">
      <c r="A162" s="711" t="s">
        <v>486</v>
      </c>
      <c r="B162" s="707">
        <v>4346.9999879999996</v>
      </c>
      <c r="C162" s="708">
        <v>3942.7108399999997</v>
      </c>
      <c r="D162" s="708">
        <v>-404.28914799999984</v>
      </c>
      <c r="E162" s="709">
        <v>0.90699582491004138</v>
      </c>
      <c r="F162" s="707">
        <v>4151.4413520999997</v>
      </c>
      <c r="G162" s="708">
        <v>1729.7672300416664</v>
      </c>
      <c r="H162" s="708">
        <v>284.72973999999999</v>
      </c>
      <c r="I162" s="708">
        <v>1534.0341299999998</v>
      </c>
      <c r="J162" s="708">
        <v>-195.7331000416666</v>
      </c>
      <c r="K162" s="710">
        <v>0.36951843947500573</v>
      </c>
      <c r="L162" s="270"/>
      <c r="M162" s="706" t="str">
        <f t="shared" si="2"/>
        <v/>
      </c>
    </row>
    <row r="163" spans="1:13" ht="14.45" customHeight="1" x14ac:dyDescent="0.2">
      <c r="A163" s="711" t="s">
        <v>487</v>
      </c>
      <c r="B163" s="707">
        <v>4346.9999879999996</v>
      </c>
      <c r="C163" s="708">
        <v>3942.7108399999997</v>
      </c>
      <c r="D163" s="708">
        <v>-404.28914799999984</v>
      </c>
      <c r="E163" s="709">
        <v>0.90699582491004138</v>
      </c>
      <c r="F163" s="707">
        <v>4151.4413520999997</v>
      </c>
      <c r="G163" s="708">
        <v>1729.7672300416664</v>
      </c>
      <c r="H163" s="708">
        <v>284.72973999999999</v>
      </c>
      <c r="I163" s="708">
        <v>1430.7131299999999</v>
      </c>
      <c r="J163" s="708">
        <v>-299.05410004166652</v>
      </c>
      <c r="K163" s="710">
        <v>0.34463045690776195</v>
      </c>
      <c r="L163" s="270"/>
      <c r="M163" s="706" t="str">
        <f t="shared" si="2"/>
        <v>X</v>
      </c>
    </row>
    <row r="164" spans="1:13" ht="14.45" customHeight="1" x14ac:dyDescent="0.2">
      <c r="A164" s="711" t="s">
        <v>488</v>
      </c>
      <c r="B164" s="707">
        <v>506.99998800000003</v>
      </c>
      <c r="C164" s="708">
        <v>506.23977000000002</v>
      </c>
      <c r="D164" s="708">
        <v>-0.76021800000000894</v>
      </c>
      <c r="E164" s="709">
        <v>0.99850055617752798</v>
      </c>
      <c r="F164" s="707">
        <v>654.80184780000002</v>
      </c>
      <c r="G164" s="708">
        <v>272.83410325</v>
      </c>
      <c r="H164" s="708">
        <v>39.901800000000001</v>
      </c>
      <c r="I164" s="708">
        <v>206.37151999999998</v>
      </c>
      <c r="J164" s="708">
        <v>-66.462583250000023</v>
      </c>
      <c r="K164" s="710">
        <v>0.31516636780022228</v>
      </c>
      <c r="L164" s="270"/>
      <c r="M164" s="706" t="str">
        <f t="shared" si="2"/>
        <v/>
      </c>
    </row>
    <row r="165" spans="1:13" ht="14.45" customHeight="1" x14ac:dyDescent="0.2">
      <c r="A165" s="711" t="s">
        <v>489</v>
      </c>
      <c r="B165" s="707">
        <v>1978.999992</v>
      </c>
      <c r="C165" s="708">
        <v>1576.6360500000001</v>
      </c>
      <c r="D165" s="708">
        <v>-402.36394199999995</v>
      </c>
      <c r="E165" s="709">
        <v>0.79668320180569263</v>
      </c>
      <c r="F165" s="707">
        <v>2130.5631235000001</v>
      </c>
      <c r="G165" s="708">
        <v>887.73463479166662</v>
      </c>
      <c r="H165" s="708">
        <v>128.97408000000001</v>
      </c>
      <c r="I165" s="708">
        <v>644.93642</v>
      </c>
      <c r="J165" s="708">
        <v>-242.79821479166662</v>
      </c>
      <c r="K165" s="710">
        <v>0.30270702279898914</v>
      </c>
      <c r="L165" s="270"/>
      <c r="M165" s="706" t="str">
        <f t="shared" si="2"/>
        <v/>
      </c>
    </row>
    <row r="166" spans="1:13" ht="14.45" customHeight="1" x14ac:dyDescent="0.2">
      <c r="A166" s="711" t="s">
        <v>490</v>
      </c>
      <c r="B166" s="707">
        <v>122.000004</v>
      </c>
      <c r="C166" s="708">
        <v>122.916</v>
      </c>
      <c r="D166" s="708">
        <v>0.9159959999999927</v>
      </c>
      <c r="E166" s="709">
        <v>1.0075081636882568</v>
      </c>
      <c r="F166" s="707">
        <v>111.9</v>
      </c>
      <c r="G166" s="708">
        <v>46.625000000000007</v>
      </c>
      <c r="H166" s="708">
        <v>10.243</v>
      </c>
      <c r="I166" s="708">
        <v>51.215000000000003</v>
      </c>
      <c r="J166" s="708">
        <v>4.5899999999999963</v>
      </c>
      <c r="K166" s="710">
        <v>0.45768543342269885</v>
      </c>
      <c r="L166" s="270"/>
      <c r="M166" s="706" t="str">
        <f t="shared" si="2"/>
        <v/>
      </c>
    </row>
    <row r="167" spans="1:13" ht="14.45" customHeight="1" x14ac:dyDescent="0.2">
      <c r="A167" s="711" t="s">
        <v>491</v>
      </c>
      <c r="B167" s="707">
        <v>11.000004000000001</v>
      </c>
      <c r="C167" s="708">
        <v>9.4910699999999899</v>
      </c>
      <c r="D167" s="708">
        <v>-1.5089340000000107</v>
      </c>
      <c r="E167" s="709">
        <v>0.86282423170027844</v>
      </c>
      <c r="F167" s="707">
        <v>9.4990403999999913</v>
      </c>
      <c r="G167" s="708">
        <v>3.9579334999999967</v>
      </c>
      <c r="H167" s="708">
        <v>0.74594000000000005</v>
      </c>
      <c r="I167" s="708">
        <v>3.8646100000000003</v>
      </c>
      <c r="J167" s="708">
        <v>-9.332349999999634E-2</v>
      </c>
      <c r="K167" s="710">
        <v>0.40684214797107338</v>
      </c>
      <c r="L167" s="270"/>
      <c r="M167" s="706" t="str">
        <f t="shared" si="2"/>
        <v/>
      </c>
    </row>
    <row r="168" spans="1:13" ht="14.45" customHeight="1" x14ac:dyDescent="0.2">
      <c r="A168" s="711" t="s">
        <v>492</v>
      </c>
      <c r="B168" s="707">
        <v>1728</v>
      </c>
      <c r="C168" s="708">
        <v>1727.42795</v>
      </c>
      <c r="D168" s="708">
        <v>-0.57204999999999018</v>
      </c>
      <c r="E168" s="709">
        <v>0.99966895254629629</v>
      </c>
      <c r="F168" s="707">
        <v>1244.6773404</v>
      </c>
      <c r="G168" s="708">
        <v>518.61555850000002</v>
      </c>
      <c r="H168" s="708">
        <v>104.86492</v>
      </c>
      <c r="I168" s="708">
        <v>524.32557999999995</v>
      </c>
      <c r="J168" s="708">
        <v>5.7100214999999253</v>
      </c>
      <c r="K168" s="710">
        <v>0.42125421824703441</v>
      </c>
      <c r="L168" s="270"/>
      <c r="M168" s="706" t="str">
        <f t="shared" si="2"/>
        <v/>
      </c>
    </row>
    <row r="169" spans="1:13" ht="14.45" customHeight="1" x14ac:dyDescent="0.2">
      <c r="A169" s="711" t="s">
        <v>493</v>
      </c>
      <c r="B169" s="707">
        <v>0</v>
      </c>
      <c r="C169" s="708">
        <v>0</v>
      </c>
      <c r="D169" s="708">
        <v>0</v>
      </c>
      <c r="E169" s="709">
        <v>0</v>
      </c>
      <c r="F169" s="707">
        <v>0</v>
      </c>
      <c r="G169" s="708">
        <v>0</v>
      </c>
      <c r="H169" s="708">
        <v>0</v>
      </c>
      <c r="I169" s="708">
        <v>103.321</v>
      </c>
      <c r="J169" s="708">
        <v>103.321</v>
      </c>
      <c r="K169" s="710">
        <v>0</v>
      </c>
      <c r="L169" s="270"/>
      <c r="M169" s="706" t="str">
        <f t="shared" si="2"/>
        <v>X</v>
      </c>
    </row>
    <row r="170" spans="1:13" ht="14.45" customHeight="1" x14ac:dyDescent="0.2">
      <c r="A170" s="711" t="s">
        <v>494</v>
      </c>
      <c r="B170" s="707">
        <v>0</v>
      </c>
      <c r="C170" s="708">
        <v>0</v>
      </c>
      <c r="D170" s="708">
        <v>0</v>
      </c>
      <c r="E170" s="709">
        <v>0</v>
      </c>
      <c r="F170" s="707">
        <v>0</v>
      </c>
      <c r="G170" s="708">
        <v>0</v>
      </c>
      <c r="H170" s="708">
        <v>0</v>
      </c>
      <c r="I170" s="708">
        <v>102.627</v>
      </c>
      <c r="J170" s="708">
        <v>102.627</v>
      </c>
      <c r="K170" s="710">
        <v>0</v>
      </c>
      <c r="L170" s="270"/>
      <c r="M170" s="706" t="str">
        <f t="shared" si="2"/>
        <v/>
      </c>
    </row>
    <row r="171" spans="1:13" ht="14.45" customHeight="1" x14ac:dyDescent="0.2">
      <c r="A171" s="711" t="s">
        <v>495</v>
      </c>
      <c r="B171" s="707">
        <v>0</v>
      </c>
      <c r="C171" s="708">
        <v>0</v>
      </c>
      <c r="D171" s="708">
        <v>0</v>
      </c>
      <c r="E171" s="709">
        <v>0</v>
      </c>
      <c r="F171" s="707">
        <v>0</v>
      </c>
      <c r="G171" s="708">
        <v>0</v>
      </c>
      <c r="H171" s="708">
        <v>0</v>
      </c>
      <c r="I171" s="708">
        <v>0.69399999999999995</v>
      </c>
      <c r="J171" s="708">
        <v>0.69399999999999995</v>
      </c>
      <c r="K171" s="710">
        <v>0</v>
      </c>
      <c r="L171" s="270"/>
      <c r="M171" s="706" t="str">
        <f t="shared" si="2"/>
        <v/>
      </c>
    </row>
    <row r="172" spans="1:13" ht="14.45" customHeight="1" x14ac:dyDescent="0.2">
      <c r="A172" s="711" t="s">
        <v>496</v>
      </c>
      <c r="B172" s="707">
        <v>254</v>
      </c>
      <c r="C172" s="708">
        <v>1152.1223799999998</v>
      </c>
      <c r="D172" s="708">
        <v>898.12237999999979</v>
      </c>
      <c r="E172" s="709">
        <v>4.535914881889763</v>
      </c>
      <c r="F172" s="707">
        <v>10.495414199999999</v>
      </c>
      <c r="G172" s="708">
        <v>4.3730892499999996</v>
      </c>
      <c r="H172" s="708">
        <v>102.85</v>
      </c>
      <c r="I172" s="708">
        <v>366.59674000000001</v>
      </c>
      <c r="J172" s="708">
        <v>362.22365074999999</v>
      </c>
      <c r="K172" s="710">
        <v>34.929230329947345</v>
      </c>
      <c r="L172" s="270"/>
      <c r="M172" s="706" t="str">
        <f t="shared" si="2"/>
        <v/>
      </c>
    </row>
    <row r="173" spans="1:13" ht="14.45" customHeight="1" x14ac:dyDescent="0.2">
      <c r="A173" s="711" t="s">
        <v>497</v>
      </c>
      <c r="B173" s="707">
        <v>254</v>
      </c>
      <c r="C173" s="708">
        <v>977.61258999999995</v>
      </c>
      <c r="D173" s="708">
        <v>723.61258999999995</v>
      </c>
      <c r="E173" s="709">
        <v>3.8488684645669289</v>
      </c>
      <c r="F173" s="707">
        <v>0</v>
      </c>
      <c r="G173" s="708">
        <v>0</v>
      </c>
      <c r="H173" s="708">
        <v>0</v>
      </c>
      <c r="I173" s="708">
        <v>167.51067</v>
      </c>
      <c r="J173" s="708">
        <v>167.51067</v>
      </c>
      <c r="K173" s="710">
        <v>0</v>
      </c>
      <c r="L173" s="270"/>
      <c r="M173" s="706" t="str">
        <f t="shared" si="2"/>
        <v>X</v>
      </c>
    </row>
    <row r="174" spans="1:13" ht="14.45" customHeight="1" x14ac:dyDescent="0.2">
      <c r="A174" s="711" t="s">
        <v>498</v>
      </c>
      <c r="B174" s="707">
        <v>254</v>
      </c>
      <c r="C174" s="708">
        <v>136.27501999999998</v>
      </c>
      <c r="D174" s="708">
        <v>-117.72498000000002</v>
      </c>
      <c r="E174" s="709">
        <v>0.53651582677165344</v>
      </c>
      <c r="F174" s="707">
        <v>0</v>
      </c>
      <c r="G174" s="708">
        <v>0</v>
      </c>
      <c r="H174" s="708">
        <v>0</v>
      </c>
      <c r="I174" s="708">
        <v>141.96151999999998</v>
      </c>
      <c r="J174" s="708">
        <v>141.96151999999998</v>
      </c>
      <c r="K174" s="710">
        <v>0</v>
      </c>
      <c r="L174" s="270"/>
      <c r="M174" s="706" t="str">
        <f t="shared" si="2"/>
        <v/>
      </c>
    </row>
    <row r="175" spans="1:13" ht="14.45" customHeight="1" x14ac:dyDescent="0.2">
      <c r="A175" s="711" t="s">
        <v>499</v>
      </c>
      <c r="B175" s="707">
        <v>0</v>
      </c>
      <c r="C175" s="708">
        <v>841.33756999999991</v>
      </c>
      <c r="D175" s="708">
        <v>841.33756999999991</v>
      </c>
      <c r="E175" s="709">
        <v>0</v>
      </c>
      <c r="F175" s="707">
        <v>0</v>
      </c>
      <c r="G175" s="708">
        <v>0</v>
      </c>
      <c r="H175" s="708">
        <v>0</v>
      </c>
      <c r="I175" s="708">
        <v>25.549150000000001</v>
      </c>
      <c r="J175" s="708">
        <v>25.549150000000001</v>
      </c>
      <c r="K175" s="710">
        <v>0</v>
      </c>
      <c r="L175" s="270"/>
      <c r="M175" s="706" t="str">
        <f t="shared" si="2"/>
        <v/>
      </c>
    </row>
    <row r="176" spans="1:13" ht="14.45" customHeight="1" x14ac:dyDescent="0.2">
      <c r="A176" s="711" t="s">
        <v>500</v>
      </c>
      <c r="B176" s="707">
        <v>0</v>
      </c>
      <c r="C176" s="708">
        <v>42.58079</v>
      </c>
      <c r="D176" s="708">
        <v>42.58079</v>
      </c>
      <c r="E176" s="709">
        <v>0</v>
      </c>
      <c r="F176" s="707">
        <v>0</v>
      </c>
      <c r="G176" s="708">
        <v>0</v>
      </c>
      <c r="H176" s="708">
        <v>0</v>
      </c>
      <c r="I176" s="708">
        <v>9</v>
      </c>
      <c r="J176" s="708">
        <v>9</v>
      </c>
      <c r="K176" s="710">
        <v>0</v>
      </c>
      <c r="L176" s="270"/>
      <c r="M176" s="706" t="str">
        <f t="shared" si="2"/>
        <v>X</v>
      </c>
    </row>
    <row r="177" spans="1:13" ht="14.45" customHeight="1" x14ac:dyDescent="0.2">
      <c r="A177" s="711" t="s">
        <v>501</v>
      </c>
      <c r="B177" s="707">
        <v>0</v>
      </c>
      <c r="C177" s="708">
        <v>19.008800000000001</v>
      </c>
      <c r="D177" s="708">
        <v>19.008800000000001</v>
      </c>
      <c r="E177" s="709">
        <v>0</v>
      </c>
      <c r="F177" s="707">
        <v>0</v>
      </c>
      <c r="G177" s="708">
        <v>0</v>
      </c>
      <c r="H177" s="708">
        <v>0</v>
      </c>
      <c r="I177" s="708">
        <v>9</v>
      </c>
      <c r="J177" s="708">
        <v>9</v>
      </c>
      <c r="K177" s="710">
        <v>0</v>
      </c>
      <c r="L177" s="270"/>
      <c r="M177" s="706" t="str">
        <f t="shared" si="2"/>
        <v/>
      </c>
    </row>
    <row r="178" spans="1:13" ht="14.45" customHeight="1" x14ac:dyDescent="0.2">
      <c r="A178" s="711" t="s">
        <v>502</v>
      </c>
      <c r="B178" s="707">
        <v>0</v>
      </c>
      <c r="C178" s="708">
        <v>23.571990000000003</v>
      </c>
      <c r="D178" s="708">
        <v>23.571990000000003</v>
      </c>
      <c r="E178" s="709">
        <v>0</v>
      </c>
      <c r="F178" s="707">
        <v>0</v>
      </c>
      <c r="G178" s="708">
        <v>0</v>
      </c>
      <c r="H178" s="708">
        <v>0</v>
      </c>
      <c r="I178" s="708">
        <v>0</v>
      </c>
      <c r="J178" s="708">
        <v>0</v>
      </c>
      <c r="K178" s="710">
        <v>0</v>
      </c>
      <c r="L178" s="270"/>
      <c r="M178" s="706" t="str">
        <f t="shared" si="2"/>
        <v/>
      </c>
    </row>
    <row r="179" spans="1:13" ht="14.45" customHeight="1" x14ac:dyDescent="0.2">
      <c r="A179" s="711" t="s">
        <v>503</v>
      </c>
      <c r="B179" s="707">
        <v>0</v>
      </c>
      <c r="C179" s="708">
        <v>4.4770000000000003</v>
      </c>
      <c r="D179" s="708">
        <v>4.4770000000000003</v>
      </c>
      <c r="E179" s="709">
        <v>0</v>
      </c>
      <c r="F179" s="707">
        <v>10.495414199999999</v>
      </c>
      <c r="G179" s="708">
        <v>4.3730892499999996</v>
      </c>
      <c r="H179" s="708">
        <v>0</v>
      </c>
      <c r="I179" s="708">
        <v>12.160500000000001</v>
      </c>
      <c r="J179" s="708">
        <v>7.7874107500000012</v>
      </c>
      <c r="K179" s="710">
        <v>1.1586488887689637</v>
      </c>
      <c r="L179" s="270"/>
      <c r="M179" s="706" t="str">
        <f t="shared" si="2"/>
        <v>X</v>
      </c>
    </row>
    <row r="180" spans="1:13" ht="14.45" customHeight="1" x14ac:dyDescent="0.2">
      <c r="A180" s="711" t="s">
        <v>504</v>
      </c>
      <c r="B180" s="707">
        <v>0</v>
      </c>
      <c r="C180" s="708">
        <v>4.4770000000000003</v>
      </c>
      <c r="D180" s="708">
        <v>4.4770000000000003</v>
      </c>
      <c r="E180" s="709">
        <v>0</v>
      </c>
      <c r="F180" s="707">
        <v>10.495414199999999</v>
      </c>
      <c r="G180" s="708">
        <v>4.3730892499999996</v>
      </c>
      <c r="H180" s="708">
        <v>0</v>
      </c>
      <c r="I180" s="708">
        <v>12.160500000000001</v>
      </c>
      <c r="J180" s="708">
        <v>7.7874107500000012</v>
      </c>
      <c r="K180" s="710">
        <v>1.1586488887689637</v>
      </c>
      <c r="L180" s="270"/>
      <c r="M180" s="706" t="str">
        <f t="shared" si="2"/>
        <v/>
      </c>
    </row>
    <row r="181" spans="1:13" ht="14.45" customHeight="1" x14ac:dyDescent="0.2">
      <c r="A181" s="711" t="s">
        <v>505</v>
      </c>
      <c r="B181" s="707">
        <v>0</v>
      </c>
      <c r="C181" s="708">
        <v>110.718</v>
      </c>
      <c r="D181" s="708">
        <v>110.718</v>
      </c>
      <c r="E181" s="709">
        <v>0</v>
      </c>
      <c r="F181" s="707">
        <v>0</v>
      </c>
      <c r="G181" s="708">
        <v>0</v>
      </c>
      <c r="H181" s="708">
        <v>102.85</v>
      </c>
      <c r="I181" s="708">
        <v>159.23186999999999</v>
      </c>
      <c r="J181" s="708">
        <v>159.23186999999999</v>
      </c>
      <c r="K181" s="710">
        <v>0</v>
      </c>
      <c r="L181" s="270"/>
      <c r="M181" s="706" t="str">
        <f t="shared" si="2"/>
        <v>X</v>
      </c>
    </row>
    <row r="182" spans="1:13" ht="14.45" customHeight="1" x14ac:dyDescent="0.2">
      <c r="A182" s="711" t="s">
        <v>506</v>
      </c>
      <c r="B182" s="707">
        <v>0</v>
      </c>
      <c r="C182" s="708">
        <v>0</v>
      </c>
      <c r="D182" s="708">
        <v>0</v>
      </c>
      <c r="E182" s="709">
        <v>0</v>
      </c>
      <c r="F182" s="707">
        <v>0</v>
      </c>
      <c r="G182" s="708">
        <v>0</v>
      </c>
      <c r="H182" s="708">
        <v>102.85</v>
      </c>
      <c r="I182" s="708">
        <v>102.85</v>
      </c>
      <c r="J182" s="708">
        <v>102.85</v>
      </c>
      <c r="K182" s="710">
        <v>0</v>
      </c>
      <c r="L182" s="270"/>
      <c r="M182" s="706" t="str">
        <f t="shared" si="2"/>
        <v/>
      </c>
    </row>
    <row r="183" spans="1:13" ht="14.45" customHeight="1" x14ac:dyDescent="0.2">
      <c r="A183" s="711" t="s">
        <v>507</v>
      </c>
      <c r="B183" s="707">
        <v>0</v>
      </c>
      <c r="C183" s="708">
        <v>100.863</v>
      </c>
      <c r="D183" s="708">
        <v>100.863</v>
      </c>
      <c r="E183" s="709">
        <v>0</v>
      </c>
      <c r="F183" s="707">
        <v>0</v>
      </c>
      <c r="G183" s="708">
        <v>0</v>
      </c>
      <c r="H183" s="708">
        <v>0</v>
      </c>
      <c r="I183" s="708">
        <v>56.381869999999999</v>
      </c>
      <c r="J183" s="708">
        <v>56.381869999999999</v>
      </c>
      <c r="K183" s="710">
        <v>0</v>
      </c>
      <c r="L183" s="270"/>
      <c r="M183" s="706" t="str">
        <f t="shared" si="2"/>
        <v/>
      </c>
    </row>
    <row r="184" spans="1:13" ht="14.45" customHeight="1" x14ac:dyDescent="0.2">
      <c r="A184" s="711" t="s">
        <v>508</v>
      </c>
      <c r="B184" s="707">
        <v>0</v>
      </c>
      <c r="C184" s="708">
        <v>9.8550000000000004</v>
      </c>
      <c r="D184" s="708">
        <v>9.8550000000000004</v>
      </c>
      <c r="E184" s="709">
        <v>0</v>
      </c>
      <c r="F184" s="707">
        <v>0</v>
      </c>
      <c r="G184" s="708">
        <v>0</v>
      </c>
      <c r="H184" s="708">
        <v>0</v>
      </c>
      <c r="I184" s="708">
        <v>0</v>
      </c>
      <c r="J184" s="708">
        <v>0</v>
      </c>
      <c r="K184" s="710">
        <v>0</v>
      </c>
      <c r="L184" s="270"/>
      <c r="M184" s="706" t="str">
        <f t="shared" si="2"/>
        <v/>
      </c>
    </row>
    <row r="185" spans="1:13" ht="14.45" customHeight="1" x14ac:dyDescent="0.2">
      <c r="A185" s="711" t="s">
        <v>509</v>
      </c>
      <c r="B185" s="707">
        <v>0</v>
      </c>
      <c r="C185" s="708">
        <v>16.734000000000002</v>
      </c>
      <c r="D185" s="708">
        <v>16.734000000000002</v>
      </c>
      <c r="E185" s="709">
        <v>0</v>
      </c>
      <c r="F185" s="707">
        <v>0</v>
      </c>
      <c r="G185" s="708">
        <v>0</v>
      </c>
      <c r="H185" s="708">
        <v>0</v>
      </c>
      <c r="I185" s="708">
        <v>18.6937</v>
      </c>
      <c r="J185" s="708">
        <v>18.6937</v>
      </c>
      <c r="K185" s="710">
        <v>0</v>
      </c>
      <c r="L185" s="270"/>
      <c r="M185" s="706" t="str">
        <f t="shared" si="2"/>
        <v>X</v>
      </c>
    </row>
    <row r="186" spans="1:13" ht="14.45" customHeight="1" x14ac:dyDescent="0.2">
      <c r="A186" s="711" t="s">
        <v>510</v>
      </c>
      <c r="B186" s="707">
        <v>0</v>
      </c>
      <c r="C186" s="708">
        <v>7.7439999999999998</v>
      </c>
      <c r="D186" s="708">
        <v>7.7439999999999998</v>
      </c>
      <c r="E186" s="709">
        <v>0</v>
      </c>
      <c r="F186" s="707">
        <v>0</v>
      </c>
      <c r="G186" s="708">
        <v>0</v>
      </c>
      <c r="H186" s="708">
        <v>0</v>
      </c>
      <c r="I186" s="708">
        <v>18.6937</v>
      </c>
      <c r="J186" s="708">
        <v>18.6937</v>
      </c>
      <c r="K186" s="710">
        <v>0</v>
      </c>
      <c r="L186" s="270"/>
      <c r="M186" s="706" t="str">
        <f t="shared" si="2"/>
        <v/>
      </c>
    </row>
    <row r="187" spans="1:13" ht="14.45" customHeight="1" x14ac:dyDescent="0.2">
      <c r="A187" s="711" t="s">
        <v>511</v>
      </c>
      <c r="B187" s="707">
        <v>0</v>
      </c>
      <c r="C187" s="708">
        <v>8.99</v>
      </c>
      <c r="D187" s="708">
        <v>8.99</v>
      </c>
      <c r="E187" s="709">
        <v>0</v>
      </c>
      <c r="F187" s="707">
        <v>0</v>
      </c>
      <c r="G187" s="708">
        <v>0</v>
      </c>
      <c r="H187" s="708">
        <v>0</v>
      </c>
      <c r="I187" s="708">
        <v>0</v>
      </c>
      <c r="J187" s="708">
        <v>0</v>
      </c>
      <c r="K187" s="710">
        <v>0</v>
      </c>
      <c r="L187" s="270"/>
      <c r="M187" s="706" t="str">
        <f t="shared" si="2"/>
        <v/>
      </c>
    </row>
    <row r="188" spans="1:13" ht="14.45" customHeight="1" x14ac:dyDescent="0.2">
      <c r="A188" s="711" t="s">
        <v>512</v>
      </c>
      <c r="B188" s="707">
        <v>0</v>
      </c>
      <c r="C188" s="708">
        <v>0</v>
      </c>
      <c r="D188" s="708">
        <v>0</v>
      </c>
      <c r="E188" s="709">
        <v>0</v>
      </c>
      <c r="F188" s="707">
        <v>0</v>
      </c>
      <c r="G188" s="708">
        <v>0</v>
      </c>
      <c r="H188" s="708">
        <v>0</v>
      </c>
      <c r="I188" s="708">
        <v>0.64755999999999991</v>
      </c>
      <c r="J188" s="708">
        <v>0.64755999999999991</v>
      </c>
      <c r="K188" s="710">
        <v>0</v>
      </c>
      <c r="L188" s="270"/>
      <c r="M188" s="706" t="str">
        <f t="shared" si="2"/>
        <v/>
      </c>
    </row>
    <row r="189" spans="1:13" ht="14.45" customHeight="1" x14ac:dyDescent="0.2">
      <c r="A189" s="711" t="s">
        <v>513</v>
      </c>
      <c r="B189" s="707">
        <v>0</v>
      </c>
      <c r="C189" s="708">
        <v>0</v>
      </c>
      <c r="D189" s="708">
        <v>0</v>
      </c>
      <c r="E189" s="709">
        <v>0</v>
      </c>
      <c r="F189" s="707">
        <v>0</v>
      </c>
      <c r="G189" s="708">
        <v>0</v>
      </c>
      <c r="H189" s="708">
        <v>0</v>
      </c>
      <c r="I189" s="708">
        <v>0.64755999999999991</v>
      </c>
      <c r="J189" s="708">
        <v>0.64755999999999991</v>
      </c>
      <c r="K189" s="710">
        <v>0</v>
      </c>
      <c r="L189" s="270"/>
      <c r="M189" s="706" t="str">
        <f t="shared" si="2"/>
        <v/>
      </c>
    </row>
    <row r="190" spans="1:13" ht="14.45" customHeight="1" x14ac:dyDescent="0.2">
      <c r="A190" s="711" t="s">
        <v>514</v>
      </c>
      <c r="B190" s="707">
        <v>0</v>
      </c>
      <c r="C190" s="708">
        <v>0</v>
      </c>
      <c r="D190" s="708">
        <v>0</v>
      </c>
      <c r="E190" s="709">
        <v>0</v>
      </c>
      <c r="F190" s="707">
        <v>0</v>
      </c>
      <c r="G190" s="708">
        <v>0</v>
      </c>
      <c r="H190" s="708">
        <v>0</v>
      </c>
      <c r="I190" s="708">
        <v>0.64755999999999991</v>
      </c>
      <c r="J190" s="708">
        <v>0.64755999999999991</v>
      </c>
      <c r="K190" s="710">
        <v>0</v>
      </c>
      <c r="L190" s="270"/>
      <c r="M190" s="706" t="str">
        <f t="shared" si="2"/>
        <v>X</v>
      </c>
    </row>
    <row r="191" spans="1:13" ht="14.45" customHeight="1" x14ac:dyDescent="0.2">
      <c r="A191" s="711" t="s">
        <v>515</v>
      </c>
      <c r="B191" s="707">
        <v>0</v>
      </c>
      <c r="C191" s="708">
        <v>0</v>
      </c>
      <c r="D191" s="708">
        <v>0</v>
      </c>
      <c r="E191" s="709">
        <v>0</v>
      </c>
      <c r="F191" s="707">
        <v>0</v>
      </c>
      <c r="G191" s="708">
        <v>0</v>
      </c>
      <c r="H191" s="708">
        <v>0</v>
      </c>
      <c r="I191" s="708">
        <v>0.64755999999999991</v>
      </c>
      <c r="J191" s="708">
        <v>0.64755999999999991</v>
      </c>
      <c r="K191" s="710">
        <v>0</v>
      </c>
      <c r="L191" s="270"/>
      <c r="M191" s="706" t="str">
        <f t="shared" si="2"/>
        <v/>
      </c>
    </row>
    <row r="192" spans="1:13" ht="14.45" customHeight="1" x14ac:dyDescent="0.2">
      <c r="A192" s="711" t="s">
        <v>516</v>
      </c>
      <c r="B192" s="707">
        <v>154950.36813100002</v>
      </c>
      <c r="C192" s="708">
        <v>150050.73858</v>
      </c>
      <c r="D192" s="708">
        <v>-4899.62955100002</v>
      </c>
      <c r="E192" s="709">
        <v>0.9683793616620664</v>
      </c>
      <c r="F192" s="707">
        <v>7780.8412724</v>
      </c>
      <c r="G192" s="708">
        <v>3242.0171968333334</v>
      </c>
      <c r="H192" s="708">
        <v>14428.18677</v>
      </c>
      <c r="I192" s="708">
        <v>57252.750329999995</v>
      </c>
      <c r="J192" s="708">
        <v>54010.733133166665</v>
      </c>
      <c r="K192" s="710">
        <v>7.3581696792974665</v>
      </c>
      <c r="L192" s="270"/>
      <c r="M192" s="706" t="str">
        <f t="shared" si="2"/>
        <v/>
      </c>
    </row>
    <row r="193" spans="1:13" ht="14.45" customHeight="1" x14ac:dyDescent="0.2">
      <c r="A193" s="711" t="s">
        <v>517</v>
      </c>
      <c r="B193" s="707">
        <v>154852.765655</v>
      </c>
      <c r="C193" s="708">
        <v>149807.79477000001</v>
      </c>
      <c r="D193" s="708">
        <v>-5044.9708849999879</v>
      </c>
      <c r="E193" s="709">
        <v>0.96742085384358067</v>
      </c>
      <c r="F193" s="707">
        <v>7605.7789039999998</v>
      </c>
      <c r="G193" s="708">
        <v>3169.0745433333332</v>
      </c>
      <c r="H193" s="708">
        <v>14421.814789999999</v>
      </c>
      <c r="I193" s="708">
        <v>57041.804280000004</v>
      </c>
      <c r="J193" s="708">
        <v>53872.729736666668</v>
      </c>
      <c r="K193" s="710">
        <v>7.4997978510788439</v>
      </c>
      <c r="L193" s="270"/>
      <c r="M193" s="706" t="str">
        <f t="shared" si="2"/>
        <v/>
      </c>
    </row>
    <row r="194" spans="1:13" ht="14.45" customHeight="1" x14ac:dyDescent="0.2">
      <c r="A194" s="711" t="s">
        <v>518</v>
      </c>
      <c r="B194" s="707">
        <v>154852.765655</v>
      </c>
      <c r="C194" s="708">
        <v>149807.79477000001</v>
      </c>
      <c r="D194" s="708">
        <v>-5044.9708849999879</v>
      </c>
      <c r="E194" s="709">
        <v>0.96742085384358067</v>
      </c>
      <c r="F194" s="707">
        <v>7605.7789039999998</v>
      </c>
      <c r="G194" s="708">
        <v>3169.0745433333332</v>
      </c>
      <c r="H194" s="708">
        <v>14421.814789999999</v>
      </c>
      <c r="I194" s="708">
        <v>57041.804280000004</v>
      </c>
      <c r="J194" s="708">
        <v>53872.729736666668</v>
      </c>
      <c r="K194" s="710">
        <v>7.4997978510788439</v>
      </c>
      <c r="L194" s="270"/>
      <c r="M194" s="706" t="str">
        <f t="shared" si="2"/>
        <v/>
      </c>
    </row>
    <row r="195" spans="1:13" ht="14.45" customHeight="1" x14ac:dyDescent="0.2">
      <c r="A195" s="711" t="s">
        <v>519</v>
      </c>
      <c r="B195" s="707">
        <v>617.95305200000007</v>
      </c>
      <c r="C195" s="708">
        <v>452.24734999999998</v>
      </c>
      <c r="D195" s="708">
        <v>-165.70570200000009</v>
      </c>
      <c r="E195" s="709">
        <v>0.73184742519889667</v>
      </c>
      <c r="F195" s="707">
        <v>436.77890399999995</v>
      </c>
      <c r="G195" s="708">
        <v>181.99120999999997</v>
      </c>
      <c r="H195" s="708">
        <v>0.21240999999999999</v>
      </c>
      <c r="I195" s="708">
        <v>46.923019999999994</v>
      </c>
      <c r="J195" s="708">
        <v>-135.06818999999996</v>
      </c>
      <c r="K195" s="710">
        <v>0.10742968483661014</v>
      </c>
      <c r="L195" s="270"/>
      <c r="M195" s="706" t="str">
        <f t="shared" si="2"/>
        <v>X</v>
      </c>
    </row>
    <row r="196" spans="1:13" ht="14.45" customHeight="1" x14ac:dyDescent="0.2">
      <c r="A196" s="711" t="s">
        <v>520</v>
      </c>
      <c r="B196" s="707">
        <v>10.276540000000001</v>
      </c>
      <c r="C196" s="708">
        <v>0.37362000000000001</v>
      </c>
      <c r="D196" s="708">
        <v>-9.9029199999999999</v>
      </c>
      <c r="E196" s="709">
        <v>3.635659472935443E-2</v>
      </c>
      <c r="F196" s="707">
        <v>0.36679360000000005</v>
      </c>
      <c r="G196" s="708">
        <v>0.1528306666666667</v>
      </c>
      <c r="H196" s="708">
        <v>0</v>
      </c>
      <c r="I196" s="708">
        <v>3.1450100000000001</v>
      </c>
      <c r="J196" s="708">
        <v>2.9921793333333335</v>
      </c>
      <c r="K196" s="710">
        <v>8.5743317222546942</v>
      </c>
      <c r="L196" s="270"/>
      <c r="M196" s="706" t="str">
        <f t="shared" si="2"/>
        <v/>
      </c>
    </row>
    <row r="197" spans="1:13" ht="14.45" customHeight="1" x14ac:dyDescent="0.2">
      <c r="A197" s="711" t="s">
        <v>521</v>
      </c>
      <c r="B197" s="707">
        <v>2.5897079999999999</v>
      </c>
      <c r="C197" s="708">
        <v>3.7325200000000001</v>
      </c>
      <c r="D197" s="708">
        <v>1.1428120000000002</v>
      </c>
      <c r="E197" s="709">
        <v>1.4412899060434614</v>
      </c>
      <c r="F197" s="707">
        <v>3.4774814000000003</v>
      </c>
      <c r="G197" s="708">
        <v>1.4489505833333336</v>
      </c>
      <c r="H197" s="708">
        <v>0.1</v>
      </c>
      <c r="I197" s="708">
        <v>0.38400000000000001</v>
      </c>
      <c r="J197" s="708">
        <v>-1.0649505833333337</v>
      </c>
      <c r="K197" s="710">
        <v>0.11042474590949644</v>
      </c>
      <c r="L197" s="270"/>
      <c r="M197" s="706" t="str">
        <f t="shared" si="2"/>
        <v/>
      </c>
    </row>
    <row r="198" spans="1:13" ht="14.45" customHeight="1" x14ac:dyDescent="0.2">
      <c r="A198" s="711" t="s">
        <v>522</v>
      </c>
      <c r="B198" s="707">
        <v>603.14510800000005</v>
      </c>
      <c r="C198" s="708">
        <v>446.25146000000001</v>
      </c>
      <c r="D198" s="708">
        <v>-156.89364800000004</v>
      </c>
      <c r="E198" s="709">
        <v>0.73987412660901486</v>
      </c>
      <c r="F198" s="707">
        <v>430.99864150000002</v>
      </c>
      <c r="G198" s="708">
        <v>179.58276729166667</v>
      </c>
      <c r="H198" s="708">
        <v>0</v>
      </c>
      <c r="I198" s="708">
        <v>43.281599999999997</v>
      </c>
      <c r="J198" s="708">
        <v>-136.30116729166667</v>
      </c>
      <c r="K198" s="710">
        <v>0.10042166223394</v>
      </c>
      <c r="L198" s="270"/>
      <c r="M198" s="706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711" t="s">
        <v>523</v>
      </c>
      <c r="B199" s="707">
        <v>1.9416959999999999</v>
      </c>
      <c r="C199" s="708">
        <v>1.88975</v>
      </c>
      <c r="D199" s="708">
        <v>-5.1945999999999826E-2</v>
      </c>
      <c r="E199" s="709">
        <v>0.97324709944296128</v>
      </c>
      <c r="F199" s="707">
        <v>1.9359875</v>
      </c>
      <c r="G199" s="708">
        <v>0.80666145833333325</v>
      </c>
      <c r="H199" s="708">
        <v>0.11241</v>
      </c>
      <c r="I199" s="708">
        <v>0.11241</v>
      </c>
      <c r="J199" s="708">
        <v>-0.69425145833333324</v>
      </c>
      <c r="K199" s="710">
        <v>5.806339142169048E-2</v>
      </c>
      <c r="L199" s="270"/>
      <c r="M199" s="706" t="str">
        <f t="shared" si="3"/>
        <v/>
      </c>
    </row>
    <row r="200" spans="1:13" ht="14.45" customHeight="1" x14ac:dyDescent="0.2">
      <c r="A200" s="711" t="s">
        <v>524</v>
      </c>
      <c r="B200" s="707">
        <v>1860.6352160000001</v>
      </c>
      <c r="C200" s="708">
        <v>1179.44975</v>
      </c>
      <c r="D200" s="708">
        <v>-681.18546600000013</v>
      </c>
      <c r="E200" s="709">
        <v>0.63389628437517431</v>
      </c>
      <c r="F200" s="707">
        <v>0</v>
      </c>
      <c r="G200" s="708">
        <v>0</v>
      </c>
      <c r="H200" s="708">
        <v>78.170749999999998</v>
      </c>
      <c r="I200" s="708">
        <v>118.81383</v>
      </c>
      <c r="J200" s="708">
        <v>118.81383</v>
      </c>
      <c r="K200" s="710">
        <v>0</v>
      </c>
      <c r="L200" s="270"/>
      <c r="M200" s="706" t="str">
        <f t="shared" si="3"/>
        <v>X</v>
      </c>
    </row>
    <row r="201" spans="1:13" ht="14.45" customHeight="1" x14ac:dyDescent="0.2">
      <c r="A201" s="711" t="s">
        <v>525</v>
      </c>
      <c r="B201" s="707">
        <v>0</v>
      </c>
      <c r="C201" s="708">
        <v>0</v>
      </c>
      <c r="D201" s="708">
        <v>0</v>
      </c>
      <c r="E201" s="709">
        <v>0</v>
      </c>
      <c r="F201" s="707">
        <v>0</v>
      </c>
      <c r="G201" s="708">
        <v>0</v>
      </c>
      <c r="H201" s="708">
        <v>0</v>
      </c>
      <c r="I201" s="708">
        <v>10</v>
      </c>
      <c r="J201" s="708">
        <v>10</v>
      </c>
      <c r="K201" s="710">
        <v>0</v>
      </c>
      <c r="L201" s="270"/>
      <c r="M201" s="706" t="str">
        <f t="shared" si="3"/>
        <v/>
      </c>
    </row>
    <row r="202" spans="1:13" ht="14.45" customHeight="1" x14ac:dyDescent="0.2">
      <c r="A202" s="711" t="s">
        <v>526</v>
      </c>
      <c r="B202" s="707">
        <v>1860.6352160000001</v>
      </c>
      <c r="C202" s="708">
        <v>1179.44975</v>
      </c>
      <c r="D202" s="708">
        <v>-681.18546600000013</v>
      </c>
      <c r="E202" s="709">
        <v>0.63389628437517431</v>
      </c>
      <c r="F202" s="707">
        <v>0</v>
      </c>
      <c r="G202" s="708">
        <v>0</v>
      </c>
      <c r="H202" s="708">
        <v>78.170749999999998</v>
      </c>
      <c r="I202" s="708">
        <v>108.81383</v>
      </c>
      <c r="J202" s="708">
        <v>108.81383</v>
      </c>
      <c r="K202" s="710">
        <v>0</v>
      </c>
      <c r="L202" s="270"/>
      <c r="M202" s="706" t="str">
        <f t="shared" si="3"/>
        <v/>
      </c>
    </row>
    <row r="203" spans="1:13" ht="14.45" customHeight="1" x14ac:dyDescent="0.2">
      <c r="A203" s="711" t="s">
        <v>527</v>
      </c>
      <c r="B203" s="707">
        <v>0</v>
      </c>
      <c r="C203" s="708">
        <v>-45.739570000000001</v>
      </c>
      <c r="D203" s="708">
        <v>-45.739570000000001</v>
      </c>
      <c r="E203" s="709">
        <v>0</v>
      </c>
      <c r="F203" s="707">
        <v>0</v>
      </c>
      <c r="G203" s="708">
        <v>0</v>
      </c>
      <c r="H203" s="708">
        <v>0</v>
      </c>
      <c r="I203" s="708">
        <v>0</v>
      </c>
      <c r="J203" s="708">
        <v>0</v>
      </c>
      <c r="K203" s="710">
        <v>0</v>
      </c>
      <c r="L203" s="270"/>
      <c r="M203" s="706" t="str">
        <f t="shared" si="3"/>
        <v>X</v>
      </c>
    </row>
    <row r="204" spans="1:13" ht="14.45" customHeight="1" x14ac:dyDescent="0.2">
      <c r="A204" s="711" t="s">
        <v>528</v>
      </c>
      <c r="B204" s="707">
        <v>0</v>
      </c>
      <c r="C204" s="708">
        <v>-45.739570000000001</v>
      </c>
      <c r="D204" s="708">
        <v>-45.739570000000001</v>
      </c>
      <c r="E204" s="709">
        <v>0</v>
      </c>
      <c r="F204" s="707">
        <v>0</v>
      </c>
      <c r="G204" s="708">
        <v>0</v>
      </c>
      <c r="H204" s="708">
        <v>0</v>
      </c>
      <c r="I204" s="708">
        <v>0</v>
      </c>
      <c r="J204" s="708">
        <v>0</v>
      </c>
      <c r="K204" s="710">
        <v>0</v>
      </c>
      <c r="L204" s="270"/>
      <c r="M204" s="706" t="str">
        <f t="shared" si="3"/>
        <v/>
      </c>
    </row>
    <row r="205" spans="1:13" ht="14.45" customHeight="1" x14ac:dyDescent="0.2">
      <c r="A205" s="711" t="s">
        <v>529</v>
      </c>
      <c r="B205" s="707">
        <v>7.8290000000000012E-2</v>
      </c>
      <c r="C205" s="708">
        <v>0</v>
      </c>
      <c r="D205" s="708">
        <v>-7.8290000000000012E-2</v>
      </c>
      <c r="E205" s="709">
        <v>0</v>
      </c>
      <c r="F205" s="707">
        <v>0</v>
      </c>
      <c r="G205" s="708">
        <v>0</v>
      </c>
      <c r="H205" s="708">
        <v>0</v>
      </c>
      <c r="I205" s="708">
        <v>0</v>
      </c>
      <c r="J205" s="708">
        <v>0</v>
      </c>
      <c r="K205" s="710">
        <v>0</v>
      </c>
      <c r="L205" s="270"/>
      <c r="M205" s="706" t="str">
        <f t="shared" si="3"/>
        <v>X</v>
      </c>
    </row>
    <row r="206" spans="1:13" ht="14.45" customHeight="1" x14ac:dyDescent="0.2">
      <c r="A206" s="711" t="s">
        <v>530</v>
      </c>
      <c r="B206" s="707">
        <v>7.8290000000000012E-2</v>
      </c>
      <c r="C206" s="708">
        <v>0</v>
      </c>
      <c r="D206" s="708">
        <v>-7.8290000000000012E-2</v>
      </c>
      <c r="E206" s="709">
        <v>0</v>
      </c>
      <c r="F206" s="707">
        <v>0</v>
      </c>
      <c r="G206" s="708">
        <v>0</v>
      </c>
      <c r="H206" s="708">
        <v>0</v>
      </c>
      <c r="I206" s="708">
        <v>0</v>
      </c>
      <c r="J206" s="708">
        <v>0</v>
      </c>
      <c r="K206" s="710">
        <v>0</v>
      </c>
      <c r="L206" s="270"/>
      <c r="M206" s="706" t="str">
        <f t="shared" si="3"/>
        <v/>
      </c>
    </row>
    <row r="207" spans="1:13" ht="14.45" customHeight="1" x14ac:dyDescent="0.2">
      <c r="A207" s="711" t="s">
        <v>531</v>
      </c>
      <c r="B207" s="707">
        <v>152374.099097</v>
      </c>
      <c r="C207" s="708">
        <v>143864.51850000001</v>
      </c>
      <c r="D207" s="708">
        <v>-8509.5805969999928</v>
      </c>
      <c r="E207" s="709">
        <v>0.94415336564790531</v>
      </c>
      <c r="F207" s="707">
        <v>7169</v>
      </c>
      <c r="G207" s="708">
        <v>2987.083333333333</v>
      </c>
      <c r="H207" s="708">
        <v>14343.431630000001</v>
      </c>
      <c r="I207" s="708">
        <v>56875.531999999999</v>
      </c>
      <c r="J207" s="708">
        <v>53888.448666666663</v>
      </c>
      <c r="K207" s="710">
        <v>7.9335377319012412</v>
      </c>
      <c r="L207" s="270"/>
      <c r="M207" s="706" t="str">
        <f t="shared" si="3"/>
        <v>X</v>
      </c>
    </row>
    <row r="208" spans="1:13" ht="14.45" customHeight="1" x14ac:dyDescent="0.2">
      <c r="A208" s="711" t="s">
        <v>532</v>
      </c>
      <c r="B208" s="707">
        <v>152374.099097</v>
      </c>
      <c r="C208" s="708">
        <v>143864.51850000001</v>
      </c>
      <c r="D208" s="708">
        <v>-8509.5805969999928</v>
      </c>
      <c r="E208" s="709">
        <v>0.94415336564790531</v>
      </c>
      <c r="F208" s="707">
        <v>7169</v>
      </c>
      <c r="G208" s="708">
        <v>2987.083333333333</v>
      </c>
      <c r="H208" s="708">
        <v>14343.431630000001</v>
      </c>
      <c r="I208" s="708">
        <v>56875.531999999999</v>
      </c>
      <c r="J208" s="708">
        <v>53888.448666666663</v>
      </c>
      <c r="K208" s="710">
        <v>7.9335377319012412</v>
      </c>
      <c r="L208" s="270"/>
      <c r="M208" s="706" t="str">
        <f t="shared" si="3"/>
        <v/>
      </c>
    </row>
    <row r="209" spans="1:13" ht="14.45" customHeight="1" x14ac:dyDescent="0.2">
      <c r="A209" s="711" t="s">
        <v>533</v>
      </c>
      <c r="B209" s="707">
        <v>0</v>
      </c>
      <c r="C209" s="708">
        <v>4357.3187400000006</v>
      </c>
      <c r="D209" s="708">
        <v>4357.3187400000006</v>
      </c>
      <c r="E209" s="709">
        <v>0</v>
      </c>
      <c r="F209" s="707">
        <v>0</v>
      </c>
      <c r="G209" s="708">
        <v>0</v>
      </c>
      <c r="H209" s="708">
        <v>0</v>
      </c>
      <c r="I209" s="708">
        <v>0.53542999999999996</v>
      </c>
      <c r="J209" s="708">
        <v>0.53542999999999996</v>
      </c>
      <c r="K209" s="710">
        <v>0</v>
      </c>
      <c r="L209" s="270"/>
      <c r="M209" s="706" t="str">
        <f t="shared" si="3"/>
        <v>X</v>
      </c>
    </row>
    <row r="210" spans="1:13" ht="14.45" customHeight="1" x14ac:dyDescent="0.2">
      <c r="A210" s="711" t="s">
        <v>534</v>
      </c>
      <c r="B210" s="707">
        <v>0</v>
      </c>
      <c r="C210" s="708">
        <v>4357.3187400000006</v>
      </c>
      <c r="D210" s="708">
        <v>4357.3187400000006</v>
      </c>
      <c r="E210" s="709">
        <v>0</v>
      </c>
      <c r="F210" s="707">
        <v>0</v>
      </c>
      <c r="G210" s="708">
        <v>0</v>
      </c>
      <c r="H210" s="708">
        <v>0</v>
      </c>
      <c r="I210" s="708">
        <v>0.53542999999999996</v>
      </c>
      <c r="J210" s="708">
        <v>0.53542999999999996</v>
      </c>
      <c r="K210" s="710">
        <v>0</v>
      </c>
      <c r="L210" s="270"/>
      <c r="M210" s="706" t="str">
        <f t="shared" si="3"/>
        <v/>
      </c>
    </row>
    <row r="211" spans="1:13" ht="14.45" customHeight="1" x14ac:dyDescent="0.2">
      <c r="A211" s="711" t="s">
        <v>535</v>
      </c>
      <c r="B211" s="707">
        <v>0</v>
      </c>
      <c r="C211" s="708">
        <v>127.3031</v>
      </c>
      <c r="D211" s="708">
        <v>127.3031</v>
      </c>
      <c r="E211" s="709">
        <v>0</v>
      </c>
      <c r="F211" s="707">
        <v>18.8313506</v>
      </c>
      <c r="G211" s="708">
        <v>7.8463960833333335</v>
      </c>
      <c r="H211" s="708">
        <v>9.7999999999999997E-4</v>
      </c>
      <c r="I211" s="708">
        <v>33.318620000000003</v>
      </c>
      <c r="J211" s="708">
        <v>25.472223916666671</v>
      </c>
      <c r="K211" s="710">
        <v>1.7693165353737295</v>
      </c>
      <c r="L211" s="270"/>
      <c r="M211" s="706" t="str">
        <f t="shared" si="3"/>
        <v/>
      </c>
    </row>
    <row r="212" spans="1:13" ht="14.45" customHeight="1" x14ac:dyDescent="0.2">
      <c r="A212" s="711" t="s">
        <v>536</v>
      </c>
      <c r="B212" s="707">
        <v>0</v>
      </c>
      <c r="C212" s="708">
        <v>103.095</v>
      </c>
      <c r="D212" s="708">
        <v>103.095</v>
      </c>
      <c r="E212" s="709">
        <v>0</v>
      </c>
      <c r="F212" s="707">
        <v>0</v>
      </c>
      <c r="G212" s="708">
        <v>0</v>
      </c>
      <c r="H212" s="708">
        <v>0</v>
      </c>
      <c r="I212" s="708">
        <v>3</v>
      </c>
      <c r="J212" s="708">
        <v>3</v>
      </c>
      <c r="K212" s="710">
        <v>0</v>
      </c>
      <c r="L212" s="270"/>
      <c r="M212" s="706" t="str">
        <f t="shared" si="3"/>
        <v/>
      </c>
    </row>
    <row r="213" spans="1:13" ht="14.45" customHeight="1" x14ac:dyDescent="0.2">
      <c r="A213" s="711" t="s">
        <v>537</v>
      </c>
      <c r="B213" s="707">
        <v>0</v>
      </c>
      <c r="C213" s="708">
        <v>18.844999999999999</v>
      </c>
      <c r="D213" s="708">
        <v>18.844999999999999</v>
      </c>
      <c r="E213" s="709">
        <v>0</v>
      </c>
      <c r="F213" s="707">
        <v>0</v>
      </c>
      <c r="G213" s="708">
        <v>0</v>
      </c>
      <c r="H213" s="708">
        <v>0</v>
      </c>
      <c r="I213" s="708">
        <v>0</v>
      </c>
      <c r="J213" s="708">
        <v>0</v>
      </c>
      <c r="K213" s="710">
        <v>0</v>
      </c>
      <c r="L213" s="270"/>
      <c r="M213" s="706" t="str">
        <f t="shared" si="3"/>
        <v>X</v>
      </c>
    </row>
    <row r="214" spans="1:13" ht="14.45" customHeight="1" x14ac:dyDescent="0.2">
      <c r="A214" s="711" t="s">
        <v>538</v>
      </c>
      <c r="B214" s="707">
        <v>0</v>
      </c>
      <c r="C214" s="708">
        <v>18.844999999999999</v>
      </c>
      <c r="D214" s="708">
        <v>18.844999999999999</v>
      </c>
      <c r="E214" s="709">
        <v>0</v>
      </c>
      <c r="F214" s="707">
        <v>0</v>
      </c>
      <c r="G214" s="708">
        <v>0</v>
      </c>
      <c r="H214" s="708">
        <v>0</v>
      </c>
      <c r="I214" s="708">
        <v>0</v>
      </c>
      <c r="J214" s="708">
        <v>0</v>
      </c>
      <c r="K214" s="710">
        <v>0</v>
      </c>
      <c r="L214" s="270"/>
      <c r="M214" s="706" t="str">
        <f t="shared" si="3"/>
        <v/>
      </c>
    </row>
    <row r="215" spans="1:13" ht="14.45" customHeight="1" x14ac:dyDescent="0.2">
      <c r="A215" s="711" t="s">
        <v>539</v>
      </c>
      <c r="B215" s="707">
        <v>0</v>
      </c>
      <c r="C215" s="708">
        <v>84.25</v>
      </c>
      <c r="D215" s="708">
        <v>84.25</v>
      </c>
      <c r="E215" s="709">
        <v>0</v>
      </c>
      <c r="F215" s="707">
        <v>0</v>
      </c>
      <c r="G215" s="708">
        <v>0</v>
      </c>
      <c r="H215" s="708">
        <v>0</v>
      </c>
      <c r="I215" s="708">
        <v>3</v>
      </c>
      <c r="J215" s="708">
        <v>3</v>
      </c>
      <c r="K215" s="710">
        <v>0</v>
      </c>
      <c r="L215" s="270"/>
      <c r="M215" s="706" t="str">
        <f t="shared" si="3"/>
        <v>X</v>
      </c>
    </row>
    <row r="216" spans="1:13" ht="14.45" customHeight="1" x14ac:dyDescent="0.2">
      <c r="A216" s="711" t="s">
        <v>540</v>
      </c>
      <c r="B216" s="707">
        <v>0</v>
      </c>
      <c r="C216" s="708">
        <v>84.25</v>
      </c>
      <c r="D216" s="708">
        <v>84.25</v>
      </c>
      <c r="E216" s="709">
        <v>0</v>
      </c>
      <c r="F216" s="707">
        <v>0</v>
      </c>
      <c r="G216" s="708">
        <v>0</v>
      </c>
      <c r="H216" s="708">
        <v>0</v>
      </c>
      <c r="I216" s="708">
        <v>3</v>
      </c>
      <c r="J216" s="708">
        <v>3</v>
      </c>
      <c r="K216" s="710">
        <v>0</v>
      </c>
      <c r="L216" s="270"/>
      <c r="M216" s="706" t="str">
        <f t="shared" si="3"/>
        <v/>
      </c>
    </row>
    <row r="217" spans="1:13" ht="14.45" customHeight="1" x14ac:dyDescent="0.2">
      <c r="A217" s="711" t="s">
        <v>541</v>
      </c>
      <c r="B217" s="707">
        <v>0</v>
      </c>
      <c r="C217" s="708">
        <v>24.208099999999998</v>
      </c>
      <c r="D217" s="708">
        <v>24.208099999999998</v>
      </c>
      <c r="E217" s="709">
        <v>0</v>
      </c>
      <c r="F217" s="707">
        <v>18.8313506</v>
      </c>
      <c r="G217" s="708">
        <v>7.8463960833333335</v>
      </c>
      <c r="H217" s="708">
        <v>9.7999999999999997E-4</v>
      </c>
      <c r="I217" s="708">
        <v>30.318619999999999</v>
      </c>
      <c r="J217" s="708">
        <v>22.472223916666664</v>
      </c>
      <c r="K217" s="710">
        <v>1.6100077282826437</v>
      </c>
      <c r="L217" s="270"/>
      <c r="M217" s="706" t="str">
        <f t="shared" si="3"/>
        <v/>
      </c>
    </row>
    <row r="218" spans="1:13" ht="14.45" customHeight="1" x14ac:dyDescent="0.2">
      <c r="A218" s="711" t="s">
        <v>542</v>
      </c>
      <c r="B218" s="707">
        <v>0</v>
      </c>
      <c r="C218" s="708">
        <v>1.5E-3</v>
      </c>
      <c r="D218" s="708">
        <v>1.5E-3</v>
      </c>
      <c r="E218" s="709">
        <v>0</v>
      </c>
      <c r="F218" s="707">
        <v>0</v>
      </c>
      <c r="G218" s="708">
        <v>0</v>
      </c>
      <c r="H218" s="708">
        <v>9.7999999999999997E-4</v>
      </c>
      <c r="I218" s="708">
        <v>25.00123</v>
      </c>
      <c r="J218" s="708">
        <v>25.00123</v>
      </c>
      <c r="K218" s="710">
        <v>0</v>
      </c>
      <c r="L218" s="270"/>
      <c r="M218" s="706" t="str">
        <f t="shared" si="3"/>
        <v>X</v>
      </c>
    </row>
    <row r="219" spans="1:13" ht="14.45" customHeight="1" x14ac:dyDescent="0.2">
      <c r="A219" s="711" t="s">
        <v>543</v>
      </c>
      <c r="B219" s="707">
        <v>0</v>
      </c>
      <c r="C219" s="708">
        <v>1.5E-3</v>
      </c>
      <c r="D219" s="708">
        <v>1.5E-3</v>
      </c>
      <c r="E219" s="709">
        <v>0</v>
      </c>
      <c r="F219" s="707">
        <v>0</v>
      </c>
      <c r="G219" s="708">
        <v>0</v>
      </c>
      <c r="H219" s="708">
        <v>9.7999999999999997E-4</v>
      </c>
      <c r="I219" s="708">
        <v>1.23E-3</v>
      </c>
      <c r="J219" s="708">
        <v>1.23E-3</v>
      </c>
      <c r="K219" s="710">
        <v>0</v>
      </c>
      <c r="L219" s="270"/>
      <c r="M219" s="706" t="str">
        <f t="shared" si="3"/>
        <v/>
      </c>
    </row>
    <row r="220" spans="1:13" ht="14.45" customHeight="1" x14ac:dyDescent="0.2">
      <c r="A220" s="711" t="s">
        <v>544</v>
      </c>
      <c r="B220" s="707">
        <v>0</v>
      </c>
      <c r="C220" s="708">
        <v>0</v>
      </c>
      <c r="D220" s="708">
        <v>0</v>
      </c>
      <c r="E220" s="709">
        <v>0</v>
      </c>
      <c r="F220" s="707">
        <v>0</v>
      </c>
      <c r="G220" s="708">
        <v>0</v>
      </c>
      <c r="H220" s="708">
        <v>0</v>
      </c>
      <c r="I220" s="708">
        <v>25</v>
      </c>
      <c r="J220" s="708">
        <v>25</v>
      </c>
      <c r="K220" s="710">
        <v>0</v>
      </c>
      <c r="L220" s="270"/>
      <c r="M220" s="706" t="str">
        <f t="shared" si="3"/>
        <v/>
      </c>
    </row>
    <row r="221" spans="1:13" ht="14.45" customHeight="1" x14ac:dyDescent="0.2">
      <c r="A221" s="711" t="s">
        <v>545</v>
      </c>
      <c r="B221" s="707">
        <v>0</v>
      </c>
      <c r="C221" s="708">
        <v>24.206599999999998</v>
      </c>
      <c r="D221" s="708">
        <v>24.206599999999998</v>
      </c>
      <c r="E221" s="709">
        <v>0</v>
      </c>
      <c r="F221" s="707">
        <v>18.8313506</v>
      </c>
      <c r="G221" s="708">
        <v>7.8463960833333335</v>
      </c>
      <c r="H221" s="708">
        <v>0</v>
      </c>
      <c r="I221" s="708">
        <v>5.3173900000000005</v>
      </c>
      <c r="J221" s="708">
        <v>-2.529006083333333</v>
      </c>
      <c r="K221" s="710">
        <v>0.28236901924602265</v>
      </c>
      <c r="L221" s="270"/>
      <c r="M221" s="706" t="str">
        <f t="shared" si="3"/>
        <v>X</v>
      </c>
    </row>
    <row r="222" spans="1:13" ht="14.45" customHeight="1" x14ac:dyDescent="0.2">
      <c r="A222" s="711" t="s">
        <v>546</v>
      </c>
      <c r="B222" s="707">
        <v>0</v>
      </c>
      <c r="C222" s="708">
        <v>1.5249999999999999</v>
      </c>
      <c r="D222" s="708">
        <v>1.5249999999999999</v>
      </c>
      <c r="E222" s="709">
        <v>0</v>
      </c>
      <c r="F222" s="707">
        <v>0.93335230000000002</v>
      </c>
      <c r="G222" s="708">
        <v>0.38889679166666669</v>
      </c>
      <c r="H222" s="708">
        <v>0</v>
      </c>
      <c r="I222" s="708">
        <v>0.1</v>
      </c>
      <c r="J222" s="708">
        <v>-0.28889679166666671</v>
      </c>
      <c r="K222" s="710">
        <v>0.10714067989118364</v>
      </c>
      <c r="L222" s="270"/>
      <c r="M222" s="706" t="str">
        <f t="shared" si="3"/>
        <v/>
      </c>
    </row>
    <row r="223" spans="1:13" ht="14.45" customHeight="1" x14ac:dyDescent="0.2">
      <c r="A223" s="711" t="s">
        <v>547</v>
      </c>
      <c r="B223" s="707">
        <v>0</v>
      </c>
      <c r="C223" s="708">
        <v>0</v>
      </c>
      <c r="D223" s="708">
        <v>0</v>
      </c>
      <c r="E223" s="709">
        <v>0</v>
      </c>
      <c r="F223" s="707">
        <v>0</v>
      </c>
      <c r="G223" s="708">
        <v>0</v>
      </c>
      <c r="H223" s="708">
        <v>0</v>
      </c>
      <c r="I223" s="708">
        <v>2.0247899999999999</v>
      </c>
      <c r="J223" s="708">
        <v>2.0247899999999999</v>
      </c>
      <c r="K223" s="710">
        <v>0</v>
      </c>
      <c r="L223" s="270"/>
      <c r="M223" s="706" t="str">
        <f t="shared" si="3"/>
        <v/>
      </c>
    </row>
    <row r="224" spans="1:13" ht="14.45" customHeight="1" x14ac:dyDescent="0.2">
      <c r="A224" s="711" t="s">
        <v>548</v>
      </c>
      <c r="B224" s="707">
        <v>0</v>
      </c>
      <c r="C224" s="708">
        <v>6.1600000000000002E-2</v>
      </c>
      <c r="D224" s="708">
        <v>6.1600000000000002E-2</v>
      </c>
      <c r="E224" s="709">
        <v>0</v>
      </c>
      <c r="F224" s="707">
        <v>0</v>
      </c>
      <c r="G224" s="708">
        <v>0</v>
      </c>
      <c r="H224" s="708">
        <v>0</v>
      </c>
      <c r="I224" s="708">
        <v>0</v>
      </c>
      <c r="J224" s="708">
        <v>0</v>
      </c>
      <c r="K224" s="710">
        <v>0</v>
      </c>
      <c r="L224" s="270"/>
      <c r="M224" s="706" t="str">
        <f t="shared" si="3"/>
        <v/>
      </c>
    </row>
    <row r="225" spans="1:13" ht="14.45" customHeight="1" x14ac:dyDescent="0.2">
      <c r="A225" s="711" t="s">
        <v>549</v>
      </c>
      <c r="B225" s="707">
        <v>0</v>
      </c>
      <c r="C225" s="708">
        <v>22.62</v>
      </c>
      <c r="D225" s="708">
        <v>22.62</v>
      </c>
      <c r="E225" s="709">
        <v>0</v>
      </c>
      <c r="F225" s="707">
        <v>17.897998299999998</v>
      </c>
      <c r="G225" s="708">
        <v>7.4574992916666663</v>
      </c>
      <c r="H225" s="708">
        <v>0</v>
      </c>
      <c r="I225" s="708">
        <v>3.1926000000000001</v>
      </c>
      <c r="J225" s="708">
        <v>-4.2648992916666657</v>
      </c>
      <c r="K225" s="710">
        <v>0.17837748928605052</v>
      </c>
      <c r="L225" s="270"/>
      <c r="M225" s="706" t="str">
        <f t="shared" si="3"/>
        <v/>
      </c>
    </row>
    <row r="226" spans="1:13" ht="14.45" customHeight="1" x14ac:dyDescent="0.2">
      <c r="A226" s="711" t="s">
        <v>550</v>
      </c>
      <c r="B226" s="707">
        <v>0</v>
      </c>
      <c r="C226" s="708">
        <v>1.8407100000000001</v>
      </c>
      <c r="D226" s="708">
        <v>1.8407100000000001</v>
      </c>
      <c r="E226" s="709">
        <v>0</v>
      </c>
      <c r="F226" s="707">
        <v>1.6832952000000001</v>
      </c>
      <c r="G226" s="708">
        <v>0.70137300000000002</v>
      </c>
      <c r="H226" s="708">
        <v>0</v>
      </c>
      <c r="I226" s="708">
        <v>3.8429999999999999E-2</v>
      </c>
      <c r="J226" s="708">
        <v>-0.66294300000000006</v>
      </c>
      <c r="K226" s="710">
        <v>2.2830220153898139E-2</v>
      </c>
      <c r="L226" s="270"/>
      <c r="M226" s="706" t="str">
        <f t="shared" si="3"/>
        <v/>
      </c>
    </row>
    <row r="227" spans="1:13" ht="14.45" customHeight="1" x14ac:dyDescent="0.2">
      <c r="A227" s="711" t="s">
        <v>551</v>
      </c>
      <c r="B227" s="707">
        <v>0</v>
      </c>
      <c r="C227" s="708">
        <v>1.8407100000000001</v>
      </c>
      <c r="D227" s="708">
        <v>1.8407100000000001</v>
      </c>
      <c r="E227" s="709">
        <v>0</v>
      </c>
      <c r="F227" s="707">
        <v>1.6832952000000001</v>
      </c>
      <c r="G227" s="708">
        <v>0.70137300000000002</v>
      </c>
      <c r="H227" s="708">
        <v>0</v>
      </c>
      <c r="I227" s="708">
        <v>3.8429999999999999E-2</v>
      </c>
      <c r="J227" s="708">
        <v>-0.66294300000000006</v>
      </c>
      <c r="K227" s="710">
        <v>2.2830220153898139E-2</v>
      </c>
      <c r="L227" s="270"/>
      <c r="M227" s="706" t="str">
        <f t="shared" si="3"/>
        <v/>
      </c>
    </row>
    <row r="228" spans="1:13" ht="14.45" customHeight="1" x14ac:dyDescent="0.2">
      <c r="A228" s="711" t="s">
        <v>552</v>
      </c>
      <c r="B228" s="707">
        <v>0</v>
      </c>
      <c r="C228" s="708">
        <v>1.8407100000000001</v>
      </c>
      <c r="D228" s="708">
        <v>1.8407100000000001</v>
      </c>
      <c r="E228" s="709">
        <v>0</v>
      </c>
      <c r="F228" s="707">
        <v>1.6832952000000001</v>
      </c>
      <c r="G228" s="708">
        <v>0.70137300000000002</v>
      </c>
      <c r="H228" s="708">
        <v>0</v>
      </c>
      <c r="I228" s="708">
        <v>3.8429999999999999E-2</v>
      </c>
      <c r="J228" s="708">
        <v>-0.66294300000000006</v>
      </c>
      <c r="K228" s="710">
        <v>2.2830220153898139E-2</v>
      </c>
      <c r="L228" s="270"/>
      <c r="M228" s="706" t="str">
        <f t="shared" si="3"/>
        <v>X</v>
      </c>
    </row>
    <row r="229" spans="1:13" ht="14.45" customHeight="1" x14ac:dyDescent="0.2">
      <c r="A229" s="711" t="s">
        <v>553</v>
      </c>
      <c r="B229" s="707">
        <v>0</v>
      </c>
      <c r="C229" s="708">
        <v>1.8407100000000001</v>
      </c>
      <c r="D229" s="708">
        <v>1.8407100000000001</v>
      </c>
      <c r="E229" s="709">
        <v>0</v>
      </c>
      <c r="F229" s="707">
        <v>1.6832952000000001</v>
      </c>
      <c r="G229" s="708">
        <v>0.70137300000000002</v>
      </c>
      <c r="H229" s="708">
        <v>0</v>
      </c>
      <c r="I229" s="708">
        <v>3.8429999999999999E-2</v>
      </c>
      <c r="J229" s="708">
        <v>-0.66294300000000006</v>
      </c>
      <c r="K229" s="710">
        <v>2.2830220153898139E-2</v>
      </c>
      <c r="L229" s="270"/>
      <c r="M229" s="706" t="str">
        <f t="shared" si="3"/>
        <v/>
      </c>
    </row>
    <row r="230" spans="1:13" ht="14.45" customHeight="1" x14ac:dyDescent="0.2">
      <c r="A230" s="711" t="s">
        <v>554</v>
      </c>
      <c r="B230" s="707">
        <v>97.602475999999996</v>
      </c>
      <c r="C230" s="708">
        <v>113.8</v>
      </c>
      <c r="D230" s="708">
        <v>16.197524000000001</v>
      </c>
      <c r="E230" s="709">
        <v>1.1659540276416758</v>
      </c>
      <c r="F230" s="707">
        <v>154.54772260000001</v>
      </c>
      <c r="G230" s="708">
        <v>64.39488441666667</v>
      </c>
      <c r="H230" s="708">
        <v>6.3710000000000004</v>
      </c>
      <c r="I230" s="708">
        <v>177.589</v>
      </c>
      <c r="J230" s="708">
        <v>113.19411558333333</v>
      </c>
      <c r="K230" s="710">
        <v>1.1490884305014015</v>
      </c>
      <c r="L230" s="270"/>
      <c r="M230" s="706" t="str">
        <f t="shared" si="3"/>
        <v/>
      </c>
    </row>
    <row r="231" spans="1:13" ht="14.45" customHeight="1" x14ac:dyDescent="0.2">
      <c r="A231" s="711" t="s">
        <v>555</v>
      </c>
      <c r="B231" s="707">
        <v>97.602475999999996</v>
      </c>
      <c r="C231" s="708">
        <v>113.8</v>
      </c>
      <c r="D231" s="708">
        <v>16.197524000000001</v>
      </c>
      <c r="E231" s="709">
        <v>1.1659540276416758</v>
      </c>
      <c r="F231" s="707">
        <v>154.54772260000001</v>
      </c>
      <c r="G231" s="708">
        <v>64.39488441666667</v>
      </c>
      <c r="H231" s="708">
        <v>6.3710000000000004</v>
      </c>
      <c r="I231" s="708">
        <v>177.589</v>
      </c>
      <c r="J231" s="708">
        <v>113.19411558333333</v>
      </c>
      <c r="K231" s="710">
        <v>1.1490884305014015</v>
      </c>
      <c r="L231" s="270"/>
      <c r="M231" s="706" t="str">
        <f t="shared" si="3"/>
        <v/>
      </c>
    </row>
    <row r="232" spans="1:13" ht="14.45" customHeight="1" x14ac:dyDescent="0.2">
      <c r="A232" s="711" t="s">
        <v>556</v>
      </c>
      <c r="B232" s="707">
        <v>97.602475999999996</v>
      </c>
      <c r="C232" s="708">
        <v>113.8</v>
      </c>
      <c r="D232" s="708">
        <v>16.197524000000001</v>
      </c>
      <c r="E232" s="709">
        <v>1.1659540276416758</v>
      </c>
      <c r="F232" s="707">
        <v>154.54772260000001</v>
      </c>
      <c r="G232" s="708">
        <v>64.39488441666667</v>
      </c>
      <c r="H232" s="708">
        <v>6.3710000000000004</v>
      </c>
      <c r="I232" s="708">
        <v>177.589</v>
      </c>
      <c r="J232" s="708">
        <v>113.19411558333333</v>
      </c>
      <c r="K232" s="710">
        <v>1.1490884305014015</v>
      </c>
      <c r="L232" s="270"/>
      <c r="M232" s="706" t="str">
        <f t="shared" si="3"/>
        <v>X</v>
      </c>
    </row>
    <row r="233" spans="1:13" ht="14.45" customHeight="1" x14ac:dyDescent="0.2">
      <c r="A233" s="711" t="s">
        <v>557</v>
      </c>
      <c r="B233" s="707">
        <v>97.602475999999996</v>
      </c>
      <c r="C233" s="708">
        <v>113.8</v>
      </c>
      <c r="D233" s="708">
        <v>16.197524000000001</v>
      </c>
      <c r="E233" s="709">
        <v>1.1659540276416758</v>
      </c>
      <c r="F233" s="707">
        <v>154.54772260000001</v>
      </c>
      <c r="G233" s="708">
        <v>64.39488441666667</v>
      </c>
      <c r="H233" s="708">
        <v>6.3710000000000004</v>
      </c>
      <c r="I233" s="708">
        <v>177.589</v>
      </c>
      <c r="J233" s="708">
        <v>113.19411558333333</v>
      </c>
      <c r="K233" s="710">
        <v>1.1490884305014015</v>
      </c>
      <c r="L233" s="270"/>
      <c r="M233" s="706" t="str">
        <f t="shared" si="3"/>
        <v/>
      </c>
    </row>
    <row r="234" spans="1:13" ht="14.45" customHeight="1" x14ac:dyDescent="0.2">
      <c r="A234" s="711" t="s">
        <v>558</v>
      </c>
      <c r="B234" s="707">
        <v>0</v>
      </c>
      <c r="C234" s="708">
        <v>12385.255449999999</v>
      </c>
      <c r="D234" s="708">
        <v>12385.255449999999</v>
      </c>
      <c r="E234" s="709">
        <v>0</v>
      </c>
      <c r="F234" s="707">
        <v>0</v>
      </c>
      <c r="G234" s="708">
        <v>0</v>
      </c>
      <c r="H234" s="708">
        <v>938.84957999999995</v>
      </c>
      <c r="I234" s="708">
        <v>5333.3078399999995</v>
      </c>
      <c r="J234" s="708">
        <v>5333.3078399999995</v>
      </c>
      <c r="K234" s="710">
        <v>0</v>
      </c>
      <c r="L234" s="270"/>
      <c r="M234" s="706" t="str">
        <f t="shared" si="3"/>
        <v/>
      </c>
    </row>
    <row r="235" spans="1:13" ht="14.45" customHeight="1" x14ac:dyDescent="0.2">
      <c r="A235" s="711" t="s">
        <v>559</v>
      </c>
      <c r="B235" s="707">
        <v>0</v>
      </c>
      <c r="C235" s="708">
        <v>12385.255449999999</v>
      </c>
      <c r="D235" s="708">
        <v>12385.255449999999</v>
      </c>
      <c r="E235" s="709">
        <v>0</v>
      </c>
      <c r="F235" s="707">
        <v>0</v>
      </c>
      <c r="G235" s="708">
        <v>0</v>
      </c>
      <c r="H235" s="708">
        <v>938.84957999999995</v>
      </c>
      <c r="I235" s="708">
        <v>5333.3078399999995</v>
      </c>
      <c r="J235" s="708">
        <v>5333.3078399999995</v>
      </c>
      <c r="K235" s="710">
        <v>0</v>
      </c>
      <c r="L235" s="270"/>
      <c r="M235" s="706" t="str">
        <f t="shared" si="3"/>
        <v/>
      </c>
    </row>
    <row r="236" spans="1:13" ht="14.45" customHeight="1" x14ac:dyDescent="0.2">
      <c r="A236" s="711" t="s">
        <v>560</v>
      </c>
      <c r="B236" s="707">
        <v>0</v>
      </c>
      <c r="C236" s="708">
        <v>12385.255449999999</v>
      </c>
      <c r="D236" s="708">
        <v>12385.255449999999</v>
      </c>
      <c r="E236" s="709">
        <v>0</v>
      </c>
      <c r="F236" s="707">
        <v>0</v>
      </c>
      <c r="G236" s="708">
        <v>0</v>
      </c>
      <c r="H236" s="708">
        <v>938.84957999999995</v>
      </c>
      <c r="I236" s="708">
        <v>5333.3078399999995</v>
      </c>
      <c r="J236" s="708">
        <v>5333.3078399999995</v>
      </c>
      <c r="K236" s="710">
        <v>0</v>
      </c>
      <c r="L236" s="270"/>
      <c r="M236" s="706" t="str">
        <f t="shared" si="3"/>
        <v/>
      </c>
    </row>
    <row r="237" spans="1:13" ht="14.45" customHeight="1" x14ac:dyDescent="0.2">
      <c r="A237" s="711" t="s">
        <v>561</v>
      </c>
      <c r="B237" s="707">
        <v>0</v>
      </c>
      <c r="C237" s="708">
        <v>329.03421999999995</v>
      </c>
      <c r="D237" s="708">
        <v>329.03421999999995</v>
      </c>
      <c r="E237" s="709">
        <v>0</v>
      </c>
      <c r="F237" s="707">
        <v>0</v>
      </c>
      <c r="G237" s="708">
        <v>0</v>
      </c>
      <c r="H237" s="708">
        <v>190.59178</v>
      </c>
      <c r="I237" s="708">
        <v>309.94635</v>
      </c>
      <c r="J237" s="708">
        <v>309.94635</v>
      </c>
      <c r="K237" s="710">
        <v>0</v>
      </c>
      <c r="L237" s="270"/>
      <c r="M237" s="706" t="str">
        <f t="shared" si="3"/>
        <v>X</v>
      </c>
    </row>
    <row r="238" spans="1:13" ht="14.45" customHeight="1" x14ac:dyDescent="0.2">
      <c r="A238" s="711" t="s">
        <v>562</v>
      </c>
      <c r="B238" s="707">
        <v>0</v>
      </c>
      <c r="C238" s="708">
        <v>329.03421999999995</v>
      </c>
      <c r="D238" s="708">
        <v>329.03421999999995</v>
      </c>
      <c r="E238" s="709">
        <v>0</v>
      </c>
      <c r="F238" s="707">
        <v>0</v>
      </c>
      <c r="G238" s="708">
        <v>0</v>
      </c>
      <c r="H238" s="708">
        <v>190.59178</v>
      </c>
      <c r="I238" s="708">
        <v>309.94635</v>
      </c>
      <c r="J238" s="708">
        <v>309.94635</v>
      </c>
      <c r="K238" s="710">
        <v>0</v>
      </c>
      <c r="L238" s="270"/>
      <c r="M238" s="706" t="str">
        <f t="shared" si="3"/>
        <v/>
      </c>
    </row>
    <row r="239" spans="1:13" ht="14.45" customHeight="1" x14ac:dyDescent="0.2">
      <c r="A239" s="711" t="s">
        <v>563</v>
      </c>
      <c r="B239" s="707">
        <v>0</v>
      </c>
      <c r="C239" s="708">
        <v>43.013500000000001</v>
      </c>
      <c r="D239" s="708">
        <v>43.013500000000001</v>
      </c>
      <c r="E239" s="709">
        <v>0</v>
      </c>
      <c r="F239" s="707">
        <v>0</v>
      </c>
      <c r="G239" s="708">
        <v>0</v>
      </c>
      <c r="H239" s="708">
        <v>2.04</v>
      </c>
      <c r="I239" s="708">
        <v>14.49</v>
      </c>
      <c r="J239" s="708">
        <v>14.49</v>
      </c>
      <c r="K239" s="710">
        <v>0</v>
      </c>
      <c r="L239" s="270"/>
      <c r="M239" s="706" t="str">
        <f t="shared" si="3"/>
        <v>X</v>
      </c>
    </row>
    <row r="240" spans="1:13" ht="14.45" customHeight="1" x14ac:dyDescent="0.2">
      <c r="A240" s="711" t="s">
        <v>564</v>
      </c>
      <c r="B240" s="707">
        <v>0</v>
      </c>
      <c r="C240" s="708">
        <v>43.013500000000001</v>
      </c>
      <c r="D240" s="708">
        <v>43.013500000000001</v>
      </c>
      <c r="E240" s="709">
        <v>0</v>
      </c>
      <c r="F240" s="707">
        <v>0</v>
      </c>
      <c r="G240" s="708">
        <v>0</v>
      </c>
      <c r="H240" s="708">
        <v>2.04</v>
      </c>
      <c r="I240" s="708">
        <v>14.49</v>
      </c>
      <c r="J240" s="708">
        <v>14.49</v>
      </c>
      <c r="K240" s="710">
        <v>0</v>
      </c>
      <c r="L240" s="270"/>
      <c r="M240" s="706" t="str">
        <f t="shared" si="3"/>
        <v/>
      </c>
    </row>
    <row r="241" spans="1:13" ht="14.45" customHeight="1" x14ac:dyDescent="0.2">
      <c r="A241" s="711" t="s">
        <v>565</v>
      </c>
      <c r="B241" s="707">
        <v>0</v>
      </c>
      <c r="C241" s="708">
        <v>1467.8236200000001</v>
      </c>
      <c r="D241" s="708">
        <v>1467.8236200000001</v>
      </c>
      <c r="E241" s="709">
        <v>0</v>
      </c>
      <c r="F241" s="707">
        <v>0</v>
      </c>
      <c r="G241" s="708">
        <v>0</v>
      </c>
      <c r="H241" s="708">
        <v>116.44763999999999</v>
      </c>
      <c r="I241" s="708">
        <v>546.28842000000009</v>
      </c>
      <c r="J241" s="708">
        <v>546.28842000000009</v>
      </c>
      <c r="K241" s="710">
        <v>0</v>
      </c>
      <c r="L241" s="270"/>
      <c r="M241" s="706" t="str">
        <f t="shared" si="3"/>
        <v>X</v>
      </c>
    </row>
    <row r="242" spans="1:13" ht="14.45" customHeight="1" x14ac:dyDescent="0.2">
      <c r="A242" s="711" t="s">
        <v>566</v>
      </c>
      <c r="B242" s="707">
        <v>0</v>
      </c>
      <c r="C242" s="708">
        <v>1273.912</v>
      </c>
      <c r="D242" s="708">
        <v>1273.912</v>
      </c>
      <c r="E242" s="709">
        <v>0</v>
      </c>
      <c r="F242" s="707">
        <v>0</v>
      </c>
      <c r="G242" s="708">
        <v>0</v>
      </c>
      <c r="H242" s="708">
        <v>112.902</v>
      </c>
      <c r="I242" s="708">
        <v>522.78200000000004</v>
      </c>
      <c r="J242" s="708">
        <v>522.78200000000004</v>
      </c>
      <c r="K242" s="710">
        <v>0</v>
      </c>
      <c r="L242" s="270"/>
      <c r="M242" s="706" t="str">
        <f t="shared" si="3"/>
        <v/>
      </c>
    </row>
    <row r="243" spans="1:13" ht="14.45" customHeight="1" x14ac:dyDescent="0.2">
      <c r="A243" s="711" t="s">
        <v>567</v>
      </c>
      <c r="B243" s="707">
        <v>0</v>
      </c>
      <c r="C243" s="708">
        <v>154.40389999999999</v>
      </c>
      <c r="D243" s="708">
        <v>154.40389999999999</v>
      </c>
      <c r="E243" s="709">
        <v>0</v>
      </c>
      <c r="F243" s="707">
        <v>0</v>
      </c>
      <c r="G243" s="708">
        <v>0</v>
      </c>
      <c r="H243" s="708">
        <v>0</v>
      </c>
      <c r="I243" s="708">
        <v>4.2993999999999994</v>
      </c>
      <c r="J243" s="708">
        <v>4.2993999999999994</v>
      </c>
      <c r="K243" s="710">
        <v>0</v>
      </c>
      <c r="L243" s="270"/>
      <c r="M243" s="706" t="str">
        <f t="shared" si="3"/>
        <v/>
      </c>
    </row>
    <row r="244" spans="1:13" ht="14.45" customHeight="1" x14ac:dyDescent="0.2">
      <c r="A244" s="711" t="s">
        <v>568</v>
      </c>
      <c r="B244" s="707">
        <v>0</v>
      </c>
      <c r="C244" s="708">
        <v>39.507719999999999</v>
      </c>
      <c r="D244" s="708">
        <v>39.507719999999999</v>
      </c>
      <c r="E244" s="709">
        <v>0</v>
      </c>
      <c r="F244" s="707">
        <v>0</v>
      </c>
      <c r="G244" s="708">
        <v>0</v>
      </c>
      <c r="H244" s="708">
        <v>3.5456399999999997</v>
      </c>
      <c r="I244" s="708">
        <v>19.20702</v>
      </c>
      <c r="J244" s="708">
        <v>19.20702</v>
      </c>
      <c r="K244" s="710">
        <v>0</v>
      </c>
      <c r="L244" s="270"/>
      <c r="M244" s="706" t="str">
        <f t="shared" si="3"/>
        <v/>
      </c>
    </row>
    <row r="245" spans="1:13" ht="14.45" customHeight="1" x14ac:dyDescent="0.2">
      <c r="A245" s="711" t="s">
        <v>569</v>
      </c>
      <c r="B245" s="707">
        <v>0</v>
      </c>
      <c r="C245" s="708">
        <v>35.264009999999999</v>
      </c>
      <c r="D245" s="708">
        <v>35.264009999999999</v>
      </c>
      <c r="E245" s="709">
        <v>0</v>
      </c>
      <c r="F245" s="707">
        <v>0</v>
      </c>
      <c r="G245" s="708">
        <v>0</v>
      </c>
      <c r="H245" s="708">
        <v>6.5521599999999998</v>
      </c>
      <c r="I245" s="708">
        <v>30.790389999999999</v>
      </c>
      <c r="J245" s="708">
        <v>30.790389999999999</v>
      </c>
      <c r="K245" s="710">
        <v>0</v>
      </c>
      <c r="L245" s="270"/>
      <c r="M245" s="706" t="str">
        <f t="shared" si="3"/>
        <v>X</v>
      </c>
    </row>
    <row r="246" spans="1:13" ht="14.45" customHeight="1" x14ac:dyDescent="0.2">
      <c r="A246" s="711" t="s">
        <v>570</v>
      </c>
      <c r="B246" s="707">
        <v>0</v>
      </c>
      <c r="C246" s="708">
        <v>35.264009999999999</v>
      </c>
      <c r="D246" s="708">
        <v>35.264009999999999</v>
      </c>
      <c r="E246" s="709">
        <v>0</v>
      </c>
      <c r="F246" s="707">
        <v>0</v>
      </c>
      <c r="G246" s="708">
        <v>0</v>
      </c>
      <c r="H246" s="708">
        <v>6.5521599999999998</v>
      </c>
      <c r="I246" s="708">
        <v>30.790389999999999</v>
      </c>
      <c r="J246" s="708">
        <v>30.790389999999999</v>
      </c>
      <c r="K246" s="710">
        <v>0</v>
      </c>
      <c r="L246" s="270"/>
      <c r="M246" s="706" t="str">
        <f t="shared" si="3"/>
        <v/>
      </c>
    </row>
    <row r="247" spans="1:13" ht="14.45" customHeight="1" x14ac:dyDescent="0.2">
      <c r="A247" s="711" t="s">
        <v>571</v>
      </c>
      <c r="B247" s="707">
        <v>0</v>
      </c>
      <c r="C247" s="708">
        <v>314.56918000000002</v>
      </c>
      <c r="D247" s="708">
        <v>314.56918000000002</v>
      </c>
      <c r="E247" s="709">
        <v>0</v>
      </c>
      <c r="F247" s="707">
        <v>0</v>
      </c>
      <c r="G247" s="708">
        <v>0</v>
      </c>
      <c r="H247" s="708">
        <v>0</v>
      </c>
      <c r="I247" s="708">
        <v>0</v>
      </c>
      <c r="J247" s="708">
        <v>0</v>
      </c>
      <c r="K247" s="710">
        <v>0</v>
      </c>
      <c r="L247" s="270"/>
      <c r="M247" s="706" t="str">
        <f t="shared" si="3"/>
        <v>X</v>
      </c>
    </row>
    <row r="248" spans="1:13" ht="14.45" customHeight="1" x14ac:dyDescent="0.2">
      <c r="A248" s="711" t="s">
        <v>572</v>
      </c>
      <c r="B248" s="707">
        <v>0</v>
      </c>
      <c r="C248" s="708">
        <v>314.56918000000002</v>
      </c>
      <c r="D248" s="708">
        <v>314.56918000000002</v>
      </c>
      <c r="E248" s="709">
        <v>0</v>
      </c>
      <c r="F248" s="707">
        <v>0</v>
      </c>
      <c r="G248" s="708">
        <v>0</v>
      </c>
      <c r="H248" s="708">
        <v>0</v>
      </c>
      <c r="I248" s="708">
        <v>0</v>
      </c>
      <c r="J248" s="708">
        <v>0</v>
      </c>
      <c r="K248" s="710">
        <v>0</v>
      </c>
      <c r="L248" s="270"/>
      <c r="M248" s="706" t="str">
        <f t="shared" si="3"/>
        <v/>
      </c>
    </row>
    <row r="249" spans="1:13" ht="14.45" customHeight="1" x14ac:dyDescent="0.2">
      <c r="A249" s="711" t="s">
        <v>573</v>
      </c>
      <c r="B249" s="707">
        <v>0</v>
      </c>
      <c r="C249" s="708">
        <v>4.2380000000000004</v>
      </c>
      <c r="D249" s="708">
        <v>4.2380000000000004</v>
      </c>
      <c r="E249" s="709">
        <v>0</v>
      </c>
      <c r="F249" s="707">
        <v>0</v>
      </c>
      <c r="G249" s="708">
        <v>0</v>
      </c>
      <c r="H249" s="708">
        <v>0.36599999999999999</v>
      </c>
      <c r="I249" s="708">
        <v>1.88</v>
      </c>
      <c r="J249" s="708">
        <v>1.88</v>
      </c>
      <c r="K249" s="710">
        <v>0</v>
      </c>
      <c r="L249" s="270"/>
      <c r="M249" s="706" t="str">
        <f t="shared" si="3"/>
        <v>X</v>
      </c>
    </row>
    <row r="250" spans="1:13" ht="14.45" customHeight="1" x14ac:dyDescent="0.2">
      <c r="A250" s="711" t="s">
        <v>574</v>
      </c>
      <c r="B250" s="707">
        <v>0</v>
      </c>
      <c r="C250" s="708">
        <v>4.2380000000000004</v>
      </c>
      <c r="D250" s="708">
        <v>4.2380000000000004</v>
      </c>
      <c r="E250" s="709">
        <v>0</v>
      </c>
      <c r="F250" s="707">
        <v>0</v>
      </c>
      <c r="G250" s="708">
        <v>0</v>
      </c>
      <c r="H250" s="708">
        <v>0.36599999999999999</v>
      </c>
      <c r="I250" s="708">
        <v>1.88</v>
      </c>
      <c r="J250" s="708">
        <v>1.88</v>
      </c>
      <c r="K250" s="710">
        <v>0</v>
      </c>
      <c r="L250" s="270"/>
      <c r="M250" s="706" t="str">
        <f t="shared" si="3"/>
        <v/>
      </c>
    </row>
    <row r="251" spans="1:13" ht="14.45" customHeight="1" x14ac:dyDescent="0.2">
      <c r="A251" s="711" t="s">
        <v>575</v>
      </c>
      <c r="B251" s="707">
        <v>0</v>
      </c>
      <c r="C251" s="708">
        <v>950.76161000000002</v>
      </c>
      <c r="D251" s="708">
        <v>950.76161000000002</v>
      </c>
      <c r="E251" s="709">
        <v>0</v>
      </c>
      <c r="F251" s="707">
        <v>0</v>
      </c>
      <c r="G251" s="708">
        <v>0</v>
      </c>
      <c r="H251" s="708">
        <v>0</v>
      </c>
      <c r="I251" s="708">
        <v>681.52625999999998</v>
      </c>
      <c r="J251" s="708">
        <v>681.52625999999998</v>
      </c>
      <c r="K251" s="710">
        <v>0</v>
      </c>
      <c r="L251" s="270"/>
      <c r="M251" s="706" t="str">
        <f t="shared" si="3"/>
        <v>X</v>
      </c>
    </row>
    <row r="252" spans="1:13" ht="14.45" customHeight="1" x14ac:dyDescent="0.2">
      <c r="A252" s="711" t="s">
        <v>576</v>
      </c>
      <c r="B252" s="707">
        <v>0</v>
      </c>
      <c r="C252" s="708">
        <v>950.76161000000002</v>
      </c>
      <c r="D252" s="708">
        <v>950.76161000000002</v>
      </c>
      <c r="E252" s="709">
        <v>0</v>
      </c>
      <c r="F252" s="707">
        <v>0</v>
      </c>
      <c r="G252" s="708">
        <v>0</v>
      </c>
      <c r="H252" s="708">
        <v>0</v>
      </c>
      <c r="I252" s="708">
        <v>681.52625999999998</v>
      </c>
      <c r="J252" s="708">
        <v>681.52625999999998</v>
      </c>
      <c r="K252" s="710">
        <v>0</v>
      </c>
      <c r="L252" s="270"/>
      <c r="M252" s="706" t="str">
        <f t="shared" si="3"/>
        <v/>
      </c>
    </row>
    <row r="253" spans="1:13" ht="14.45" customHeight="1" x14ac:dyDescent="0.2">
      <c r="A253" s="711" t="s">
        <v>577</v>
      </c>
      <c r="B253" s="707">
        <v>0</v>
      </c>
      <c r="C253" s="708">
        <v>911.01321999999993</v>
      </c>
      <c r="D253" s="708">
        <v>911.01321999999993</v>
      </c>
      <c r="E253" s="709">
        <v>0</v>
      </c>
      <c r="F253" s="707">
        <v>0</v>
      </c>
      <c r="G253" s="708">
        <v>0</v>
      </c>
      <c r="H253" s="708">
        <v>81.192520000000002</v>
      </c>
      <c r="I253" s="708">
        <v>547.83233999999993</v>
      </c>
      <c r="J253" s="708">
        <v>547.83233999999993</v>
      </c>
      <c r="K253" s="710">
        <v>0</v>
      </c>
      <c r="L253" s="270"/>
      <c r="M253" s="706" t="str">
        <f t="shared" si="3"/>
        <v>X</v>
      </c>
    </row>
    <row r="254" spans="1:13" ht="14.45" customHeight="1" x14ac:dyDescent="0.2">
      <c r="A254" s="711" t="s">
        <v>578</v>
      </c>
      <c r="B254" s="707">
        <v>0</v>
      </c>
      <c r="C254" s="708">
        <v>911.01321999999993</v>
      </c>
      <c r="D254" s="708">
        <v>911.01321999999993</v>
      </c>
      <c r="E254" s="709">
        <v>0</v>
      </c>
      <c r="F254" s="707">
        <v>0</v>
      </c>
      <c r="G254" s="708">
        <v>0</v>
      </c>
      <c r="H254" s="708">
        <v>81.192520000000002</v>
      </c>
      <c r="I254" s="708">
        <v>547.83233999999993</v>
      </c>
      <c r="J254" s="708">
        <v>547.83233999999993</v>
      </c>
      <c r="K254" s="710">
        <v>0</v>
      </c>
      <c r="L254" s="270"/>
      <c r="M254" s="706" t="str">
        <f t="shared" si="3"/>
        <v/>
      </c>
    </row>
    <row r="255" spans="1:13" ht="14.45" customHeight="1" x14ac:dyDescent="0.2">
      <c r="A255" s="711" t="s">
        <v>579</v>
      </c>
      <c r="B255" s="707">
        <v>0</v>
      </c>
      <c r="C255" s="708">
        <v>8329.53809</v>
      </c>
      <c r="D255" s="708">
        <v>8329.53809</v>
      </c>
      <c r="E255" s="709">
        <v>0</v>
      </c>
      <c r="F255" s="707">
        <v>0</v>
      </c>
      <c r="G255" s="708">
        <v>0</v>
      </c>
      <c r="H255" s="708">
        <v>541.65948000000003</v>
      </c>
      <c r="I255" s="708">
        <v>3200.5540799999999</v>
      </c>
      <c r="J255" s="708">
        <v>3200.5540799999999</v>
      </c>
      <c r="K255" s="710">
        <v>0</v>
      </c>
      <c r="L255" s="270"/>
      <c r="M255" s="706" t="str">
        <f t="shared" si="3"/>
        <v>X</v>
      </c>
    </row>
    <row r="256" spans="1:13" ht="14.45" customHeight="1" x14ac:dyDescent="0.2">
      <c r="A256" s="711" t="s">
        <v>580</v>
      </c>
      <c r="B256" s="707">
        <v>0</v>
      </c>
      <c r="C256" s="708">
        <v>8329.53809</v>
      </c>
      <c r="D256" s="708">
        <v>8329.53809</v>
      </c>
      <c r="E256" s="709">
        <v>0</v>
      </c>
      <c r="F256" s="707">
        <v>0</v>
      </c>
      <c r="G256" s="708">
        <v>0</v>
      </c>
      <c r="H256" s="708">
        <v>541.65948000000003</v>
      </c>
      <c r="I256" s="708">
        <v>3200.5540799999999</v>
      </c>
      <c r="J256" s="708">
        <v>3200.5540799999999</v>
      </c>
      <c r="K256" s="710">
        <v>0</v>
      </c>
      <c r="L256" s="270"/>
      <c r="M256" s="706" t="str">
        <f t="shared" si="3"/>
        <v/>
      </c>
    </row>
    <row r="257" spans="1:13" ht="14.45" customHeight="1" x14ac:dyDescent="0.2">
      <c r="A257" s="711" t="s">
        <v>581</v>
      </c>
      <c r="B257" s="707">
        <v>0</v>
      </c>
      <c r="C257" s="708">
        <v>0.30352999999999997</v>
      </c>
      <c r="D257" s="708">
        <v>0.30352999999999997</v>
      </c>
      <c r="E257" s="709">
        <v>0</v>
      </c>
      <c r="F257" s="707">
        <v>0</v>
      </c>
      <c r="G257" s="708">
        <v>0</v>
      </c>
      <c r="H257" s="708">
        <v>0</v>
      </c>
      <c r="I257" s="708">
        <v>0</v>
      </c>
      <c r="J257" s="708">
        <v>0</v>
      </c>
      <c r="K257" s="710">
        <v>0</v>
      </c>
      <c r="L257" s="270"/>
      <c r="M257" s="706" t="str">
        <f t="shared" si="3"/>
        <v/>
      </c>
    </row>
    <row r="258" spans="1:13" ht="14.45" customHeight="1" x14ac:dyDescent="0.2">
      <c r="A258" s="711" t="s">
        <v>582</v>
      </c>
      <c r="B258" s="707">
        <v>0</v>
      </c>
      <c r="C258" s="708">
        <v>0.30352999999999997</v>
      </c>
      <c r="D258" s="708">
        <v>0.30352999999999997</v>
      </c>
      <c r="E258" s="709">
        <v>0</v>
      </c>
      <c r="F258" s="707">
        <v>0</v>
      </c>
      <c r="G258" s="708">
        <v>0</v>
      </c>
      <c r="H258" s="708">
        <v>0</v>
      </c>
      <c r="I258" s="708">
        <v>0</v>
      </c>
      <c r="J258" s="708">
        <v>0</v>
      </c>
      <c r="K258" s="710">
        <v>0</v>
      </c>
      <c r="L258" s="270"/>
      <c r="M258" s="706" t="str">
        <f t="shared" si="3"/>
        <v/>
      </c>
    </row>
    <row r="259" spans="1:13" ht="14.45" customHeight="1" x14ac:dyDescent="0.2">
      <c r="A259" s="711" t="s">
        <v>583</v>
      </c>
      <c r="B259" s="707">
        <v>0</v>
      </c>
      <c r="C259" s="708">
        <v>0.30352999999999997</v>
      </c>
      <c r="D259" s="708">
        <v>0.30352999999999997</v>
      </c>
      <c r="E259" s="709">
        <v>0</v>
      </c>
      <c r="F259" s="707">
        <v>0</v>
      </c>
      <c r="G259" s="708">
        <v>0</v>
      </c>
      <c r="H259" s="708">
        <v>0</v>
      </c>
      <c r="I259" s="708">
        <v>0</v>
      </c>
      <c r="J259" s="708">
        <v>0</v>
      </c>
      <c r="K259" s="710">
        <v>0</v>
      </c>
      <c r="L259" s="270"/>
      <c r="M259" s="706" t="str">
        <f t="shared" si="3"/>
        <v/>
      </c>
    </row>
    <row r="260" spans="1:13" ht="14.45" customHeight="1" x14ac:dyDescent="0.2">
      <c r="A260" s="711" t="s">
        <v>584</v>
      </c>
      <c r="B260" s="707">
        <v>0</v>
      </c>
      <c r="C260" s="708">
        <v>0.30352999999999997</v>
      </c>
      <c r="D260" s="708">
        <v>0.30352999999999997</v>
      </c>
      <c r="E260" s="709">
        <v>0</v>
      </c>
      <c r="F260" s="707">
        <v>0</v>
      </c>
      <c r="G260" s="708">
        <v>0</v>
      </c>
      <c r="H260" s="708">
        <v>0</v>
      </c>
      <c r="I260" s="708">
        <v>0</v>
      </c>
      <c r="J260" s="708">
        <v>0</v>
      </c>
      <c r="K260" s="710">
        <v>0</v>
      </c>
      <c r="L260" s="270"/>
      <c r="M260" s="706" t="str">
        <f t="shared" si="3"/>
        <v>X</v>
      </c>
    </row>
    <row r="261" spans="1:13" ht="14.45" customHeight="1" x14ac:dyDescent="0.2">
      <c r="A261" s="711" t="s">
        <v>585</v>
      </c>
      <c r="B261" s="707">
        <v>0</v>
      </c>
      <c r="C261" s="708">
        <v>0.30352999999999997</v>
      </c>
      <c r="D261" s="708">
        <v>0.30352999999999997</v>
      </c>
      <c r="E261" s="709">
        <v>0</v>
      </c>
      <c r="F261" s="707">
        <v>0</v>
      </c>
      <c r="G261" s="708">
        <v>0</v>
      </c>
      <c r="H261" s="708">
        <v>0</v>
      </c>
      <c r="I261" s="708">
        <v>0</v>
      </c>
      <c r="J261" s="708">
        <v>0</v>
      </c>
      <c r="K261" s="710">
        <v>0</v>
      </c>
      <c r="L261" s="270"/>
      <c r="M261" s="706" t="str">
        <f t="shared" si="3"/>
        <v/>
      </c>
    </row>
    <row r="262" spans="1:13" ht="14.45" customHeight="1" x14ac:dyDescent="0.2">
      <c r="A262" s="711"/>
      <c r="B262" s="707"/>
      <c r="C262" s="708"/>
      <c r="D262" s="708"/>
      <c r="E262" s="709"/>
      <c r="F262" s="707"/>
      <c r="G262" s="708"/>
      <c r="H262" s="708"/>
      <c r="I262" s="708"/>
      <c r="J262" s="708"/>
      <c r="K262" s="710"/>
      <c r="L262" s="270"/>
      <c r="M262" s="706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711"/>
      <c r="B263" s="707"/>
      <c r="C263" s="708"/>
      <c r="D263" s="708"/>
      <c r="E263" s="709"/>
      <c r="F263" s="707"/>
      <c r="G263" s="708"/>
      <c r="H263" s="708"/>
      <c r="I263" s="708"/>
      <c r="J263" s="708"/>
      <c r="K263" s="710"/>
      <c r="L263" s="270"/>
      <c r="M263" s="706" t="str">
        <f t="shared" si="4"/>
        <v/>
      </c>
    </row>
    <row r="264" spans="1:13" ht="14.45" customHeight="1" x14ac:dyDescent="0.2">
      <c r="A264" s="711"/>
      <c r="B264" s="707"/>
      <c r="C264" s="708"/>
      <c r="D264" s="708"/>
      <c r="E264" s="709"/>
      <c r="F264" s="707"/>
      <c r="G264" s="708"/>
      <c r="H264" s="708"/>
      <c r="I264" s="708"/>
      <c r="J264" s="708"/>
      <c r="K264" s="710"/>
      <c r="L264" s="270"/>
      <c r="M264" s="706" t="str">
        <f t="shared" si="4"/>
        <v/>
      </c>
    </row>
    <row r="265" spans="1:13" ht="14.45" customHeight="1" x14ac:dyDescent="0.2">
      <c r="A265" s="711"/>
      <c r="B265" s="707"/>
      <c r="C265" s="708"/>
      <c r="D265" s="708"/>
      <c r="E265" s="709"/>
      <c r="F265" s="707"/>
      <c r="G265" s="708"/>
      <c r="H265" s="708"/>
      <c r="I265" s="708"/>
      <c r="J265" s="708"/>
      <c r="K265" s="710"/>
      <c r="L265" s="270"/>
      <c r="M265" s="706" t="str">
        <f t="shared" si="4"/>
        <v/>
      </c>
    </row>
    <row r="266" spans="1:13" ht="14.45" customHeight="1" x14ac:dyDescent="0.2">
      <c r="A266" s="711"/>
      <c r="B266" s="707"/>
      <c r="C266" s="708"/>
      <c r="D266" s="708"/>
      <c r="E266" s="709"/>
      <c r="F266" s="707"/>
      <c r="G266" s="708"/>
      <c r="H266" s="708"/>
      <c r="I266" s="708"/>
      <c r="J266" s="708"/>
      <c r="K266" s="710"/>
      <c r="L266" s="270"/>
      <c r="M266" s="706" t="str">
        <f t="shared" si="4"/>
        <v/>
      </c>
    </row>
    <row r="267" spans="1:13" ht="14.45" customHeight="1" x14ac:dyDescent="0.2">
      <c r="A267" s="711"/>
      <c r="B267" s="707"/>
      <c r="C267" s="708"/>
      <c r="D267" s="708"/>
      <c r="E267" s="709"/>
      <c r="F267" s="707"/>
      <c r="G267" s="708"/>
      <c r="H267" s="708"/>
      <c r="I267" s="708"/>
      <c r="J267" s="708"/>
      <c r="K267" s="710"/>
      <c r="L267" s="270"/>
      <c r="M267" s="706" t="str">
        <f t="shared" si="4"/>
        <v/>
      </c>
    </row>
    <row r="268" spans="1:13" ht="14.45" customHeight="1" x14ac:dyDescent="0.2">
      <c r="A268" s="711"/>
      <c r="B268" s="707"/>
      <c r="C268" s="708"/>
      <c r="D268" s="708"/>
      <c r="E268" s="709"/>
      <c r="F268" s="707"/>
      <c r="G268" s="708"/>
      <c r="H268" s="708"/>
      <c r="I268" s="708"/>
      <c r="J268" s="708"/>
      <c r="K268" s="710"/>
      <c r="L268" s="270"/>
      <c r="M268" s="706" t="str">
        <f t="shared" si="4"/>
        <v/>
      </c>
    </row>
    <row r="269" spans="1:13" ht="14.45" customHeight="1" x14ac:dyDescent="0.2">
      <c r="A269" s="711"/>
      <c r="B269" s="707"/>
      <c r="C269" s="708"/>
      <c r="D269" s="708"/>
      <c r="E269" s="709"/>
      <c r="F269" s="707"/>
      <c r="G269" s="708"/>
      <c r="H269" s="708"/>
      <c r="I269" s="708"/>
      <c r="J269" s="708"/>
      <c r="K269" s="710"/>
      <c r="L269" s="270"/>
      <c r="M269" s="706" t="str">
        <f t="shared" si="4"/>
        <v/>
      </c>
    </row>
    <row r="270" spans="1:13" ht="14.45" customHeight="1" x14ac:dyDescent="0.2">
      <c r="A270" s="711"/>
      <c r="B270" s="707"/>
      <c r="C270" s="708"/>
      <c r="D270" s="708"/>
      <c r="E270" s="709"/>
      <c r="F270" s="707"/>
      <c r="G270" s="708"/>
      <c r="H270" s="708"/>
      <c r="I270" s="708"/>
      <c r="J270" s="708"/>
      <c r="K270" s="710"/>
      <c r="L270" s="270"/>
      <c r="M270" s="706" t="str">
        <f t="shared" si="4"/>
        <v/>
      </c>
    </row>
    <row r="271" spans="1:13" ht="14.45" customHeight="1" x14ac:dyDescent="0.2">
      <c r="A271" s="711"/>
      <c r="B271" s="707"/>
      <c r="C271" s="708"/>
      <c r="D271" s="708"/>
      <c r="E271" s="709"/>
      <c r="F271" s="707"/>
      <c r="G271" s="708"/>
      <c r="H271" s="708"/>
      <c r="I271" s="708"/>
      <c r="J271" s="708"/>
      <c r="K271" s="710"/>
      <c r="L271" s="270"/>
      <c r="M271" s="706" t="str">
        <f t="shared" si="4"/>
        <v/>
      </c>
    </row>
    <row r="272" spans="1:13" ht="14.45" customHeight="1" x14ac:dyDescent="0.2">
      <c r="A272" s="711"/>
      <c r="B272" s="707"/>
      <c r="C272" s="708"/>
      <c r="D272" s="708"/>
      <c r="E272" s="709"/>
      <c r="F272" s="707"/>
      <c r="G272" s="708"/>
      <c r="H272" s="708"/>
      <c r="I272" s="708"/>
      <c r="J272" s="708"/>
      <c r="K272" s="710"/>
      <c r="L272" s="270"/>
      <c r="M272" s="706" t="str">
        <f t="shared" si="4"/>
        <v/>
      </c>
    </row>
    <row r="273" spans="1:13" ht="14.45" customHeight="1" x14ac:dyDescent="0.2">
      <c r="A273" s="711"/>
      <c r="B273" s="707"/>
      <c r="C273" s="708"/>
      <c r="D273" s="708"/>
      <c r="E273" s="709"/>
      <c r="F273" s="707"/>
      <c r="G273" s="708"/>
      <c r="H273" s="708"/>
      <c r="I273" s="708"/>
      <c r="J273" s="708"/>
      <c r="K273" s="710"/>
      <c r="L273" s="270"/>
      <c r="M273" s="706" t="str">
        <f t="shared" si="4"/>
        <v/>
      </c>
    </row>
    <row r="274" spans="1:13" ht="14.45" customHeight="1" x14ac:dyDescent="0.2">
      <c r="A274" s="711"/>
      <c r="B274" s="707"/>
      <c r="C274" s="708"/>
      <c r="D274" s="708"/>
      <c r="E274" s="709"/>
      <c r="F274" s="707"/>
      <c r="G274" s="708"/>
      <c r="H274" s="708"/>
      <c r="I274" s="708"/>
      <c r="J274" s="708"/>
      <c r="K274" s="710"/>
      <c r="L274" s="270"/>
      <c r="M274" s="706" t="str">
        <f t="shared" si="4"/>
        <v/>
      </c>
    </row>
    <row r="275" spans="1:13" ht="14.45" customHeight="1" x14ac:dyDescent="0.2">
      <c r="A275" s="711"/>
      <c r="B275" s="707"/>
      <c r="C275" s="708"/>
      <c r="D275" s="708"/>
      <c r="E275" s="709"/>
      <c r="F275" s="707"/>
      <c r="G275" s="708"/>
      <c r="H275" s="708"/>
      <c r="I275" s="708"/>
      <c r="J275" s="708"/>
      <c r="K275" s="710"/>
      <c r="L275" s="270"/>
      <c r="M275" s="706" t="str">
        <f t="shared" si="4"/>
        <v/>
      </c>
    </row>
    <row r="276" spans="1:13" ht="14.45" customHeight="1" x14ac:dyDescent="0.2">
      <c r="A276" s="711"/>
      <c r="B276" s="707"/>
      <c r="C276" s="708"/>
      <c r="D276" s="708"/>
      <c r="E276" s="709"/>
      <c r="F276" s="707"/>
      <c r="G276" s="708"/>
      <c r="H276" s="708"/>
      <c r="I276" s="708"/>
      <c r="J276" s="708"/>
      <c r="K276" s="710"/>
      <c r="L276" s="270"/>
      <c r="M276" s="706" t="str">
        <f t="shared" si="4"/>
        <v/>
      </c>
    </row>
    <row r="277" spans="1:13" ht="14.45" customHeight="1" x14ac:dyDescent="0.2">
      <c r="A277" s="711"/>
      <c r="B277" s="707"/>
      <c r="C277" s="708"/>
      <c r="D277" s="708"/>
      <c r="E277" s="709"/>
      <c r="F277" s="707"/>
      <c r="G277" s="708"/>
      <c r="H277" s="708"/>
      <c r="I277" s="708"/>
      <c r="J277" s="708"/>
      <c r="K277" s="710"/>
      <c r="L277" s="270"/>
      <c r="M277" s="706" t="str">
        <f t="shared" si="4"/>
        <v/>
      </c>
    </row>
    <row r="278" spans="1:13" ht="14.45" customHeight="1" x14ac:dyDescent="0.2">
      <c r="A278" s="711"/>
      <c r="B278" s="707"/>
      <c r="C278" s="708"/>
      <c r="D278" s="708"/>
      <c r="E278" s="709"/>
      <c r="F278" s="707"/>
      <c r="G278" s="708"/>
      <c r="H278" s="708"/>
      <c r="I278" s="708"/>
      <c r="J278" s="708"/>
      <c r="K278" s="710"/>
      <c r="L278" s="270"/>
      <c r="M278" s="706" t="str">
        <f t="shared" si="4"/>
        <v/>
      </c>
    </row>
    <row r="279" spans="1:13" ht="14.45" customHeight="1" x14ac:dyDescent="0.2">
      <c r="A279" s="711"/>
      <c r="B279" s="707"/>
      <c r="C279" s="708"/>
      <c r="D279" s="708"/>
      <c r="E279" s="709"/>
      <c r="F279" s="707"/>
      <c r="G279" s="708"/>
      <c r="H279" s="708"/>
      <c r="I279" s="708"/>
      <c r="J279" s="708"/>
      <c r="K279" s="710"/>
      <c r="L279" s="270"/>
      <c r="M279" s="706" t="str">
        <f t="shared" si="4"/>
        <v/>
      </c>
    </row>
    <row r="280" spans="1:13" ht="14.45" customHeight="1" x14ac:dyDescent="0.2">
      <c r="A280" s="711"/>
      <c r="B280" s="707"/>
      <c r="C280" s="708"/>
      <c r="D280" s="708"/>
      <c r="E280" s="709"/>
      <c r="F280" s="707"/>
      <c r="G280" s="708"/>
      <c r="H280" s="708"/>
      <c r="I280" s="708"/>
      <c r="J280" s="708"/>
      <c r="K280" s="710"/>
      <c r="L280" s="270"/>
      <c r="M280" s="706" t="str">
        <f t="shared" si="4"/>
        <v/>
      </c>
    </row>
    <row r="281" spans="1:13" ht="14.45" customHeight="1" x14ac:dyDescent="0.2">
      <c r="A281" s="711"/>
      <c r="B281" s="707"/>
      <c r="C281" s="708"/>
      <c r="D281" s="708"/>
      <c r="E281" s="709"/>
      <c r="F281" s="707"/>
      <c r="G281" s="708"/>
      <c r="H281" s="708"/>
      <c r="I281" s="708"/>
      <c r="J281" s="708"/>
      <c r="K281" s="710"/>
      <c r="L281" s="270"/>
      <c r="M281" s="706" t="str">
        <f t="shared" si="4"/>
        <v/>
      </c>
    </row>
    <row r="282" spans="1:13" ht="14.45" customHeight="1" x14ac:dyDescent="0.2">
      <c r="A282" s="711"/>
      <c r="B282" s="707"/>
      <c r="C282" s="708"/>
      <c r="D282" s="708"/>
      <c r="E282" s="709"/>
      <c r="F282" s="707"/>
      <c r="G282" s="708"/>
      <c r="H282" s="708"/>
      <c r="I282" s="708"/>
      <c r="J282" s="708"/>
      <c r="K282" s="710"/>
      <c r="L282" s="270"/>
      <c r="M282" s="706" t="str">
        <f t="shared" si="4"/>
        <v/>
      </c>
    </row>
    <row r="283" spans="1:13" ht="14.45" customHeight="1" x14ac:dyDescent="0.2">
      <c r="A283" s="711"/>
      <c r="B283" s="707"/>
      <c r="C283" s="708"/>
      <c r="D283" s="708"/>
      <c r="E283" s="709"/>
      <c r="F283" s="707"/>
      <c r="G283" s="708"/>
      <c r="H283" s="708"/>
      <c r="I283" s="708"/>
      <c r="J283" s="708"/>
      <c r="K283" s="710"/>
      <c r="L283" s="270"/>
      <c r="M283" s="706" t="str">
        <f t="shared" si="4"/>
        <v/>
      </c>
    </row>
    <row r="284" spans="1:13" ht="14.45" customHeight="1" x14ac:dyDescent="0.2">
      <c r="A284" s="711"/>
      <c r="B284" s="707"/>
      <c r="C284" s="708"/>
      <c r="D284" s="708"/>
      <c r="E284" s="709"/>
      <c r="F284" s="707"/>
      <c r="G284" s="708"/>
      <c r="H284" s="708"/>
      <c r="I284" s="708"/>
      <c r="J284" s="708"/>
      <c r="K284" s="710"/>
      <c r="L284" s="270"/>
      <c r="M284" s="706" t="str">
        <f t="shared" si="4"/>
        <v/>
      </c>
    </row>
    <row r="285" spans="1:13" ht="14.45" customHeight="1" x14ac:dyDescent="0.2">
      <c r="A285" s="711"/>
      <c r="B285" s="707"/>
      <c r="C285" s="708"/>
      <c r="D285" s="708"/>
      <c r="E285" s="709"/>
      <c r="F285" s="707"/>
      <c r="G285" s="708"/>
      <c r="H285" s="708"/>
      <c r="I285" s="708"/>
      <c r="J285" s="708"/>
      <c r="K285" s="710"/>
      <c r="L285" s="270"/>
      <c r="M285" s="706" t="str">
        <f t="shared" si="4"/>
        <v/>
      </c>
    </row>
    <row r="286" spans="1:13" ht="14.45" customHeight="1" x14ac:dyDescent="0.2">
      <c r="A286" s="711"/>
      <c r="B286" s="707"/>
      <c r="C286" s="708"/>
      <c r="D286" s="708"/>
      <c r="E286" s="709"/>
      <c r="F286" s="707"/>
      <c r="G286" s="708"/>
      <c r="H286" s="708"/>
      <c r="I286" s="708"/>
      <c r="J286" s="708"/>
      <c r="K286" s="710"/>
      <c r="L286" s="270"/>
      <c r="M286" s="706" t="str">
        <f t="shared" si="4"/>
        <v/>
      </c>
    </row>
    <row r="287" spans="1:13" ht="14.45" customHeight="1" x14ac:dyDescent="0.2">
      <c r="A287" s="711"/>
      <c r="B287" s="707"/>
      <c r="C287" s="708"/>
      <c r="D287" s="708"/>
      <c r="E287" s="709"/>
      <c r="F287" s="707"/>
      <c r="G287" s="708"/>
      <c r="H287" s="708"/>
      <c r="I287" s="708"/>
      <c r="J287" s="708"/>
      <c r="K287" s="710"/>
      <c r="L287" s="270"/>
      <c r="M287" s="706" t="str">
        <f t="shared" si="4"/>
        <v/>
      </c>
    </row>
    <row r="288" spans="1:13" ht="14.45" customHeight="1" x14ac:dyDescent="0.2">
      <c r="A288" s="711"/>
      <c r="B288" s="707"/>
      <c r="C288" s="708"/>
      <c r="D288" s="708"/>
      <c r="E288" s="709"/>
      <c r="F288" s="707"/>
      <c r="G288" s="708"/>
      <c r="H288" s="708"/>
      <c r="I288" s="708"/>
      <c r="J288" s="708"/>
      <c r="K288" s="710"/>
      <c r="L288" s="270"/>
      <c r="M288" s="706" t="str">
        <f t="shared" si="4"/>
        <v/>
      </c>
    </row>
    <row r="289" spans="1:13" ht="14.45" customHeight="1" x14ac:dyDescent="0.2">
      <c r="A289" s="711"/>
      <c r="B289" s="707"/>
      <c r="C289" s="708"/>
      <c r="D289" s="708"/>
      <c r="E289" s="709"/>
      <c r="F289" s="707"/>
      <c r="G289" s="708"/>
      <c r="H289" s="708"/>
      <c r="I289" s="708"/>
      <c r="J289" s="708"/>
      <c r="K289" s="710"/>
      <c r="L289" s="270"/>
      <c r="M289" s="706" t="str">
        <f t="shared" si="4"/>
        <v/>
      </c>
    </row>
    <row r="290" spans="1:13" ht="14.45" customHeight="1" x14ac:dyDescent="0.2">
      <c r="A290" s="711"/>
      <c r="B290" s="707"/>
      <c r="C290" s="708"/>
      <c r="D290" s="708"/>
      <c r="E290" s="709"/>
      <c r="F290" s="707"/>
      <c r="G290" s="708"/>
      <c r="H290" s="708"/>
      <c r="I290" s="708"/>
      <c r="J290" s="708"/>
      <c r="K290" s="710"/>
      <c r="L290" s="270"/>
      <c r="M290" s="706" t="str">
        <f t="shared" si="4"/>
        <v/>
      </c>
    </row>
    <row r="291" spans="1:13" ht="14.45" customHeight="1" x14ac:dyDescent="0.2">
      <c r="A291" s="711"/>
      <c r="B291" s="707"/>
      <c r="C291" s="708"/>
      <c r="D291" s="708"/>
      <c r="E291" s="709"/>
      <c r="F291" s="707"/>
      <c r="G291" s="708"/>
      <c r="H291" s="708"/>
      <c r="I291" s="708"/>
      <c r="J291" s="708"/>
      <c r="K291" s="710"/>
      <c r="L291" s="270"/>
      <c r="M291" s="706" t="str">
        <f t="shared" si="4"/>
        <v/>
      </c>
    </row>
    <row r="292" spans="1:13" ht="14.45" customHeight="1" x14ac:dyDescent="0.2">
      <c r="A292" s="711"/>
      <c r="B292" s="707"/>
      <c r="C292" s="708"/>
      <c r="D292" s="708"/>
      <c r="E292" s="709"/>
      <c r="F292" s="707"/>
      <c r="G292" s="708"/>
      <c r="H292" s="708"/>
      <c r="I292" s="708"/>
      <c r="J292" s="708"/>
      <c r="K292" s="710"/>
      <c r="L292" s="270"/>
      <c r="M292" s="706" t="str">
        <f t="shared" si="4"/>
        <v/>
      </c>
    </row>
    <row r="293" spans="1:13" ht="14.45" customHeight="1" x14ac:dyDescent="0.2">
      <c r="A293" s="711"/>
      <c r="B293" s="707"/>
      <c r="C293" s="708"/>
      <c r="D293" s="708"/>
      <c r="E293" s="709"/>
      <c r="F293" s="707"/>
      <c r="G293" s="708"/>
      <c r="H293" s="708"/>
      <c r="I293" s="708"/>
      <c r="J293" s="708"/>
      <c r="K293" s="710"/>
      <c r="L293" s="270"/>
      <c r="M293" s="706" t="str">
        <f t="shared" si="4"/>
        <v/>
      </c>
    </row>
    <row r="294" spans="1:13" ht="14.45" customHeight="1" x14ac:dyDescent="0.2">
      <c r="A294" s="711"/>
      <c r="B294" s="707"/>
      <c r="C294" s="708"/>
      <c r="D294" s="708"/>
      <c r="E294" s="709"/>
      <c r="F294" s="707"/>
      <c r="G294" s="708"/>
      <c r="H294" s="708"/>
      <c r="I294" s="708"/>
      <c r="J294" s="708"/>
      <c r="K294" s="710"/>
      <c r="L294" s="270"/>
      <c r="M294" s="706" t="str">
        <f t="shared" si="4"/>
        <v/>
      </c>
    </row>
    <row r="295" spans="1:13" ht="14.45" customHeight="1" x14ac:dyDescent="0.2">
      <c r="A295" s="711"/>
      <c r="B295" s="707"/>
      <c r="C295" s="708"/>
      <c r="D295" s="708"/>
      <c r="E295" s="709"/>
      <c r="F295" s="707"/>
      <c r="G295" s="708"/>
      <c r="H295" s="708"/>
      <c r="I295" s="708"/>
      <c r="J295" s="708"/>
      <c r="K295" s="710"/>
      <c r="L295" s="270"/>
      <c r="M295" s="706" t="str">
        <f t="shared" si="4"/>
        <v/>
      </c>
    </row>
    <row r="296" spans="1:13" ht="14.45" customHeight="1" x14ac:dyDescent="0.2">
      <c r="A296" s="711"/>
      <c r="B296" s="707"/>
      <c r="C296" s="708"/>
      <c r="D296" s="708"/>
      <c r="E296" s="709"/>
      <c r="F296" s="707"/>
      <c r="G296" s="708"/>
      <c r="H296" s="708"/>
      <c r="I296" s="708"/>
      <c r="J296" s="708"/>
      <c r="K296" s="710"/>
      <c r="L296" s="270"/>
      <c r="M296" s="706" t="str">
        <f t="shared" si="4"/>
        <v/>
      </c>
    </row>
    <row r="297" spans="1:13" ht="14.45" customHeight="1" x14ac:dyDescent="0.2">
      <c r="A297" s="711"/>
      <c r="B297" s="707"/>
      <c r="C297" s="708"/>
      <c r="D297" s="708"/>
      <c r="E297" s="709"/>
      <c r="F297" s="707"/>
      <c r="G297" s="708"/>
      <c r="H297" s="708"/>
      <c r="I297" s="708"/>
      <c r="J297" s="708"/>
      <c r="K297" s="710"/>
      <c r="L297" s="270"/>
      <c r="M297" s="706" t="str">
        <f t="shared" si="4"/>
        <v/>
      </c>
    </row>
    <row r="298" spans="1:13" ht="14.45" customHeight="1" x14ac:dyDescent="0.2">
      <c r="A298" s="711"/>
      <c r="B298" s="707"/>
      <c r="C298" s="708"/>
      <c r="D298" s="708"/>
      <c r="E298" s="709"/>
      <c r="F298" s="707"/>
      <c r="G298" s="708"/>
      <c r="H298" s="708"/>
      <c r="I298" s="708"/>
      <c r="J298" s="708"/>
      <c r="K298" s="710"/>
      <c r="L298" s="270"/>
      <c r="M298" s="706" t="str">
        <f t="shared" si="4"/>
        <v/>
      </c>
    </row>
    <row r="299" spans="1:13" ht="14.45" customHeight="1" x14ac:dyDescent="0.2">
      <c r="A299" s="711"/>
      <c r="B299" s="707"/>
      <c r="C299" s="708"/>
      <c r="D299" s="708"/>
      <c r="E299" s="709"/>
      <c r="F299" s="707"/>
      <c r="G299" s="708"/>
      <c r="H299" s="708"/>
      <c r="I299" s="708"/>
      <c r="J299" s="708"/>
      <c r="K299" s="710"/>
      <c r="L299" s="270"/>
      <c r="M299" s="706" t="str">
        <f t="shared" si="4"/>
        <v/>
      </c>
    </row>
    <row r="300" spans="1:13" ht="14.45" customHeight="1" x14ac:dyDescent="0.2">
      <c r="A300" s="711"/>
      <c r="B300" s="707"/>
      <c r="C300" s="708"/>
      <c r="D300" s="708"/>
      <c r="E300" s="709"/>
      <c r="F300" s="707"/>
      <c r="G300" s="708"/>
      <c r="H300" s="708"/>
      <c r="I300" s="708"/>
      <c r="J300" s="708"/>
      <c r="K300" s="710"/>
      <c r="L300" s="270"/>
      <c r="M300" s="706" t="str">
        <f t="shared" si="4"/>
        <v/>
      </c>
    </row>
    <row r="301" spans="1:13" ht="14.45" customHeight="1" x14ac:dyDescent="0.2">
      <c r="A301" s="711"/>
      <c r="B301" s="707"/>
      <c r="C301" s="708"/>
      <c r="D301" s="708"/>
      <c r="E301" s="709"/>
      <c r="F301" s="707"/>
      <c r="G301" s="708"/>
      <c r="H301" s="708"/>
      <c r="I301" s="708"/>
      <c r="J301" s="708"/>
      <c r="K301" s="710"/>
      <c r="L301" s="270"/>
      <c r="M301" s="706" t="str">
        <f t="shared" si="4"/>
        <v/>
      </c>
    </row>
    <row r="302" spans="1:13" ht="14.45" customHeight="1" x14ac:dyDescent="0.2">
      <c r="A302" s="711"/>
      <c r="B302" s="707"/>
      <c r="C302" s="708"/>
      <c r="D302" s="708"/>
      <c r="E302" s="709"/>
      <c r="F302" s="707"/>
      <c r="G302" s="708"/>
      <c r="H302" s="708"/>
      <c r="I302" s="708"/>
      <c r="J302" s="708"/>
      <c r="K302" s="710"/>
      <c r="L302" s="270"/>
      <c r="M302" s="706" t="str">
        <f t="shared" si="4"/>
        <v/>
      </c>
    </row>
    <row r="303" spans="1:13" ht="14.45" customHeight="1" x14ac:dyDescent="0.2">
      <c r="A303" s="711"/>
      <c r="B303" s="707"/>
      <c r="C303" s="708"/>
      <c r="D303" s="708"/>
      <c r="E303" s="709"/>
      <c r="F303" s="707"/>
      <c r="G303" s="708"/>
      <c r="H303" s="708"/>
      <c r="I303" s="708"/>
      <c r="J303" s="708"/>
      <c r="K303" s="710"/>
      <c r="L303" s="270"/>
      <c r="M303" s="706" t="str">
        <f t="shared" si="4"/>
        <v/>
      </c>
    </row>
    <row r="304" spans="1:13" ht="14.45" customHeight="1" x14ac:dyDescent="0.2">
      <c r="A304" s="711"/>
      <c r="B304" s="707"/>
      <c r="C304" s="708"/>
      <c r="D304" s="708"/>
      <c r="E304" s="709"/>
      <c r="F304" s="707"/>
      <c r="G304" s="708"/>
      <c r="H304" s="708"/>
      <c r="I304" s="708"/>
      <c r="J304" s="708"/>
      <c r="K304" s="710"/>
      <c r="L304" s="270"/>
      <c r="M304" s="706" t="str">
        <f t="shared" si="4"/>
        <v/>
      </c>
    </row>
    <row r="305" spans="1:13" ht="14.45" customHeight="1" x14ac:dyDescent="0.2">
      <c r="A305" s="711"/>
      <c r="B305" s="707"/>
      <c r="C305" s="708"/>
      <c r="D305" s="708"/>
      <c r="E305" s="709"/>
      <c r="F305" s="707"/>
      <c r="G305" s="708"/>
      <c r="H305" s="708"/>
      <c r="I305" s="708"/>
      <c r="J305" s="708"/>
      <c r="K305" s="710"/>
      <c r="L305" s="270"/>
      <c r="M305" s="706" t="str">
        <f t="shared" si="4"/>
        <v/>
      </c>
    </row>
    <row r="306" spans="1:13" ht="14.45" customHeight="1" x14ac:dyDescent="0.2">
      <c r="A306" s="711"/>
      <c r="B306" s="707"/>
      <c r="C306" s="708"/>
      <c r="D306" s="708"/>
      <c r="E306" s="709"/>
      <c r="F306" s="707"/>
      <c r="G306" s="708"/>
      <c r="H306" s="708"/>
      <c r="I306" s="708"/>
      <c r="J306" s="708"/>
      <c r="K306" s="710"/>
      <c r="L306" s="270"/>
      <c r="M306" s="706" t="str">
        <f t="shared" si="4"/>
        <v/>
      </c>
    </row>
    <row r="307" spans="1:13" ht="14.45" customHeight="1" x14ac:dyDescent="0.2">
      <c r="A307" s="711"/>
      <c r="B307" s="707"/>
      <c r="C307" s="708"/>
      <c r="D307" s="708"/>
      <c r="E307" s="709"/>
      <c r="F307" s="707"/>
      <c r="G307" s="708"/>
      <c r="H307" s="708"/>
      <c r="I307" s="708"/>
      <c r="J307" s="708"/>
      <c r="K307" s="710"/>
      <c r="L307" s="270"/>
      <c r="M307" s="706" t="str">
        <f t="shared" si="4"/>
        <v/>
      </c>
    </row>
    <row r="308" spans="1:13" ht="14.45" customHeight="1" x14ac:dyDescent="0.2">
      <c r="A308" s="711"/>
      <c r="B308" s="707"/>
      <c r="C308" s="708"/>
      <c r="D308" s="708"/>
      <c r="E308" s="709"/>
      <c r="F308" s="707"/>
      <c r="G308" s="708"/>
      <c r="H308" s="708"/>
      <c r="I308" s="708"/>
      <c r="J308" s="708"/>
      <c r="K308" s="710"/>
      <c r="L308" s="270"/>
      <c r="M308" s="706" t="str">
        <f t="shared" si="4"/>
        <v/>
      </c>
    </row>
    <row r="309" spans="1:13" ht="14.45" customHeight="1" x14ac:dyDescent="0.2">
      <c r="A309" s="711"/>
      <c r="B309" s="707"/>
      <c r="C309" s="708"/>
      <c r="D309" s="708"/>
      <c r="E309" s="709"/>
      <c r="F309" s="707"/>
      <c r="G309" s="708"/>
      <c r="H309" s="708"/>
      <c r="I309" s="708"/>
      <c r="J309" s="708"/>
      <c r="K309" s="710"/>
      <c r="L309" s="270"/>
      <c r="M309" s="706" t="str">
        <f t="shared" si="4"/>
        <v/>
      </c>
    </row>
    <row r="310" spans="1:13" ht="14.45" customHeight="1" x14ac:dyDescent="0.2">
      <c r="A310" s="711"/>
      <c r="B310" s="707"/>
      <c r="C310" s="708"/>
      <c r="D310" s="708"/>
      <c r="E310" s="709"/>
      <c r="F310" s="707"/>
      <c r="G310" s="708"/>
      <c r="H310" s="708"/>
      <c r="I310" s="708"/>
      <c r="J310" s="708"/>
      <c r="K310" s="710"/>
      <c r="L310" s="270"/>
      <c r="M310" s="706" t="str">
        <f t="shared" si="4"/>
        <v/>
      </c>
    </row>
    <row r="311" spans="1:13" ht="14.45" customHeight="1" x14ac:dyDescent="0.2">
      <c r="A311" s="711"/>
      <c r="B311" s="707"/>
      <c r="C311" s="708"/>
      <c r="D311" s="708"/>
      <c r="E311" s="709"/>
      <c r="F311" s="707"/>
      <c r="G311" s="708"/>
      <c r="H311" s="708"/>
      <c r="I311" s="708"/>
      <c r="J311" s="708"/>
      <c r="K311" s="710"/>
      <c r="L311" s="270"/>
      <c r="M311" s="706" t="str">
        <f t="shared" si="4"/>
        <v/>
      </c>
    </row>
    <row r="312" spans="1:13" ht="14.45" customHeight="1" x14ac:dyDescent="0.2">
      <c r="A312" s="711"/>
      <c r="B312" s="707"/>
      <c r="C312" s="708"/>
      <c r="D312" s="708"/>
      <c r="E312" s="709"/>
      <c r="F312" s="707"/>
      <c r="G312" s="708"/>
      <c r="H312" s="708"/>
      <c r="I312" s="708"/>
      <c r="J312" s="708"/>
      <c r="K312" s="710"/>
      <c r="L312" s="270"/>
      <c r="M312" s="706" t="str">
        <f t="shared" si="4"/>
        <v/>
      </c>
    </row>
    <row r="313" spans="1:13" ht="14.45" customHeight="1" x14ac:dyDescent="0.2">
      <c r="A313" s="711"/>
      <c r="B313" s="707"/>
      <c r="C313" s="708"/>
      <c r="D313" s="708"/>
      <c r="E313" s="709"/>
      <c r="F313" s="707"/>
      <c r="G313" s="708"/>
      <c r="H313" s="708"/>
      <c r="I313" s="708"/>
      <c r="J313" s="708"/>
      <c r="K313" s="710"/>
      <c r="L313" s="270"/>
      <c r="M313" s="706" t="str">
        <f t="shared" si="4"/>
        <v/>
      </c>
    </row>
    <row r="314" spans="1:13" ht="14.45" customHeight="1" x14ac:dyDescent="0.2">
      <c r="A314" s="711"/>
      <c r="B314" s="707"/>
      <c r="C314" s="708"/>
      <c r="D314" s="708"/>
      <c r="E314" s="709"/>
      <c r="F314" s="707"/>
      <c r="G314" s="708"/>
      <c r="H314" s="708"/>
      <c r="I314" s="708"/>
      <c r="J314" s="708"/>
      <c r="K314" s="710"/>
      <c r="L314" s="270"/>
      <c r="M314" s="706" t="str">
        <f t="shared" si="4"/>
        <v/>
      </c>
    </row>
    <row r="315" spans="1:13" ht="14.45" customHeight="1" x14ac:dyDescent="0.2">
      <c r="A315" s="711"/>
      <c r="B315" s="707"/>
      <c r="C315" s="708"/>
      <c r="D315" s="708"/>
      <c r="E315" s="709"/>
      <c r="F315" s="707"/>
      <c r="G315" s="708"/>
      <c r="H315" s="708"/>
      <c r="I315" s="708"/>
      <c r="J315" s="708"/>
      <c r="K315" s="710"/>
      <c r="L315" s="270"/>
      <c r="M315" s="706" t="str">
        <f t="shared" si="4"/>
        <v/>
      </c>
    </row>
    <row r="316" spans="1:13" ht="14.45" customHeight="1" x14ac:dyDescent="0.2">
      <c r="A316" s="711"/>
      <c r="B316" s="707"/>
      <c r="C316" s="708"/>
      <c r="D316" s="708"/>
      <c r="E316" s="709"/>
      <c r="F316" s="707"/>
      <c r="G316" s="708"/>
      <c r="H316" s="708"/>
      <c r="I316" s="708"/>
      <c r="J316" s="708"/>
      <c r="K316" s="710"/>
      <c r="L316" s="270"/>
      <c r="M316" s="706" t="str">
        <f t="shared" si="4"/>
        <v/>
      </c>
    </row>
    <row r="317" spans="1:13" ht="14.45" customHeight="1" x14ac:dyDescent="0.2">
      <c r="A317" s="711"/>
      <c r="B317" s="707"/>
      <c r="C317" s="708"/>
      <c r="D317" s="708"/>
      <c r="E317" s="709"/>
      <c r="F317" s="707"/>
      <c r="G317" s="708"/>
      <c r="H317" s="708"/>
      <c r="I317" s="708"/>
      <c r="J317" s="708"/>
      <c r="K317" s="710"/>
      <c r="L317" s="270"/>
      <c r="M317" s="706" t="str">
        <f t="shared" si="4"/>
        <v/>
      </c>
    </row>
    <row r="318" spans="1:13" ht="14.45" customHeight="1" x14ac:dyDescent="0.2">
      <c r="A318" s="711"/>
      <c r="B318" s="707"/>
      <c r="C318" s="708"/>
      <c r="D318" s="708"/>
      <c r="E318" s="709"/>
      <c r="F318" s="707"/>
      <c r="G318" s="708"/>
      <c r="H318" s="708"/>
      <c r="I318" s="708"/>
      <c r="J318" s="708"/>
      <c r="K318" s="710"/>
      <c r="L318" s="270"/>
      <c r="M318" s="706" t="str">
        <f t="shared" si="4"/>
        <v/>
      </c>
    </row>
    <row r="319" spans="1:13" ht="14.45" customHeight="1" x14ac:dyDescent="0.2">
      <c r="A319" s="711"/>
      <c r="B319" s="707"/>
      <c r="C319" s="708"/>
      <c r="D319" s="708"/>
      <c r="E319" s="709"/>
      <c r="F319" s="707"/>
      <c r="G319" s="708"/>
      <c r="H319" s="708"/>
      <c r="I319" s="708"/>
      <c r="J319" s="708"/>
      <c r="K319" s="710"/>
      <c r="L319" s="270"/>
      <c r="M319" s="706" t="str">
        <f t="shared" si="4"/>
        <v/>
      </c>
    </row>
    <row r="320" spans="1:13" ht="14.45" customHeight="1" x14ac:dyDescent="0.2">
      <c r="A320" s="711"/>
      <c r="B320" s="707"/>
      <c r="C320" s="708"/>
      <c r="D320" s="708"/>
      <c r="E320" s="709"/>
      <c r="F320" s="707"/>
      <c r="G320" s="708"/>
      <c r="H320" s="708"/>
      <c r="I320" s="708"/>
      <c r="J320" s="708"/>
      <c r="K320" s="710"/>
      <c r="L320" s="270"/>
      <c r="M320" s="706" t="str">
        <f t="shared" si="4"/>
        <v/>
      </c>
    </row>
    <row r="321" spans="1:13" ht="14.45" customHeight="1" x14ac:dyDescent="0.2">
      <c r="A321" s="711"/>
      <c r="B321" s="707"/>
      <c r="C321" s="708"/>
      <c r="D321" s="708"/>
      <c r="E321" s="709"/>
      <c r="F321" s="707"/>
      <c r="G321" s="708"/>
      <c r="H321" s="708"/>
      <c r="I321" s="708"/>
      <c r="J321" s="708"/>
      <c r="K321" s="710"/>
      <c r="L321" s="270"/>
      <c r="M321" s="706" t="str">
        <f t="shared" si="4"/>
        <v/>
      </c>
    </row>
    <row r="322" spans="1:13" ht="14.45" customHeight="1" x14ac:dyDescent="0.2">
      <c r="A322" s="711"/>
      <c r="B322" s="707"/>
      <c r="C322" s="708"/>
      <c r="D322" s="708"/>
      <c r="E322" s="709"/>
      <c r="F322" s="707"/>
      <c r="G322" s="708"/>
      <c r="H322" s="708"/>
      <c r="I322" s="708"/>
      <c r="J322" s="708"/>
      <c r="K322" s="710"/>
      <c r="L322" s="270"/>
      <c r="M322" s="706" t="str">
        <f t="shared" si="4"/>
        <v/>
      </c>
    </row>
    <row r="323" spans="1:13" ht="14.45" customHeight="1" x14ac:dyDescent="0.2">
      <c r="A323" s="711"/>
      <c r="B323" s="707"/>
      <c r="C323" s="708"/>
      <c r="D323" s="708"/>
      <c r="E323" s="709"/>
      <c r="F323" s="707"/>
      <c r="G323" s="708"/>
      <c r="H323" s="708"/>
      <c r="I323" s="708"/>
      <c r="J323" s="708"/>
      <c r="K323" s="710"/>
      <c r="L323" s="270"/>
      <c r="M323" s="706" t="str">
        <f t="shared" si="4"/>
        <v/>
      </c>
    </row>
    <row r="324" spans="1:13" ht="14.45" customHeight="1" x14ac:dyDescent="0.2">
      <c r="A324" s="711"/>
      <c r="B324" s="707"/>
      <c r="C324" s="708"/>
      <c r="D324" s="708"/>
      <c r="E324" s="709"/>
      <c r="F324" s="707"/>
      <c r="G324" s="708"/>
      <c r="H324" s="708"/>
      <c r="I324" s="708"/>
      <c r="J324" s="708"/>
      <c r="K324" s="710"/>
      <c r="L324" s="270"/>
      <c r="M324" s="706" t="str">
        <f t="shared" si="4"/>
        <v/>
      </c>
    </row>
    <row r="325" spans="1:13" ht="14.45" customHeight="1" x14ac:dyDescent="0.2">
      <c r="A325" s="711"/>
      <c r="B325" s="707"/>
      <c r="C325" s="708"/>
      <c r="D325" s="708"/>
      <c r="E325" s="709"/>
      <c r="F325" s="707"/>
      <c r="G325" s="708"/>
      <c r="H325" s="708"/>
      <c r="I325" s="708"/>
      <c r="J325" s="708"/>
      <c r="K325" s="710"/>
      <c r="L325" s="270"/>
      <c r="M325" s="706" t="str">
        <f t="shared" si="4"/>
        <v/>
      </c>
    </row>
    <row r="326" spans="1:13" ht="14.45" customHeight="1" x14ac:dyDescent="0.2">
      <c r="A326" s="711"/>
      <c r="B326" s="707"/>
      <c r="C326" s="708"/>
      <c r="D326" s="708"/>
      <c r="E326" s="709"/>
      <c r="F326" s="707"/>
      <c r="G326" s="708"/>
      <c r="H326" s="708"/>
      <c r="I326" s="708"/>
      <c r="J326" s="708"/>
      <c r="K326" s="710"/>
      <c r="L326" s="270"/>
      <c r="M326" s="706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711"/>
      <c r="B327" s="707"/>
      <c r="C327" s="708"/>
      <c r="D327" s="708"/>
      <c r="E327" s="709"/>
      <c r="F327" s="707"/>
      <c r="G327" s="708"/>
      <c r="H327" s="708"/>
      <c r="I327" s="708"/>
      <c r="J327" s="708"/>
      <c r="K327" s="710"/>
      <c r="L327" s="270"/>
      <c r="M327" s="706" t="str">
        <f t="shared" si="5"/>
        <v/>
      </c>
    </row>
    <row r="328" spans="1:13" ht="14.45" customHeight="1" x14ac:dyDescent="0.2">
      <c r="A328" s="711"/>
      <c r="B328" s="707"/>
      <c r="C328" s="708"/>
      <c r="D328" s="708"/>
      <c r="E328" s="709"/>
      <c r="F328" s="707"/>
      <c r="G328" s="708"/>
      <c r="H328" s="708"/>
      <c r="I328" s="708"/>
      <c r="J328" s="708"/>
      <c r="K328" s="710"/>
      <c r="L328" s="270"/>
      <c r="M328" s="706" t="str">
        <f t="shared" si="5"/>
        <v/>
      </c>
    </row>
    <row r="329" spans="1:13" ht="14.45" customHeight="1" x14ac:dyDescent="0.2">
      <c r="A329" s="711"/>
      <c r="B329" s="707"/>
      <c r="C329" s="708"/>
      <c r="D329" s="708"/>
      <c r="E329" s="709"/>
      <c r="F329" s="707"/>
      <c r="G329" s="708"/>
      <c r="H329" s="708"/>
      <c r="I329" s="708"/>
      <c r="J329" s="708"/>
      <c r="K329" s="710"/>
      <c r="L329" s="270"/>
      <c r="M329" s="706" t="str">
        <f t="shared" si="5"/>
        <v/>
      </c>
    </row>
    <row r="330" spans="1:13" ht="14.45" customHeight="1" x14ac:dyDescent="0.2">
      <c r="A330" s="711"/>
      <c r="B330" s="707"/>
      <c r="C330" s="708"/>
      <c r="D330" s="708"/>
      <c r="E330" s="709"/>
      <c r="F330" s="707"/>
      <c r="G330" s="708"/>
      <c r="H330" s="708"/>
      <c r="I330" s="708"/>
      <c r="J330" s="708"/>
      <c r="K330" s="710"/>
      <c r="L330" s="270"/>
      <c r="M330" s="706" t="str">
        <f t="shared" si="5"/>
        <v/>
      </c>
    </row>
    <row r="331" spans="1:13" ht="14.45" customHeight="1" x14ac:dyDescent="0.2">
      <c r="A331" s="711"/>
      <c r="B331" s="707"/>
      <c r="C331" s="708"/>
      <c r="D331" s="708"/>
      <c r="E331" s="709"/>
      <c r="F331" s="707"/>
      <c r="G331" s="708"/>
      <c r="H331" s="708"/>
      <c r="I331" s="708"/>
      <c r="J331" s="708"/>
      <c r="K331" s="710"/>
      <c r="L331" s="270"/>
      <c r="M331" s="706" t="str">
        <f t="shared" si="5"/>
        <v/>
      </c>
    </row>
    <row r="332" spans="1:13" ht="14.45" customHeight="1" x14ac:dyDescent="0.2">
      <c r="A332" s="711"/>
      <c r="B332" s="707"/>
      <c r="C332" s="708"/>
      <c r="D332" s="708"/>
      <c r="E332" s="709"/>
      <c r="F332" s="707"/>
      <c r="G332" s="708"/>
      <c r="H332" s="708"/>
      <c r="I332" s="708"/>
      <c r="J332" s="708"/>
      <c r="K332" s="710"/>
      <c r="L332" s="270"/>
      <c r="M332" s="706" t="str">
        <f t="shared" si="5"/>
        <v/>
      </c>
    </row>
    <row r="333" spans="1:13" ht="14.45" customHeight="1" x14ac:dyDescent="0.2">
      <c r="A333" s="711"/>
      <c r="B333" s="707"/>
      <c r="C333" s="708"/>
      <c r="D333" s="708"/>
      <c r="E333" s="709"/>
      <c r="F333" s="707"/>
      <c r="G333" s="708"/>
      <c r="H333" s="708"/>
      <c r="I333" s="708"/>
      <c r="J333" s="708"/>
      <c r="K333" s="710"/>
      <c r="L333" s="270"/>
      <c r="M333" s="706" t="str">
        <f t="shared" si="5"/>
        <v/>
      </c>
    </row>
    <row r="334" spans="1:13" ht="14.45" customHeight="1" x14ac:dyDescent="0.2">
      <c r="A334" s="711"/>
      <c r="B334" s="707"/>
      <c r="C334" s="708"/>
      <c r="D334" s="708"/>
      <c r="E334" s="709"/>
      <c r="F334" s="707"/>
      <c r="G334" s="708"/>
      <c r="H334" s="708"/>
      <c r="I334" s="708"/>
      <c r="J334" s="708"/>
      <c r="K334" s="710"/>
      <c r="L334" s="270"/>
      <c r="M334" s="706" t="str">
        <f t="shared" si="5"/>
        <v/>
      </c>
    </row>
    <row r="335" spans="1:13" ht="14.45" customHeight="1" x14ac:dyDescent="0.2">
      <c r="A335" s="711"/>
      <c r="B335" s="707"/>
      <c r="C335" s="708"/>
      <c r="D335" s="708"/>
      <c r="E335" s="709"/>
      <c r="F335" s="707"/>
      <c r="G335" s="708"/>
      <c r="H335" s="708"/>
      <c r="I335" s="708"/>
      <c r="J335" s="708"/>
      <c r="K335" s="710"/>
      <c r="L335" s="270"/>
      <c r="M335" s="706" t="str">
        <f t="shared" si="5"/>
        <v/>
      </c>
    </row>
    <row r="336" spans="1:13" ht="14.45" customHeight="1" x14ac:dyDescent="0.2">
      <c r="A336" s="711"/>
      <c r="B336" s="707"/>
      <c r="C336" s="708"/>
      <c r="D336" s="708"/>
      <c r="E336" s="709"/>
      <c r="F336" s="707"/>
      <c r="G336" s="708"/>
      <c r="H336" s="708"/>
      <c r="I336" s="708"/>
      <c r="J336" s="708"/>
      <c r="K336" s="710"/>
      <c r="L336" s="270"/>
      <c r="M336" s="706" t="str">
        <f t="shared" si="5"/>
        <v/>
      </c>
    </row>
    <row r="337" spans="1:13" ht="14.45" customHeight="1" x14ac:dyDescent="0.2">
      <c r="A337" s="711"/>
      <c r="B337" s="707"/>
      <c r="C337" s="708"/>
      <c r="D337" s="708"/>
      <c r="E337" s="709"/>
      <c r="F337" s="707"/>
      <c r="G337" s="708"/>
      <c r="H337" s="708"/>
      <c r="I337" s="708"/>
      <c r="J337" s="708"/>
      <c r="K337" s="710"/>
      <c r="L337" s="270"/>
      <c r="M337" s="706" t="str">
        <f t="shared" si="5"/>
        <v/>
      </c>
    </row>
    <row r="338" spans="1:13" ht="14.45" customHeight="1" x14ac:dyDescent="0.2">
      <c r="A338" s="711"/>
      <c r="B338" s="707"/>
      <c r="C338" s="708"/>
      <c r="D338" s="708"/>
      <c r="E338" s="709"/>
      <c r="F338" s="707"/>
      <c r="G338" s="708"/>
      <c r="H338" s="708"/>
      <c r="I338" s="708"/>
      <c r="J338" s="708"/>
      <c r="K338" s="710"/>
      <c r="L338" s="270"/>
      <c r="M338" s="706" t="str">
        <f t="shared" si="5"/>
        <v/>
      </c>
    </row>
    <row r="339" spans="1:13" ht="14.45" customHeight="1" x14ac:dyDescent="0.2">
      <c r="A339" s="711"/>
      <c r="B339" s="707"/>
      <c r="C339" s="708"/>
      <c r="D339" s="708"/>
      <c r="E339" s="709"/>
      <c r="F339" s="707"/>
      <c r="G339" s="708"/>
      <c r="H339" s="708"/>
      <c r="I339" s="708"/>
      <c r="J339" s="708"/>
      <c r="K339" s="710"/>
      <c r="L339" s="270"/>
      <c r="M339" s="706" t="str">
        <f t="shared" si="5"/>
        <v/>
      </c>
    </row>
    <row r="340" spans="1:13" ht="14.45" customHeight="1" x14ac:dyDescent="0.2">
      <c r="A340" s="711"/>
      <c r="B340" s="707"/>
      <c r="C340" s="708"/>
      <c r="D340" s="708"/>
      <c r="E340" s="709"/>
      <c r="F340" s="707"/>
      <c r="G340" s="708"/>
      <c r="H340" s="708"/>
      <c r="I340" s="708"/>
      <c r="J340" s="708"/>
      <c r="K340" s="710"/>
      <c r="L340" s="270"/>
      <c r="M340" s="706" t="str">
        <f t="shared" si="5"/>
        <v/>
      </c>
    </row>
    <row r="341" spans="1:13" ht="14.45" customHeight="1" x14ac:dyDescent="0.2">
      <c r="A341" s="711"/>
      <c r="B341" s="707"/>
      <c r="C341" s="708"/>
      <c r="D341" s="708"/>
      <c r="E341" s="709"/>
      <c r="F341" s="707"/>
      <c r="G341" s="708"/>
      <c r="H341" s="708"/>
      <c r="I341" s="708"/>
      <c r="J341" s="708"/>
      <c r="K341" s="710"/>
      <c r="L341" s="270"/>
      <c r="M341" s="706" t="str">
        <f t="shared" si="5"/>
        <v/>
      </c>
    </row>
    <row r="342" spans="1:13" ht="14.45" customHeight="1" x14ac:dyDescent="0.2">
      <c r="A342" s="711"/>
      <c r="B342" s="707"/>
      <c r="C342" s="708"/>
      <c r="D342" s="708"/>
      <c r="E342" s="709"/>
      <c r="F342" s="707"/>
      <c r="G342" s="708"/>
      <c r="H342" s="708"/>
      <c r="I342" s="708"/>
      <c r="J342" s="708"/>
      <c r="K342" s="710"/>
      <c r="L342" s="270"/>
      <c r="M342" s="706" t="str">
        <f t="shared" si="5"/>
        <v/>
      </c>
    </row>
    <row r="343" spans="1:13" ht="14.45" customHeight="1" x14ac:dyDescent="0.2">
      <c r="A343" s="711"/>
      <c r="B343" s="707"/>
      <c r="C343" s="708"/>
      <c r="D343" s="708"/>
      <c r="E343" s="709"/>
      <c r="F343" s="707"/>
      <c r="G343" s="708"/>
      <c r="H343" s="708"/>
      <c r="I343" s="708"/>
      <c r="J343" s="708"/>
      <c r="K343" s="710"/>
      <c r="L343" s="270"/>
      <c r="M343" s="706" t="str">
        <f t="shared" si="5"/>
        <v/>
      </c>
    </row>
    <row r="344" spans="1:13" ht="14.45" customHeight="1" x14ac:dyDescent="0.2">
      <c r="A344" s="711"/>
      <c r="B344" s="707"/>
      <c r="C344" s="708"/>
      <c r="D344" s="708"/>
      <c r="E344" s="709"/>
      <c r="F344" s="707"/>
      <c r="G344" s="708"/>
      <c r="H344" s="708"/>
      <c r="I344" s="708"/>
      <c r="J344" s="708"/>
      <c r="K344" s="710"/>
      <c r="L344" s="270"/>
      <c r="M344" s="706" t="str">
        <f t="shared" si="5"/>
        <v/>
      </c>
    </row>
    <row r="345" spans="1:13" ht="14.45" customHeight="1" x14ac:dyDescent="0.2">
      <c r="A345" s="711"/>
      <c r="B345" s="707"/>
      <c r="C345" s="708"/>
      <c r="D345" s="708"/>
      <c r="E345" s="709"/>
      <c r="F345" s="707"/>
      <c r="G345" s="708"/>
      <c r="H345" s="708"/>
      <c r="I345" s="708"/>
      <c r="J345" s="708"/>
      <c r="K345" s="710"/>
      <c r="L345" s="270"/>
      <c r="M345" s="706" t="str">
        <f t="shared" si="5"/>
        <v/>
      </c>
    </row>
    <row r="346" spans="1:13" ht="14.45" customHeight="1" x14ac:dyDescent="0.2">
      <c r="A346" s="711"/>
      <c r="B346" s="707"/>
      <c r="C346" s="708"/>
      <c r="D346" s="708"/>
      <c r="E346" s="709"/>
      <c r="F346" s="707"/>
      <c r="G346" s="708"/>
      <c r="H346" s="708"/>
      <c r="I346" s="708"/>
      <c r="J346" s="708"/>
      <c r="K346" s="710"/>
      <c r="L346" s="270"/>
      <c r="M346" s="706" t="str">
        <f t="shared" si="5"/>
        <v/>
      </c>
    </row>
    <row r="347" spans="1:13" ht="14.45" customHeight="1" x14ac:dyDescent="0.2">
      <c r="A347" s="711"/>
      <c r="B347" s="707"/>
      <c r="C347" s="708"/>
      <c r="D347" s="708"/>
      <c r="E347" s="709"/>
      <c r="F347" s="707"/>
      <c r="G347" s="708"/>
      <c r="H347" s="708"/>
      <c r="I347" s="708"/>
      <c r="J347" s="708"/>
      <c r="K347" s="710"/>
      <c r="L347" s="270"/>
      <c r="M347" s="706" t="str">
        <f t="shared" si="5"/>
        <v/>
      </c>
    </row>
    <row r="348" spans="1:13" ht="14.45" customHeight="1" x14ac:dyDescent="0.2">
      <c r="A348" s="711"/>
      <c r="B348" s="707"/>
      <c r="C348" s="708"/>
      <c r="D348" s="708"/>
      <c r="E348" s="709"/>
      <c r="F348" s="707"/>
      <c r="G348" s="708"/>
      <c r="H348" s="708"/>
      <c r="I348" s="708"/>
      <c r="J348" s="708"/>
      <c r="K348" s="710"/>
      <c r="L348" s="270"/>
      <c r="M348" s="706" t="str">
        <f t="shared" si="5"/>
        <v/>
      </c>
    </row>
    <row r="349" spans="1:13" ht="14.45" customHeight="1" x14ac:dyDescent="0.2">
      <c r="A349" s="711"/>
      <c r="B349" s="707"/>
      <c r="C349" s="708"/>
      <c r="D349" s="708"/>
      <c r="E349" s="709"/>
      <c r="F349" s="707"/>
      <c r="G349" s="708"/>
      <c r="H349" s="708"/>
      <c r="I349" s="708"/>
      <c r="J349" s="708"/>
      <c r="K349" s="710"/>
      <c r="L349" s="270"/>
      <c r="M349" s="706" t="str">
        <f t="shared" si="5"/>
        <v/>
      </c>
    </row>
    <row r="350" spans="1:13" ht="14.45" customHeight="1" x14ac:dyDescent="0.2">
      <c r="A350" s="711"/>
      <c r="B350" s="707"/>
      <c r="C350" s="708"/>
      <c r="D350" s="708"/>
      <c r="E350" s="709"/>
      <c r="F350" s="707"/>
      <c r="G350" s="708"/>
      <c r="H350" s="708"/>
      <c r="I350" s="708"/>
      <c r="J350" s="708"/>
      <c r="K350" s="710"/>
      <c r="L350" s="270"/>
      <c r="M350" s="706" t="str">
        <f t="shared" si="5"/>
        <v/>
      </c>
    </row>
    <row r="351" spans="1:13" ht="14.45" customHeight="1" x14ac:dyDescent="0.2">
      <c r="A351" s="711"/>
      <c r="B351" s="707"/>
      <c r="C351" s="708"/>
      <c r="D351" s="708"/>
      <c r="E351" s="709"/>
      <c r="F351" s="707"/>
      <c r="G351" s="708"/>
      <c r="H351" s="708"/>
      <c r="I351" s="708"/>
      <c r="J351" s="708"/>
      <c r="K351" s="710"/>
      <c r="L351" s="270"/>
      <c r="M351" s="706" t="str">
        <f t="shared" si="5"/>
        <v/>
      </c>
    </row>
    <row r="352" spans="1:13" ht="14.45" customHeight="1" x14ac:dyDescent="0.2">
      <c r="A352" s="711"/>
      <c r="B352" s="707"/>
      <c r="C352" s="708"/>
      <c r="D352" s="708"/>
      <c r="E352" s="709"/>
      <c r="F352" s="707"/>
      <c r="G352" s="708"/>
      <c r="H352" s="708"/>
      <c r="I352" s="708"/>
      <c r="J352" s="708"/>
      <c r="K352" s="710"/>
      <c r="L352" s="270"/>
      <c r="M352" s="706" t="str">
        <f t="shared" si="5"/>
        <v/>
      </c>
    </row>
    <row r="353" spans="1:13" ht="14.45" customHeight="1" x14ac:dyDescent="0.2">
      <c r="A353" s="711"/>
      <c r="B353" s="707"/>
      <c r="C353" s="708"/>
      <c r="D353" s="708"/>
      <c r="E353" s="709"/>
      <c r="F353" s="707"/>
      <c r="G353" s="708"/>
      <c r="H353" s="708"/>
      <c r="I353" s="708"/>
      <c r="J353" s="708"/>
      <c r="K353" s="710"/>
      <c r="L353" s="270"/>
      <c r="M353" s="706" t="str">
        <f t="shared" si="5"/>
        <v/>
      </c>
    </row>
    <row r="354" spans="1:13" ht="14.45" customHeight="1" x14ac:dyDescent="0.2">
      <c r="A354" s="711"/>
      <c r="B354" s="707"/>
      <c r="C354" s="708"/>
      <c r="D354" s="708"/>
      <c r="E354" s="709"/>
      <c r="F354" s="707"/>
      <c r="G354" s="708"/>
      <c r="H354" s="708"/>
      <c r="I354" s="708"/>
      <c r="J354" s="708"/>
      <c r="K354" s="710"/>
      <c r="L354" s="270"/>
      <c r="M354" s="706" t="str">
        <f t="shared" si="5"/>
        <v/>
      </c>
    </row>
    <row r="355" spans="1:13" ht="14.45" customHeight="1" x14ac:dyDescent="0.2">
      <c r="A355" s="711"/>
      <c r="B355" s="707"/>
      <c r="C355" s="708"/>
      <c r="D355" s="708"/>
      <c r="E355" s="709"/>
      <c r="F355" s="707"/>
      <c r="G355" s="708"/>
      <c r="H355" s="708"/>
      <c r="I355" s="708"/>
      <c r="J355" s="708"/>
      <c r="K355" s="710"/>
      <c r="L355" s="270"/>
      <c r="M355" s="706" t="str">
        <f t="shared" si="5"/>
        <v/>
      </c>
    </row>
    <row r="356" spans="1:13" ht="14.45" customHeight="1" x14ac:dyDescent="0.2">
      <c r="A356" s="711"/>
      <c r="B356" s="707"/>
      <c r="C356" s="708"/>
      <c r="D356" s="708"/>
      <c r="E356" s="709"/>
      <c r="F356" s="707"/>
      <c r="G356" s="708"/>
      <c r="H356" s="708"/>
      <c r="I356" s="708"/>
      <c r="J356" s="708"/>
      <c r="K356" s="710"/>
      <c r="L356" s="270"/>
      <c r="M356" s="706" t="str">
        <f t="shared" si="5"/>
        <v/>
      </c>
    </row>
    <row r="357" spans="1:13" ht="14.45" customHeight="1" x14ac:dyDescent="0.2">
      <c r="A357" s="711"/>
      <c r="B357" s="707"/>
      <c r="C357" s="708"/>
      <c r="D357" s="708"/>
      <c r="E357" s="709"/>
      <c r="F357" s="707"/>
      <c r="G357" s="708"/>
      <c r="H357" s="708"/>
      <c r="I357" s="708"/>
      <c r="J357" s="708"/>
      <c r="K357" s="710"/>
      <c r="L357" s="270"/>
      <c r="M357" s="706" t="str">
        <f t="shared" si="5"/>
        <v/>
      </c>
    </row>
    <row r="358" spans="1:13" ht="14.45" customHeight="1" x14ac:dyDescent="0.2">
      <c r="A358" s="711"/>
      <c r="B358" s="707"/>
      <c r="C358" s="708"/>
      <c r="D358" s="708"/>
      <c r="E358" s="709"/>
      <c r="F358" s="707"/>
      <c r="G358" s="708"/>
      <c r="H358" s="708"/>
      <c r="I358" s="708"/>
      <c r="J358" s="708"/>
      <c r="K358" s="710"/>
      <c r="L358" s="270"/>
      <c r="M358" s="706" t="str">
        <f t="shared" si="5"/>
        <v/>
      </c>
    </row>
    <row r="359" spans="1:13" ht="14.45" customHeight="1" x14ac:dyDescent="0.2">
      <c r="A359" s="711"/>
      <c r="B359" s="707"/>
      <c r="C359" s="708"/>
      <c r="D359" s="708"/>
      <c r="E359" s="709"/>
      <c r="F359" s="707"/>
      <c r="G359" s="708"/>
      <c r="H359" s="708"/>
      <c r="I359" s="708"/>
      <c r="J359" s="708"/>
      <c r="K359" s="710"/>
      <c r="L359" s="270"/>
      <c r="M359" s="706" t="str">
        <f t="shared" si="5"/>
        <v/>
      </c>
    </row>
    <row r="360" spans="1:13" ht="14.45" customHeight="1" x14ac:dyDescent="0.2">
      <c r="A360" s="711"/>
      <c r="B360" s="707"/>
      <c r="C360" s="708"/>
      <c r="D360" s="708"/>
      <c r="E360" s="709"/>
      <c r="F360" s="707"/>
      <c r="G360" s="708"/>
      <c r="H360" s="708"/>
      <c r="I360" s="708"/>
      <c r="J360" s="708"/>
      <c r="K360" s="710"/>
      <c r="L360" s="270"/>
      <c r="M360" s="706" t="str">
        <f t="shared" si="5"/>
        <v/>
      </c>
    </row>
    <row r="361" spans="1:13" ht="14.45" customHeight="1" x14ac:dyDescent="0.2">
      <c r="A361" s="711"/>
      <c r="B361" s="707"/>
      <c r="C361" s="708"/>
      <c r="D361" s="708"/>
      <c r="E361" s="709"/>
      <c r="F361" s="707"/>
      <c r="G361" s="708"/>
      <c r="H361" s="708"/>
      <c r="I361" s="708"/>
      <c r="J361" s="708"/>
      <c r="K361" s="710"/>
      <c r="L361" s="270"/>
      <c r="M361" s="706" t="str">
        <f t="shared" si="5"/>
        <v/>
      </c>
    </row>
    <row r="362" spans="1:13" ht="14.45" customHeight="1" x14ac:dyDescent="0.2">
      <c r="A362" s="711"/>
      <c r="B362" s="707"/>
      <c r="C362" s="708"/>
      <c r="D362" s="708"/>
      <c r="E362" s="709"/>
      <c r="F362" s="707"/>
      <c r="G362" s="708"/>
      <c r="H362" s="708"/>
      <c r="I362" s="708"/>
      <c r="J362" s="708"/>
      <c r="K362" s="710"/>
      <c r="L362" s="270"/>
      <c r="M362" s="706" t="str">
        <f t="shared" si="5"/>
        <v/>
      </c>
    </row>
    <row r="363" spans="1:13" ht="14.45" customHeight="1" x14ac:dyDescent="0.2">
      <c r="A363" s="711"/>
      <c r="B363" s="707"/>
      <c r="C363" s="708"/>
      <c r="D363" s="708"/>
      <c r="E363" s="709"/>
      <c r="F363" s="707"/>
      <c r="G363" s="708"/>
      <c r="H363" s="708"/>
      <c r="I363" s="708"/>
      <c r="J363" s="708"/>
      <c r="K363" s="710"/>
      <c r="L363" s="270"/>
      <c r="M363" s="706" t="str">
        <f t="shared" si="5"/>
        <v/>
      </c>
    </row>
    <row r="364" spans="1:13" ht="14.45" customHeight="1" x14ac:dyDescent="0.2">
      <c r="A364" s="711"/>
      <c r="B364" s="707"/>
      <c r="C364" s="708"/>
      <c r="D364" s="708"/>
      <c r="E364" s="709"/>
      <c r="F364" s="707"/>
      <c r="G364" s="708"/>
      <c r="H364" s="708"/>
      <c r="I364" s="708"/>
      <c r="J364" s="708"/>
      <c r="K364" s="710"/>
      <c r="L364" s="270"/>
      <c r="M364" s="706" t="str">
        <f t="shared" si="5"/>
        <v/>
      </c>
    </row>
    <row r="365" spans="1:13" ht="14.45" customHeight="1" x14ac:dyDescent="0.2">
      <c r="A365" s="711"/>
      <c r="B365" s="707"/>
      <c r="C365" s="708"/>
      <c r="D365" s="708"/>
      <c r="E365" s="709"/>
      <c r="F365" s="707"/>
      <c r="G365" s="708"/>
      <c r="H365" s="708"/>
      <c r="I365" s="708"/>
      <c r="J365" s="708"/>
      <c r="K365" s="710"/>
      <c r="L365" s="270"/>
      <c r="M365" s="706" t="str">
        <f t="shared" si="5"/>
        <v/>
      </c>
    </row>
    <row r="366" spans="1:13" ht="14.45" customHeight="1" x14ac:dyDescent="0.2">
      <c r="A366" s="711"/>
      <c r="B366" s="707"/>
      <c r="C366" s="708"/>
      <c r="D366" s="708"/>
      <c r="E366" s="709"/>
      <c r="F366" s="707"/>
      <c r="G366" s="708"/>
      <c r="H366" s="708"/>
      <c r="I366" s="708"/>
      <c r="J366" s="708"/>
      <c r="K366" s="710"/>
      <c r="L366" s="270"/>
      <c r="M366" s="706" t="str">
        <f t="shared" si="5"/>
        <v/>
      </c>
    </row>
    <row r="367" spans="1:13" ht="14.45" customHeight="1" x14ac:dyDescent="0.2">
      <c r="A367" s="711"/>
      <c r="B367" s="707"/>
      <c r="C367" s="708"/>
      <c r="D367" s="708"/>
      <c r="E367" s="709"/>
      <c r="F367" s="707"/>
      <c r="G367" s="708"/>
      <c r="H367" s="708"/>
      <c r="I367" s="708"/>
      <c r="J367" s="708"/>
      <c r="K367" s="710"/>
      <c r="L367" s="270"/>
      <c r="M367" s="706" t="str">
        <f t="shared" si="5"/>
        <v/>
      </c>
    </row>
    <row r="368" spans="1:13" ht="14.45" customHeight="1" x14ac:dyDescent="0.2">
      <c r="A368" s="711"/>
      <c r="B368" s="707"/>
      <c r="C368" s="708"/>
      <c r="D368" s="708"/>
      <c r="E368" s="709"/>
      <c r="F368" s="707"/>
      <c r="G368" s="708"/>
      <c r="H368" s="708"/>
      <c r="I368" s="708"/>
      <c r="J368" s="708"/>
      <c r="K368" s="710"/>
      <c r="L368" s="270"/>
      <c r="M368" s="706" t="str">
        <f t="shared" si="5"/>
        <v/>
      </c>
    </row>
    <row r="369" spans="1:13" ht="14.45" customHeight="1" x14ac:dyDescent="0.2">
      <c r="A369" s="711"/>
      <c r="B369" s="707"/>
      <c r="C369" s="708"/>
      <c r="D369" s="708"/>
      <c r="E369" s="709"/>
      <c r="F369" s="707"/>
      <c r="G369" s="708"/>
      <c r="H369" s="708"/>
      <c r="I369" s="708"/>
      <c r="J369" s="708"/>
      <c r="K369" s="710"/>
      <c r="L369" s="270"/>
      <c r="M369" s="706" t="str">
        <f t="shared" si="5"/>
        <v/>
      </c>
    </row>
    <row r="370" spans="1:13" ht="14.45" customHeight="1" x14ac:dyDescent="0.2">
      <c r="A370" s="711"/>
      <c r="B370" s="707"/>
      <c r="C370" s="708"/>
      <c r="D370" s="708"/>
      <c r="E370" s="709"/>
      <c r="F370" s="707"/>
      <c r="G370" s="708"/>
      <c r="H370" s="708"/>
      <c r="I370" s="708"/>
      <c r="J370" s="708"/>
      <c r="K370" s="710"/>
      <c r="L370" s="270"/>
      <c r="M370" s="706" t="str">
        <f t="shared" si="5"/>
        <v/>
      </c>
    </row>
    <row r="371" spans="1:13" ht="14.45" customHeight="1" x14ac:dyDescent="0.2">
      <c r="A371" s="711"/>
      <c r="B371" s="707"/>
      <c r="C371" s="708"/>
      <c r="D371" s="708"/>
      <c r="E371" s="709"/>
      <c r="F371" s="707"/>
      <c r="G371" s="708"/>
      <c r="H371" s="708"/>
      <c r="I371" s="708"/>
      <c r="J371" s="708"/>
      <c r="K371" s="710"/>
      <c r="L371" s="270"/>
      <c r="M371" s="706" t="str">
        <f t="shared" si="5"/>
        <v/>
      </c>
    </row>
    <row r="372" spans="1:13" ht="14.45" customHeight="1" x14ac:dyDescent="0.2">
      <c r="A372" s="711"/>
      <c r="B372" s="707"/>
      <c r="C372" s="708"/>
      <c r="D372" s="708"/>
      <c r="E372" s="709"/>
      <c r="F372" s="707"/>
      <c r="G372" s="708"/>
      <c r="H372" s="708"/>
      <c r="I372" s="708"/>
      <c r="J372" s="708"/>
      <c r="K372" s="710"/>
      <c r="L372" s="270"/>
      <c r="M372" s="706" t="str">
        <f t="shared" si="5"/>
        <v/>
      </c>
    </row>
    <row r="373" spans="1:13" ht="14.45" customHeight="1" x14ac:dyDescent="0.2">
      <c r="A373" s="711"/>
      <c r="B373" s="707"/>
      <c r="C373" s="708"/>
      <c r="D373" s="708"/>
      <c r="E373" s="709"/>
      <c r="F373" s="707"/>
      <c r="G373" s="708"/>
      <c r="H373" s="708"/>
      <c r="I373" s="708"/>
      <c r="J373" s="708"/>
      <c r="K373" s="710"/>
      <c r="L373" s="270"/>
      <c r="M373" s="706" t="str">
        <f t="shared" si="5"/>
        <v/>
      </c>
    </row>
    <row r="374" spans="1:13" ht="14.45" customHeight="1" x14ac:dyDescent="0.2">
      <c r="A374" s="711"/>
      <c r="B374" s="707"/>
      <c r="C374" s="708"/>
      <c r="D374" s="708"/>
      <c r="E374" s="709"/>
      <c r="F374" s="707"/>
      <c r="G374" s="708"/>
      <c r="H374" s="708"/>
      <c r="I374" s="708"/>
      <c r="J374" s="708"/>
      <c r="K374" s="710"/>
      <c r="L374" s="270"/>
      <c r="M374" s="706" t="str">
        <f t="shared" si="5"/>
        <v/>
      </c>
    </row>
    <row r="375" spans="1:13" ht="14.45" customHeight="1" x14ac:dyDescent="0.2">
      <c r="A375" s="711"/>
      <c r="B375" s="707"/>
      <c r="C375" s="708"/>
      <c r="D375" s="708"/>
      <c r="E375" s="709"/>
      <c r="F375" s="707"/>
      <c r="G375" s="708"/>
      <c r="H375" s="708"/>
      <c r="I375" s="708"/>
      <c r="J375" s="708"/>
      <c r="K375" s="710"/>
      <c r="L375" s="270"/>
      <c r="M375" s="706" t="str">
        <f t="shared" si="5"/>
        <v/>
      </c>
    </row>
    <row r="376" spans="1:13" ht="14.45" customHeight="1" x14ac:dyDescent="0.2">
      <c r="A376" s="711"/>
      <c r="B376" s="707"/>
      <c r="C376" s="708"/>
      <c r="D376" s="708"/>
      <c r="E376" s="709"/>
      <c r="F376" s="707"/>
      <c r="G376" s="708"/>
      <c r="H376" s="708"/>
      <c r="I376" s="708"/>
      <c r="J376" s="708"/>
      <c r="K376" s="710"/>
      <c r="L376" s="270"/>
      <c r="M376" s="706" t="str">
        <f t="shared" si="5"/>
        <v/>
      </c>
    </row>
    <row r="377" spans="1:13" ht="14.45" customHeight="1" x14ac:dyDescent="0.2">
      <c r="A377" s="711"/>
      <c r="B377" s="707"/>
      <c r="C377" s="708"/>
      <c r="D377" s="708"/>
      <c r="E377" s="709"/>
      <c r="F377" s="707"/>
      <c r="G377" s="708"/>
      <c r="H377" s="708"/>
      <c r="I377" s="708"/>
      <c r="J377" s="708"/>
      <c r="K377" s="710"/>
      <c r="L377" s="270"/>
      <c r="M377" s="706" t="str">
        <f t="shared" si="5"/>
        <v/>
      </c>
    </row>
    <row r="378" spans="1:13" ht="14.45" customHeight="1" x14ac:dyDescent="0.2">
      <c r="A378" s="711"/>
      <c r="B378" s="707"/>
      <c r="C378" s="708"/>
      <c r="D378" s="708"/>
      <c r="E378" s="709"/>
      <c r="F378" s="707"/>
      <c r="G378" s="708"/>
      <c r="H378" s="708"/>
      <c r="I378" s="708"/>
      <c r="J378" s="708"/>
      <c r="K378" s="710"/>
      <c r="L378" s="270"/>
      <c r="M378" s="706" t="str">
        <f t="shared" si="5"/>
        <v/>
      </c>
    </row>
    <row r="379" spans="1:13" ht="14.45" customHeight="1" x14ac:dyDescent="0.2">
      <c r="A379" s="711"/>
      <c r="B379" s="707"/>
      <c r="C379" s="708"/>
      <c r="D379" s="708"/>
      <c r="E379" s="709"/>
      <c r="F379" s="707"/>
      <c r="G379" s="708"/>
      <c r="H379" s="708"/>
      <c r="I379" s="708"/>
      <c r="J379" s="708"/>
      <c r="K379" s="710"/>
      <c r="L379" s="270"/>
      <c r="M379" s="706" t="str">
        <f t="shared" si="5"/>
        <v/>
      </c>
    </row>
    <row r="380" spans="1:13" ht="14.45" customHeight="1" x14ac:dyDescent="0.2">
      <c r="A380" s="711"/>
      <c r="B380" s="707"/>
      <c r="C380" s="708"/>
      <c r="D380" s="708"/>
      <c r="E380" s="709"/>
      <c r="F380" s="707"/>
      <c r="G380" s="708"/>
      <c r="H380" s="708"/>
      <c r="I380" s="708"/>
      <c r="J380" s="708"/>
      <c r="K380" s="710"/>
      <c r="L380" s="270"/>
      <c r="M380" s="706" t="str">
        <f t="shared" si="5"/>
        <v/>
      </c>
    </row>
    <row r="381" spans="1:13" ht="14.45" customHeight="1" x14ac:dyDescent="0.2">
      <c r="A381" s="711"/>
      <c r="B381" s="707"/>
      <c r="C381" s="708"/>
      <c r="D381" s="708"/>
      <c r="E381" s="709"/>
      <c r="F381" s="707"/>
      <c r="G381" s="708"/>
      <c r="H381" s="708"/>
      <c r="I381" s="708"/>
      <c r="J381" s="708"/>
      <c r="K381" s="710"/>
      <c r="L381" s="270"/>
      <c r="M381" s="706" t="str">
        <f t="shared" si="5"/>
        <v/>
      </c>
    </row>
    <row r="382" spans="1:13" ht="14.45" customHeight="1" x14ac:dyDescent="0.2">
      <c r="A382" s="711"/>
      <c r="B382" s="707"/>
      <c r="C382" s="708"/>
      <c r="D382" s="708"/>
      <c r="E382" s="709"/>
      <c r="F382" s="707"/>
      <c r="G382" s="708"/>
      <c r="H382" s="708"/>
      <c r="I382" s="708"/>
      <c r="J382" s="708"/>
      <c r="K382" s="710"/>
      <c r="L382" s="270"/>
      <c r="M382" s="706" t="str">
        <f t="shared" si="5"/>
        <v/>
      </c>
    </row>
    <row r="383" spans="1:13" ht="14.45" customHeight="1" x14ac:dyDescent="0.2">
      <c r="A383" s="711"/>
      <c r="B383" s="707"/>
      <c r="C383" s="708"/>
      <c r="D383" s="708"/>
      <c r="E383" s="709"/>
      <c r="F383" s="707"/>
      <c r="G383" s="708"/>
      <c r="H383" s="708"/>
      <c r="I383" s="708"/>
      <c r="J383" s="708"/>
      <c r="K383" s="710"/>
      <c r="L383" s="270"/>
      <c r="M383" s="706" t="str">
        <f t="shared" si="5"/>
        <v/>
      </c>
    </row>
    <row r="384" spans="1:13" ht="14.45" customHeight="1" x14ac:dyDescent="0.2">
      <c r="A384" s="711"/>
      <c r="B384" s="707"/>
      <c r="C384" s="708"/>
      <c r="D384" s="708"/>
      <c r="E384" s="709"/>
      <c r="F384" s="707"/>
      <c r="G384" s="708"/>
      <c r="H384" s="708"/>
      <c r="I384" s="708"/>
      <c r="J384" s="708"/>
      <c r="K384" s="710"/>
      <c r="L384" s="270"/>
      <c r="M384" s="706" t="str">
        <f t="shared" si="5"/>
        <v/>
      </c>
    </row>
    <row r="385" spans="1:13" ht="14.45" customHeight="1" x14ac:dyDescent="0.2">
      <c r="A385" s="711"/>
      <c r="B385" s="707"/>
      <c r="C385" s="708"/>
      <c r="D385" s="708"/>
      <c r="E385" s="709"/>
      <c r="F385" s="707"/>
      <c r="G385" s="708"/>
      <c r="H385" s="708"/>
      <c r="I385" s="708"/>
      <c r="J385" s="708"/>
      <c r="K385" s="710"/>
      <c r="L385" s="270"/>
      <c r="M385" s="706" t="str">
        <f t="shared" si="5"/>
        <v/>
      </c>
    </row>
    <row r="386" spans="1:13" ht="14.45" customHeight="1" x14ac:dyDescent="0.2">
      <c r="A386" s="711"/>
      <c r="B386" s="707"/>
      <c r="C386" s="708"/>
      <c r="D386" s="708"/>
      <c r="E386" s="709"/>
      <c r="F386" s="707"/>
      <c r="G386" s="708"/>
      <c r="H386" s="708"/>
      <c r="I386" s="708"/>
      <c r="J386" s="708"/>
      <c r="K386" s="710"/>
      <c r="L386" s="270"/>
      <c r="M386" s="706" t="str">
        <f t="shared" si="5"/>
        <v/>
      </c>
    </row>
    <row r="387" spans="1:13" ht="14.45" customHeight="1" x14ac:dyDescent="0.2">
      <c r="A387" s="711"/>
      <c r="B387" s="707"/>
      <c r="C387" s="708"/>
      <c r="D387" s="708"/>
      <c r="E387" s="709"/>
      <c r="F387" s="707"/>
      <c r="G387" s="708"/>
      <c r="H387" s="708"/>
      <c r="I387" s="708"/>
      <c r="J387" s="708"/>
      <c r="K387" s="710"/>
      <c r="L387" s="270"/>
      <c r="M387" s="706" t="str">
        <f t="shared" si="5"/>
        <v/>
      </c>
    </row>
    <row r="388" spans="1:13" ht="14.45" customHeight="1" x14ac:dyDescent="0.2">
      <c r="A388" s="711"/>
      <c r="B388" s="707"/>
      <c r="C388" s="708"/>
      <c r="D388" s="708"/>
      <c r="E388" s="709"/>
      <c r="F388" s="707"/>
      <c r="G388" s="708"/>
      <c r="H388" s="708"/>
      <c r="I388" s="708"/>
      <c r="J388" s="708"/>
      <c r="K388" s="710"/>
      <c r="L388" s="270"/>
      <c r="M388" s="706" t="str">
        <f t="shared" si="5"/>
        <v/>
      </c>
    </row>
    <row r="389" spans="1:13" ht="14.45" customHeight="1" x14ac:dyDescent="0.2">
      <c r="A389" s="711"/>
      <c r="B389" s="707"/>
      <c r="C389" s="708"/>
      <c r="D389" s="708"/>
      <c r="E389" s="709"/>
      <c r="F389" s="707"/>
      <c r="G389" s="708"/>
      <c r="H389" s="708"/>
      <c r="I389" s="708"/>
      <c r="J389" s="708"/>
      <c r="K389" s="710"/>
      <c r="L389" s="270"/>
      <c r="M389" s="706" t="str">
        <f t="shared" si="5"/>
        <v/>
      </c>
    </row>
    <row r="390" spans="1:13" ht="14.45" customHeight="1" x14ac:dyDescent="0.2">
      <c r="A390" s="711"/>
      <c r="B390" s="707"/>
      <c r="C390" s="708"/>
      <c r="D390" s="708"/>
      <c r="E390" s="709"/>
      <c r="F390" s="707"/>
      <c r="G390" s="708"/>
      <c r="H390" s="708"/>
      <c r="I390" s="708"/>
      <c r="J390" s="708"/>
      <c r="K390" s="710"/>
      <c r="L390" s="270"/>
      <c r="M390" s="706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711"/>
      <c r="B391" s="707"/>
      <c r="C391" s="708"/>
      <c r="D391" s="708"/>
      <c r="E391" s="709"/>
      <c r="F391" s="707"/>
      <c r="G391" s="708"/>
      <c r="H391" s="708"/>
      <c r="I391" s="708"/>
      <c r="J391" s="708"/>
      <c r="K391" s="710"/>
      <c r="L391" s="270"/>
      <c r="M391" s="706" t="str">
        <f t="shared" si="6"/>
        <v/>
      </c>
    </row>
    <row r="392" spans="1:13" ht="14.45" customHeight="1" x14ac:dyDescent="0.2">
      <c r="A392" s="711"/>
      <c r="B392" s="707"/>
      <c r="C392" s="708"/>
      <c r="D392" s="708"/>
      <c r="E392" s="709"/>
      <c r="F392" s="707"/>
      <c r="G392" s="708"/>
      <c r="H392" s="708"/>
      <c r="I392" s="708"/>
      <c r="J392" s="708"/>
      <c r="K392" s="710"/>
      <c r="L392" s="270"/>
      <c r="M392" s="706" t="str">
        <f t="shared" si="6"/>
        <v/>
      </c>
    </row>
    <row r="393" spans="1:13" ht="14.45" customHeight="1" x14ac:dyDescent="0.2">
      <c r="A393" s="711"/>
      <c r="B393" s="707"/>
      <c r="C393" s="708"/>
      <c r="D393" s="708"/>
      <c r="E393" s="709"/>
      <c r="F393" s="707"/>
      <c r="G393" s="708"/>
      <c r="H393" s="708"/>
      <c r="I393" s="708"/>
      <c r="J393" s="708"/>
      <c r="K393" s="710"/>
      <c r="L393" s="270"/>
      <c r="M393" s="706" t="str">
        <f t="shared" si="6"/>
        <v/>
      </c>
    </row>
    <row r="394" spans="1:13" ht="14.45" customHeight="1" x14ac:dyDescent="0.2">
      <c r="A394" s="711"/>
      <c r="B394" s="707"/>
      <c r="C394" s="708"/>
      <c r="D394" s="708"/>
      <c r="E394" s="709"/>
      <c r="F394" s="707"/>
      <c r="G394" s="708"/>
      <c r="H394" s="708"/>
      <c r="I394" s="708"/>
      <c r="J394" s="708"/>
      <c r="K394" s="710"/>
      <c r="L394" s="270"/>
      <c r="M394" s="706" t="str">
        <f t="shared" si="6"/>
        <v/>
      </c>
    </row>
    <row r="395" spans="1:13" ht="14.45" customHeight="1" x14ac:dyDescent="0.2">
      <c r="A395" s="711"/>
      <c r="B395" s="707"/>
      <c r="C395" s="708"/>
      <c r="D395" s="708"/>
      <c r="E395" s="709"/>
      <c r="F395" s="707"/>
      <c r="G395" s="708"/>
      <c r="H395" s="708"/>
      <c r="I395" s="708"/>
      <c r="J395" s="708"/>
      <c r="K395" s="710"/>
      <c r="L395" s="270"/>
      <c r="M395" s="706" t="str">
        <f t="shared" si="6"/>
        <v/>
      </c>
    </row>
    <row r="396" spans="1:13" ht="14.45" customHeight="1" x14ac:dyDescent="0.2">
      <c r="A396" s="711"/>
      <c r="B396" s="707"/>
      <c r="C396" s="708"/>
      <c r="D396" s="708"/>
      <c r="E396" s="709"/>
      <c r="F396" s="707"/>
      <c r="G396" s="708"/>
      <c r="H396" s="708"/>
      <c r="I396" s="708"/>
      <c r="J396" s="708"/>
      <c r="K396" s="710"/>
      <c r="L396" s="270"/>
      <c r="M396" s="706" t="str">
        <f t="shared" si="6"/>
        <v/>
      </c>
    </row>
    <row r="397" spans="1:13" ht="14.45" customHeight="1" x14ac:dyDescent="0.2">
      <c r="A397" s="711"/>
      <c r="B397" s="707"/>
      <c r="C397" s="708"/>
      <c r="D397" s="708"/>
      <c r="E397" s="709"/>
      <c r="F397" s="707"/>
      <c r="G397" s="708"/>
      <c r="H397" s="708"/>
      <c r="I397" s="708"/>
      <c r="J397" s="708"/>
      <c r="K397" s="710"/>
      <c r="L397" s="270"/>
      <c r="M397" s="706" t="str">
        <f t="shared" si="6"/>
        <v/>
      </c>
    </row>
    <row r="398" spans="1:13" ht="14.45" customHeight="1" x14ac:dyDescent="0.2">
      <c r="A398" s="711"/>
      <c r="B398" s="707"/>
      <c r="C398" s="708"/>
      <c r="D398" s="708"/>
      <c r="E398" s="709"/>
      <c r="F398" s="707"/>
      <c r="G398" s="708"/>
      <c r="H398" s="708"/>
      <c r="I398" s="708"/>
      <c r="J398" s="708"/>
      <c r="K398" s="710"/>
      <c r="L398" s="270"/>
      <c r="M398" s="706" t="str">
        <f t="shared" si="6"/>
        <v/>
      </c>
    </row>
    <row r="399" spans="1:13" ht="14.45" customHeight="1" x14ac:dyDescent="0.2">
      <c r="A399" s="711"/>
      <c r="B399" s="707"/>
      <c r="C399" s="708"/>
      <c r="D399" s="708"/>
      <c r="E399" s="709"/>
      <c r="F399" s="707"/>
      <c r="G399" s="708"/>
      <c r="H399" s="708"/>
      <c r="I399" s="708"/>
      <c r="J399" s="708"/>
      <c r="K399" s="710"/>
      <c r="L399" s="270"/>
      <c r="M399" s="706" t="str">
        <f t="shared" si="6"/>
        <v/>
      </c>
    </row>
    <row r="400" spans="1:13" ht="14.45" customHeight="1" x14ac:dyDescent="0.2">
      <c r="A400" s="711"/>
      <c r="B400" s="707"/>
      <c r="C400" s="708"/>
      <c r="D400" s="708"/>
      <c r="E400" s="709"/>
      <c r="F400" s="707"/>
      <c r="G400" s="708"/>
      <c r="H400" s="708"/>
      <c r="I400" s="708"/>
      <c r="J400" s="708"/>
      <c r="K400" s="710"/>
      <c r="L400" s="270"/>
      <c r="M400" s="706" t="str">
        <f t="shared" si="6"/>
        <v/>
      </c>
    </row>
    <row r="401" spans="1:13" ht="14.45" customHeight="1" x14ac:dyDescent="0.2">
      <c r="A401" s="711"/>
      <c r="B401" s="707"/>
      <c r="C401" s="708"/>
      <c r="D401" s="708"/>
      <c r="E401" s="709"/>
      <c r="F401" s="707"/>
      <c r="G401" s="708"/>
      <c r="H401" s="708"/>
      <c r="I401" s="708"/>
      <c r="J401" s="708"/>
      <c r="K401" s="710"/>
      <c r="L401" s="270"/>
      <c r="M401" s="706" t="str">
        <f t="shared" si="6"/>
        <v/>
      </c>
    </row>
    <row r="402" spans="1:13" ht="14.45" customHeight="1" x14ac:dyDescent="0.2">
      <c r="A402" s="711"/>
      <c r="B402" s="707"/>
      <c r="C402" s="708"/>
      <c r="D402" s="708"/>
      <c r="E402" s="709"/>
      <c r="F402" s="707"/>
      <c r="G402" s="708"/>
      <c r="H402" s="708"/>
      <c r="I402" s="708"/>
      <c r="J402" s="708"/>
      <c r="K402" s="710"/>
      <c r="L402" s="270"/>
      <c r="M402" s="706" t="str">
        <f t="shared" si="6"/>
        <v/>
      </c>
    </row>
    <row r="403" spans="1:13" ht="14.45" customHeight="1" x14ac:dyDescent="0.2">
      <c r="A403" s="711"/>
      <c r="B403" s="707"/>
      <c r="C403" s="708"/>
      <c r="D403" s="708"/>
      <c r="E403" s="709"/>
      <c r="F403" s="707"/>
      <c r="G403" s="708"/>
      <c r="H403" s="708"/>
      <c r="I403" s="708"/>
      <c r="J403" s="708"/>
      <c r="K403" s="710"/>
      <c r="L403" s="270"/>
      <c r="M403" s="706" t="str">
        <f t="shared" si="6"/>
        <v/>
      </c>
    </row>
    <row r="404" spans="1:13" ht="14.45" customHeight="1" x14ac:dyDescent="0.2">
      <c r="A404" s="711"/>
      <c r="B404" s="707"/>
      <c r="C404" s="708"/>
      <c r="D404" s="708"/>
      <c r="E404" s="709"/>
      <c r="F404" s="707"/>
      <c r="G404" s="708"/>
      <c r="H404" s="708"/>
      <c r="I404" s="708"/>
      <c r="J404" s="708"/>
      <c r="K404" s="710"/>
      <c r="L404" s="270"/>
      <c r="M404" s="706" t="str">
        <f t="shared" si="6"/>
        <v/>
      </c>
    </row>
    <row r="405" spans="1:13" ht="14.45" customHeight="1" x14ac:dyDescent="0.2">
      <c r="A405" s="711"/>
      <c r="B405" s="707"/>
      <c r="C405" s="708"/>
      <c r="D405" s="708"/>
      <c r="E405" s="709"/>
      <c r="F405" s="707"/>
      <c r="G405" s="708"/>
      <c r="H405" s="708"/>
      <c r="I405" s="708"/>
      <c r="J405" s="708"/>
      <c r="K405" s="710"/>
      <c r="L405" s="270"/>
      <c r="M405" s="706" t="str">
        <f t="shared" si="6"/>
        <v/>
      </c>
    </row>
    <row r="406" spans="1:13" ht="14.45" customHeight="1" x14ac:dyDescent="0.2">
      <c r="A406" s="711"/>
      <c r="B406" s="707"/>
      <c r="C406" s="708"/>
      <c r="D406" s="708"/>
      <c r="E406" s="709"/>
      <c r="F406" s="707"/>
      <c r="G406" s="708"/>
      <c r="H406" s="708"/>
      <c r="I406" s="708"/>
      <c r="J406" s="708"/>
      <c r="K406" s="710"/>
      <c r="L406" s="270"/>
      <c r="M406" s="706" t="str">
        <f t="shared" si="6"/>
        <v/>
      </c>
    </row>
    <row r="407" spans="1:13" ht="14.45" customHeight="1" x14ac:dyDescent="0.2">
      <c r="A407" s="711"/>
      <c r="B407" s="707"/>
      <c r="C407" s="708"/>
      <c r="D407" s="708"/>
      <c r="E407" s="709"/>
      <c r="F407" s="707"/>
      <c r="G407" s="708"/>
      <c r="H407" s="708"/>
      <c r="I407" s="708"/>
      <c r="J407" s="708"/>
      <c r="K407" s="710"/>
      <c r="L407" s="270"/>
      <c r="M407" s="706" t="str">
        <f t="shared" si="6"/>
        <v/>
      </c>
    </row>
    <row r="408" spans="1:13" ht="14.45" customHeight="1" x14ac:dyDescent="0.2">
      <c r="A408" s="711"/>
      <c r="B408" s="707"/>
      <c r="C408" s="708"/>
      <c r="D408" s="708"/>
      <c r="E408" s="709"/>
      <c r="F408" s="707"/>
      <c r="G408" s="708"/>
      <c r="H408" s="708"/>
      <c r="I408" s="708"/>
      <c r="J408" s="708"/>
      <c r="K408" s="710"/>
      <c r="L408" s="270"/>
      <c r="M408" s="706" t="str">
        <f t="shared" si="6"/>
        <v/>
      </c>
    </row>
    <row r="409" spans="1:13" ht="14.45" customHeight="1" x14ac:dyDescent="0.2">
      <c r="A409" s="711"/>
      <c r="B409" s="707"/>
      <c r="C409" s="708"/>
      <c r="D409" s="708"/>
      <c r="E409" s="709"/>
      <c r="F409" s="707"/>
      <c r="G409" s="708"/>
      <c r="H409" s="708"/>
      <c r="I409" s="708"/>
      <c r="J409" s="708"/>
      <c r="K409" s="710"/>
      <c r="L409" s="270"/>
      <c r="M409" s="706" t="str">
        <f t="shared" si="6"/>
        <v/>
      </c>
    </row>
    <row r="410" spans="1:13" ht="14.45" customHeight="1" x14ac:dyDescent="0.2">
      <c r="A410" s="711"/>
      <c r="B410" s="707"/>
      <c r="C410" s="708"/>
      <c r="D410" s="708"/>
      <c r="E410" s="709"/>
      <c r="F410" s="707"/>
      <c r="G410" s="708"/>
      <c r="H410" s="708"/>
      <c r="I410" s="708"/>
      <c r="J410" s="708"/>
      <c r="K410" s="710"/>
      <c r="L410" s="270"/>
      <c r="M410" s="706" t="str">
        <f t="shared" si="6"/>
        <v/>
      </c>
    </row>
    <row r="411" spans="1:13" ht="14.45" customHeight="1" x14ac:dyDescent="0.2">
      <c r="A411" s="711"/>
      <c r="B411" s="707"/>
      <c r="C411" s="708"/>
      <c r="D411" s="708"/>
      <c r="E411" s="709"/>
      <c r="F411" s="707"/>
      <c r="G411" s="708"/>
      <c r="H411" s="708"/>
      <c r="I411" s="708"/>
      <c r="J411" s="708"/>
      <c r="K411" s="710"/>
      <c r="L411" s="270"/>
      <c r="M411" s="706" t="str">
        <f t="shared" si="6"/>
        <v/>
      </c>
    </row>
    <row r="412" spans="1:13" ht="14.45" customHeight="1" x14ac:dyDescent="0.2">
      <c r="A412" s="711"/>
      <c r="B412" s="707"/>
      <c r="C412" s="708"/>
      <c r="D412" s="708"/>
      <c r="E412" s="709"/>
      <c r="F412" s="707"/>
      <c r="G412" s="708"/>
      <c r="H412" s="708"/>
      <c r="I412" s="708"/>
      <c r="J412" s="708"/>
      <c r="K412" s="710"/>
      <c r="L412" s="270"/>
      <c r="M412" s="706" t="str">
        <f t="shared" si="6"/>
        <v/>
      </c>
    </row>
    <row r="413" spans="1:13" ht="14.45" customHeight="1" x14ac:dyDescent="0.2">
      <c r="A413" s="711"/>
      <c r="B413" s="707"/>
      <c r="C413" s="708"/>
      <c r="D413" s="708"/>
      <c r="E413" s="709"/>
      <c r="F413" s="707"/>
      <c r="G413" s="708"/>
      <c r="H413" s="708"/>
      <c r="I413" s="708"/>
      <c r="J413" s="708"/>
      <c r="K413" s="710"/>
      <c r="L413" s="270"/>
      <c r="M413" s="706" t="str">
        <f t="shared" si="6"/>
        <v/>
      </c>
    </row>
    <row r="414" spans="1:13" ht="14.45" customHeight="1" x14ac:dyDescent="0.2">
      <c r="A414" s="711"/>
      <c r="B414" s="707"/>
      <c r="C414" s="708"/>
      <c r="D414" s="708"/>
      <c r="E414" s="709"/>
      <c r="F414" s="707"/>
      <c r="G414" s="708"/>
      <c r="H414" s="708"/>
      <c r="I414" s="708"/>
      <c r="J414" s="708"/>
      <c r="K414" s="710"/>
      <c r="L414" s="270"/>
      <c r="M414" s="706" t="str">
        <f t="shared" si="6"/>
        <v/>
      </c>
    </row>
    <row r="415" spans="1:13" ht="14.45" customHeight="1" x14ac:dyDescent="0.2">
      <c r="A415" s="711"/>
      <c r="B415" s="707"/>
      <c r="C415" s="708"/>
      <c r="D415" s="708"/>
      <c r="E415" s="709"/>
      <c r="F415" s="707"/>
      <c r="G415" s="708"/>
      <c r="H415" s="708"/>
      <c r="I415" s="708"/>
      <c r="J415" s="708"/>
      <c r="K415" s="710"/>
      <c r="L415" s="270"/>
      <c r="M415" s="706" t="str">
        <f t="shared" si="6"/>
        <v/>
      </c>
    </row>
    <row r="416" spans="1:13" ht="14.45" customHeight="1" x14ac:dyDescent="0.2">
      <c r="A416" s="711"/>
      <c r="B416" s="707"/>
      <c r="C416" s="708"/>
      <c r="D416" s="708"/>
      <c r="E416" s="709"/>
      <c r="F416" s="707"/>
      <c r="G416" s="708"/>
      <c r="H416" s="708"/>
      <c r="I416" s="708"/>
      <c r="J416" s="708"/>
      <c r="K416" s="710"/>
      <c r="L416" s="270"/>
      <c r="M416" s="706" t="str">
        <f t="shared" si="6"/>
        <v/>
      </c>
    </row>
    <row r="417" spans="1:13" ht="14.45" customHeight="1" x14ac:dyDescent="0.2">
      <c r="A417" s="711"/>
      <c r="B417" s="707"/>
      <c r="C417" s="708"/>
      <c r="D417" s="708"/>
      <c r="E417" s="709"/>
      <c r="F417" s="707"/>
      <c r="G417" s="708"/>
      <c r="H417" s="708"/>
      <c r="I417" s="708"/>
      <c r="J417" s="708"/>
      <c r="K417" s="710"/>
      <c r="L417" s="270"/>
      <c r="M417" s="706" t="str">
        <f t="shared" si="6"/>
        <v/>
      </c>
    </row>
    <row r="418" spans="1:13" ht="14.45" customHeight="1" x14ac:dyDescent="0.2">
      <c r="A418" s="711"/>
      <c r="B418" s="707"/>
      <c r="C418" s="708"/>
      <c r="D418" s="708"/>
      <c r="E418" s="709"/>
      <c r="F418" s="707"/>
      <c r="G418" s="708"/>
      <c r="H418" s="708"/>
      <c r="I418" s="708"/>
      <c r="J418" s="708"/>
      <c r="K418" s="710"/>
      <c r="L418" s="270"/>
      <c r="M418" s="706" t="str">
        <f t="shared" si="6"/>
        <v/>
      </c>
    </row>
    <row r="419" spans="1:13" ht="14.45" customHeight="1" x14ac:dyDescent="0.2">
      <c r="A419" s="711"/>
      <c r="B419" s="707"/>
      <c r="C419" s="708"/>
      <c r="D419" s="708"/>
      <c r="E419" s="709"/>
      <c r="F419" s="707"/>
      <c r="G419" s="708"/>
      <c r="H419" s="708"/>
      <c r="I419" s="708"/>
      <c r="J419" s="708"/>
      <c r="K419" s="710"/>
      <c r="L419" s="270"/>
      <c r="M419" s="706" t="str">
        <f t="shared" si="6"/>
        <v/>
      </c>
    </row>
    <row r="420" spans="1:13" ht="14.45" customHeight="1" x14ac:dyDescent="0.2">
      <c r="A420" s="711"/>
      <c r="B420" s="707"/>
      <c r="C420" s="708"/>
      <c r="D420" s="708"/>
      <c r="E420" s="709"/>
      <c r="F420" s="707"/>
      <c r="G420" s="708"/>
      <c r="H420" s="708"/>
      <c r="I420" s="708"/>
      <c r="J420" s="708"/>
      <c r="K420" s="710"/>
      <c r="L420" s="270"/>
      <c r="M420" s="706" t="str">
        <f t="shared" si="6"/>
        <v/>
      </c>
    </row>
    <row r="421" spans="1:13" ht="14.45" customHeight="1" x14ac:dyDescent="0.2">
      <c r="A421" s="711"/>
      <c r="B421" s="707"/>
      <c r="C421" s="708"/>
      <c r="D421" s="708"/>
      <c r="E421" s="709"/>
      <c r="F421" s="707"/>
      <c r="G421" s="708"/>
      <c r="H421" s="708"/>
      <c r="I421" s="708"/>
      <c r="J421" s="708"/>
      <c r="K421" s="710"/>
      <c r="L421" s="270"/>
      <c r="M421" s="706" t="str">
        <f t="shared" si="6"/>
        <v/>
      </c>
    </row>
    <row r="422" spans="1:13" ht="14.45" customHeight="1" x14ac:dyDescent="0.2">
      <c r="A422" s="711"/>
      <c r="B422" s="707"/>
      <c r="C422" s="708"/>
      <c r="D422" s="708"/>
      <c r="E422" s="709"/>
      <c r="F422" s="707"/>
      <c r="G422" s="708"/>
      <c r="H422" s="708"/>
      <c r="I422" s="708"/>
      <c r="J422" s="708"/>
      <c r="K422" s="710"/>
      <c r="L422" s="270"/>
      <c r="M422" s="706" t="str">
        <f t="shared" si="6"/>
        <v/>
      </c>
    </row>
    <row r="423" spans="1:13" ht="14.45" customHeight="1" x14ac:dyDescent="0.2">
      <c r="A423" s="711"/>
      <c r="B423" s="707"/>
      <c r="C423" s="708"/>
      <c r="D423" s="708"/>
      <c r="E423" s="709"/>
      <c r="F423" s="707"/>
      <c r="G423" s="708"/>
      <c r="H423" s="708"/>
      <c r="I423" s="708"/>
      <c r="J423" s="708"/>
      <c r="K423" s="710"/>
      <c r="L423" s="270"/>
      <c r="M423" s="706" t="str">
        <f t="shared" si="6"/>
        <v/>
      </c>
    </row>
    <row r="424" spans="1:13" ht="14.45" customHeight="1" x14ac:dyDescent="0.2">
      <c r="A424" s="711"/>
      <c r="B424" s="707"/>
      <c r="C424" s="708"/>
      <c r="D424" s="708"/>
      <c r="E424" s="709"/>
      <c r="F424" s="707"/>
      <c r="G424" s="708"/>
      <c r="H424" s="708"/>
      <c r="I424" s="708"/>
      <c r="J424" s="708"/>
      <c r="K424" s="710"/>
      <c r="L424" s="270"/>
      <c r="M424" s="706" t="str">
        <f t="shared" si="6"/>
        <v/>
      </c>
    </row>
    <row r="425" spans="1:13" ht="14.45" customHeight="1" x14ac:dyDescent="0.2">
      <c r="A425" s="711"/>
      <c r="B425" s="707"/>
      <c r="C425" s="708"/>
      <c r="D425" s="708"/>
      <c r="E425" s="709"/>
      <c r="F425" s="707"/>
      <c r="G425" s="708"/>
      <c r="H425" s="708"/>
      <c r="I425" s="708"/>
      <c r="J425" s="708"/>
      <c r="K425" s="710"/>
      <c r="L425" s="270"/>
      <c r="M425" s="706" t="str">
        <f t="shared" si="6"/>
        <v/>
      </c>
    </row>
    <row r="426" spans="1:13" ht="14.45" customHeight="1" x14ac:dyDescent="0.2">
      <c r="A426" s="711"/>
      <c r="B426" s="707"/>
      <c r="C426" s="708"/>
      <c r="D426" s="708"/>
      <c r="E426" s="709"/>
      <c r="F426" s="707"/>
      <c r="G426" s="708"/>
      <c r="H426" s="708"/>
      <c r="I426" s="708"/>
      <c r="J426" s="708"/>
      <c r="K426" s="710"/>
      <c r="L426" s="270"/>
      <c r="M426" s="706" t="str">
        <f t="shared" si="6"/>
        <v/>
      </c>
    </row>
    <row r="427" spans="1:13" ht="14.45" customHeight="1" x14ac:dyDescent="0.2">
      <c r="A427" s="711"/>
      <c r="B427" s="707"/>
      <c r="C427" s="708"/>
      <c r="D427" s="708"/>
      <c r="E427" s="709"/>
      <c r="F427" s="707"/>
      <c r="G427" s="708"/>
      <c r="H427" s="708"/>
      <c r="I427" s="708"/>
      <c r="J427" s="708"/>
      <c r="K427" s="710"/>
      <c r="L427" s="270"/>
      <c r="M427" s="706" t="str">
        <f t="shared" si="6"/>
        <v/>
      </c>
    </row>
    <row r="428" spans="1:13" ht="14.45" customHeight="1" x14ac:dyDescent="0.2">
      <c r="A428" s="711"/>
      <c r="B428" s="707"/>
      <c r="C428" s="708"/>
      <c r="D428" s="708"/>
      <c r="E428" s="709"/>
      <c r="F428" s="707"/>
      <c r="G428" s="708"/>
      <c r="H428" s="708"/>
      <c r="I428" s="708"/>
      <c r="J428" s="708"/>
      <c r="K428" s="710"/>
      <c r="L428" s="270"/>
      <c r="M428" s="706" t="str">
        <f t="shared" si="6"/>
        <v/>
      </c>
    </row>
    <row r="429" spans="1:13" ht="14.45" customHeight="1" x14ac:dyDescent="0.2">
      <c r="A429" s="711"/>
      <c r="B429" s="707"/>
      <c r="C429" s="708"/>
      <c r="D429" s="708"/>
      <c r="E429" s="709"/>
      <c r="F429" s="707"/>
      <c r="G429" s="708"/>
      <c r="H429" s="708"/>
      <c r="I429" s="708"/>
      <c r="J429" s="708"/>
      <c r="K429" s="710"/>
      <c r="L429" s="270"/>
      <c r="M429" s="706" t="str">
        <f t="shared" si="6"/>
        <v/>
      </c>
    </row>
    <row r="430" spans="1:13" ht="14.45" customHeight="1" x14ac:dyDescent="0.2">
      <c r="A430" s="711"/>
      <c r="B430" s="707"/>
      <c r="C430" s="708"/>
      <c r="D430" s="708"/>
      <c r="E430" s="709"/>
      <c r="F430" s="707"/>
      <c r="G430" s="708"/>
      <c r="H430" s="708"/>
      <c r="I430" s="708"/>
      <c r="J430" s="708"/>
      <c r="K430" s="710"/>
      <c r="L430" s="270"/>
      <c r="M430" s="706" t="str">
        <f t="shared" si="6"/>
        <v/>
      </c>
    </row>
    <row r="431" spans="1:13" ht="14.45" customHeight="1" x14ac:dyDescent="0.2">
      <c r="A431" s="711"/>
      <c r="B431" s="707"/>
      <c r="C431" s="708"/>
      <c r="D431" s="708"/>
      <c r="E431" s="709"/>
      <c r="F431" s="707"/>
      <c r="G431" s="708"/>
      <c r="H431" s="708"/>
      <c r="I431" s="708"/>
      <c r="J431" s="708"/>
      <c r="K431" s="710"/>
      <c r="L431" s="270"/>
      <c r="M431" s="706" t="str">
        <f t="shared" si="6"/>
        <v/>
      </c>
    </row>
    <row r="432" spans="1:13" ht="14.45" customHeight="1" x14ac:dyDescent="0.2">
      <c r="A432" s="711"/>
      <c r="B432" s="707"/>
      <c r="C432" s="708"/>
      <c r="D432" s="708"/>
      <c r="E432" s="709"/>
      <c r="F432" s="707"/>
      <c r="G432" s="708"/>
      <c r="H432" s="708"/>
      <c r="I432" s="708"/>
      <c r="J432" s="708"/>
      <c r="K432" s="710"/>
      <c r="L432" s="270"/>
      <c r="M432" s="706" t="str">
        <f t="shared" si="6"/>
        <v/>
      </c>
    </row>
    <row r="433" spans="1:13" ht="14.45" customHeight="1" x14ac:dyDescent="0.2">
      <c r="A433" s="711"/>
      <c r="B433" s="707"/>
      <c r="C433" s="708"/>
      <c r="D433" s="708"/>
      <c r="E433" s="709"/>
      <c r="F433" s="707"/>
      <c r="G433" s="708"/>
      <c r="H433" s="708"/>
      <c r="I433" s="708"/>
      <c r="J433" s="708"/>
      <c r="K433" s="710"/>
      <c r="L433" s="270"/>
      <c r="M433" s="706" t="str">
        <f t="shared" si="6"/>
        <v/>
      </c>
    </row>
    <row r="434" spans="1:13" ht="14.45" customHeight="1" x14ac:dyDescent="0.2">
      <c r="A434" s="711"/>
      <c r="B434" s="707"/>
      <c r="C434" s="708"/>
      <c r="D434" s="708"/>
      <c r="E434" s="709"/>
      <c r="F434" s="707"/>
      <c r="G434" s="708"/>
      <c r="H434" s="708"/>
      <c r="I434" s="708"/>
      <c r="J434" s="708"/>
      <c r="K434" s="710"/>
      <c r="L434" s="270"/>
      <c r="M434" s="706" t="str">
        <f t="shared" si="6"/>
        <v/>
      </c>
    </row>
    <row r="435" spans="1:13" ht="14.45" customHeight="1" x14ac:dyDescent="0.2">
      <c r="A435" s="711"/>
      <c r="B435" s="707"/>
      <c r="C435" s="708"/>
      <c r="D435" s="708"/>
      <c r="E435" s="709"/>
      <c r="F435" s="707"/>
      <c r="G435" s="708"/>
      <c r="H435" s="708"/>
      <c r="I435" s="708"/>
      <c r="J435" s="708"/>
      <c r="K435" s="710"/>
      <c r="L435" s="270"/>
      <c r="M435" s="706" t="str">
        <f t="shared" si="6"/>
        <v/>
      </c>
    </row>
    <row r="436" spans="1:13" ht="14.45" customHeight="1" x14ac:dyDescent="0.2">
      <c r="A436" s="711"/>
      <c r="B436" s="707"/>
      <c r="C436" s="708"/>
      <c r="D436" s="708"/>
      <c r="E436" s="709"/>
      <c r="F436" s="707"/>
      <c r="G436" s="708"/>
      <c r="H436" s="708"/>
      <c r="I436" s="708"/>
      <c r="J436" s="708"/>
      <c r="K436" s="710"/>
      <c r="L436" s="270"/>
      <c r="M436" s="706" t="str">
        <f t="shared" si="6"/>
        <v/>
      </c>
    </row>
    <row r="437" spans="1:13" ht="14.45" customHeight="1" x14ac:dyDescent="0.2">
      <c r="A437" s="711"/>
      <c r="B437" s="707"/>
      <c r="C437" s="708"/>
      <c r="D437" s="708"/>
      <c r="E437" s="709"/>
      <c r="F437" s="707"/>
      <c r="G437" s="708"/>
      <c r="H437" s="708"/>
      <c r="I437" s="708"/>
      <c r="J437" s="708"/>
      <c r="K437" s="710"/>
      <c r="L437" s="270"/>
      <c r="M437" s="706" t="str">
        <f t="shared" si="6"/>
        <v/>
      </c>
    </row>
    <row r="438" spans="1:13" ht="14.45" customHeight="1" x14ac:dyDescent="0.2">
      <c r="A438" s="711"/>
      <c r="B438" s="707"/>
      <c r="C438" s="708"/>
      <c r="D438" s="708"/>
      <c r="E438" s="709"/>
      <c r="F438" s="707"/>
      <c r="G438" s="708"/>
      <c r="H438" s="708"/>
      <c r="I438" s="708"/>
      <c r="J438" s="708"/>
      <c r="K438" s="710"/>
      <c r="L438" s="270"/>
      <c r="M438" s="706" t="str">
        <f t="shared" si="6"/>
        <v/>
      </c>
    </row>
    <row r="439" spans="1:13" ht="14.45" customHeight="1" x14ac:dyDescent="0.2">
      <c r="A439" s="711"/>
      <c r="B439" s="707"/>
      <c r="C439" s="708"/>
      <c r="D439" s="708"/>
      <c r="E439" s="709"/>
      <c r="F439" s="707"/>
      <c r="G439" s="708"/>
      <c r="H439" s="708"/>
      <c r="I439" s="708"/>
      <c r="J439" s="708"/>
      <c r="K439" s="710"/>
      <c r="L439" s="270"/>
      <c r="M439" s="706" t="str">
        <f t="shared" si="6"/>
        <v/>
      </c>
    </row>
    <row r="440" spans="1:13" ht="14.45" customHeight="1" x14ac:dyDescent="0.2">
      <c r="A440" s="711"/>
      <c r="B440" s="707"/>
      <c r="C440" s="708"/>
      <c r="D440" s="708"/>
      <c r="E440" s="709"/>
      <c r="F440" s="707"/>
      <c r="G440" s="708"/>
      <c r="H440" s="708"/>
      <c r="I440" s="708"/>
      <c r="J440" s="708"/>
      <c r="K440" s="710"/>
      <c r="L440" s="270"/>
      <c r="M440" s="706" t="str">
        <f t="shared" si="6"/>
        <v/>
      </c>
    </row>
    <row r="441" spans="1:13" ht="14.45" customHeight="1" x14ac:dyDescent="0.2">
      <c r="A441" s="711"/>
      <c r="B441" s="707"/>
      <c r="C441" s="708"/>
      <c r="D441" s="708"/>
      <c r="E441" s="709"/>
      <c r="F441" s="707"/>
      <c r="G441" s="708"/>
      <c r="H441" s="708"/>
      <c r="I441" s="708"/>
      <c r="J441" s="708"/>
      <c r="K441" s="710"/>
      <c r="L441" s="270"/>
      <c r="M441" s="706" t="str">
        <f t="shared" si="6"/>
        <v/>
      </c>
    </row>
    <row r="442" spans="1:13" ht="14.45" customHeight="1" x14ac:dyDescent="0.2">
      <c r="A442" s="711"/>
      <c r="B442" s="707"/>
      <c r="C442" s="708"/>
      <c r="D442" s="708"/>
      <c r="E442" s="709"/>
      <c r="F442" s="707"/>
      <c r="G442" s="708"/>
      <c r="H442" s="708"/>
      <c r="I442" s="708"/>
      <c r="J442" s="708"/>
      <c r="K442" s="710"/>
      <c r="L442" s="270"/>
      <c r="M442" s="706" t="str">
        <f t="shared" si="6"/>
        <v/>
      </c>
    </row>
    <row r="443" spans="1:13" ht="14.45" customHeight="1" x14ac:dyDescent="0.2">
      <c r="A443" s="711"/>
      <c r="B443" s="707"/>
      <c r="C443" s="708"/>
      <c r="D443" s="708"/>
      <c r="E443" s="709"/>
      <c r="F443" s="707"/>
      <c r="G443" s="708"/>
      <c r="H443" s="708"/>
      <c r="I443" s="708"/>
      <c r="J443" s="708"/>
      <c r="K443" s="710"/>
      <c r="L443" s="270"/>
      <c r="M443" s="706" t="str">
        <f t="shared" si="6"/>
        <v/>
      </c>
    </row>
    <row r="444" spans="1:13" ht="14.45" customHeight="1" x14ac:dyDescent="0.2">
      <c r="A444" s="711"/>
      <c r="B444" s="707"/>
      <c r="C444" s="708"/>
      <c r="D444" s="708"/>
      <c r="E444" s="709"/>
      <c r="F444" s="707"/>
      <c r="G444" s="708"/>
      <c r="H444" s="708"/>
      <c r="I444" s="708"/>
      <c r="J444" s="708"/>
      <c r="K444" s="710"/>
      <c r="L444" s="270"/>
      <c r="M444" s="706" t="str">
        <f t="shared" si="6"/>
        <v/>
      </c>
    </row>
    <row r="445" spans="1:13" ht="14.45" customHeight="1" x14ac:dyDescent="0.2">
      <c r="A445" s="711"/>
      <c r="B445" s="707"/>
      <c r="C445" s="708"/>
      <c r="D445" s="708"/>
      <c r="E445" s="709"/>
      <c r="F445" s="707"/>
      <c r="G445" s="708"/>
      <c r="H445" s="708"/>
      <c r="I445" s="708"/>
      <c r="J445" s="708"/>
      <c r="K445" s="710"/>
      <c r="L445" s="270"/>
      <c r="M445" s="706" t="str">
        <f t="shared" si="6"/>
        <v/>
      </c>
    </row>
    <row r="446" spans="1:13" ht="14.45" customHeight="1" x14ac:dyDescent="0.2">
      <c r="A446" s="711"/>
      <c r="B446" s="707"/>
      <c r="C446" s="708"/>
      <c r="D446" s="708"/>
      <c r="E446" s="709"/>
      <c r="F446" s="707"/>
      <c r="G446" s="708"/>
      <c r="H446" s="708"/>
      <c r="I446" s="708"/>
      <c r="J446" s="708"/>
      <c r="K446" s="710"/>
      <c r="L446" s="270"/>
      <c r="M446" s="706" t="str">
        <f t="shared" si="6"/>
        <v/>
      </c>
    </row>
    <row r="447" spans="1:13" ht="14.45" customHeight="1" x14ac:dyDescent="0.2">
      <c r="A447" s="711"/>
      <c r="B447" s="707"/>
      <c r="C447" s="708"/>
      <c r="D447" s="708"/>
      <c r="E447" s="709"/>
      <c r="F447" s="707"/>
      <c r="G447" s="708"/>
      <c r="H447" s="708"/>
      <c r="I447" s="708"/>
      <c r="J447" s="708"/>
      <c r="K447" s="710"/>
      <c r="L447" s="270"/>
      <c r="M447" s="706" t="str">
        <f t="shared" si="6"/>
        <v/>
      </c>
    </row>
    <row r="448" spans="1:13" ht="14.45" customHeight="1" x14ac:dyDescent="0.2">
      <c r="A448" s="711"/>
      <c r="B448" s="707"/>
      <c r="C448" s="708"/>
      <c r="D448" s="708"/>
      <c r="E448" s="709"/>
      <c r="F448" s="707"/>
      <c r="G448" s="708"/>
      <c r="H448" s="708"/>
      <c r="I448" s="708"/>
      <c r="J448" s="708"/>
      <c r="K448" s="710"/>
      <c r="L448" s="270"/>
      <c r="M448" s="706" t="str">
        <f t="shared" si="6"/>
        <v/>
      </c>
    </row>
    <row r="449" spans="1:13" ht="14.45" customHeight="1" x14ac:dyDescent="0.2">
      <c r="A449" s="711"/>
      <c r="B449" s="707"/>
      <c r="C449" s="708"/>
      <c r="D449" s="708"/>
      <c r="E449" s="709"/>
      <c r="F449" s="707"/>
      <c r="G449" s="708"/>
      <c r="H449" s="708"/>
      <c r="I449" s="708"/>
      <c r="J449" s="708"/>
      <c r="K449" s="710"/>
      <c r="L449" s="270"/>
      <c r="M449" s="706" t="str">
        <f t="shared" si="6"/>
        <v/>
      </c>
    </row>
    <row r="450" spans="1:13" ht="14.45" customHeight="1" x14ac:dyDescent="0.2">
      <c r="A450" s="711"/>
      <c r="B450" s="707"/>
      <c r="C450" s="708"/>
      <c r="D450" s="708"/>
      <c r="E450" s="709"/>
      <c r="F450" s="707"/>
      <c r="G450" s="708"/>
      <c r="H450" s="708"/>
      <c r="I450" s="708"/>
      <c r="J450" s="708"/>
      <c r="K450" s="710"/>
      <c r="L450" s="270"/>
      <c r="M450" s="706" t="str">
        <f t="shared" si="6"/>
        <v/>
      </c>
    </row>
    <row r="451" spans="1:13" ht="14.45" customHeight="1" x14ac:dyDescent="0.2">
      <c r="A451" s="711"/>
      <c r="B451" s="707"/>
      <c r="C451" s="708"/>
      <c r="D451" s="708"/>
      <c r="E451" s="709"/>
      <c r="F451" s="707"/>
      <c r="G451" s="708"/>
      <c r="H451" s="708"/>
      <c r="I451" s="708"/>
      <c r="J451" s="708"/>
      <c r="K451" s="710"/>
      <c r="L451" s="270"/>
      <c r="M451" s="706" t="str">
        <f t="shared" si="6"/>
        <v/>
      </c>
    </row>
    <row r="452" spans="1:13" ht="14.45" customHeight="1" x14ac:dyDescent="0.2">
      <c r="A452" s="711"/>
      <c r="B452" s="707"/>
      <c r="C452" s="708"/>
      <c r="D452" s="708"/>
      <c r="E452" s="709"/>
      <c r="F452" s="707"/>
      <c r="G452" s="708"/>
      <c r="H452" s="708"/>
      <c r="I452" s="708"/>
      <c r="J452" s="708"/>
      <c r="K452" s="710"/>
      <c r="L452" s="270"/>
      <c r="M452" s="706" t="str">
        <f t="shared" si="6"/>
        <v/>
      </c>
    </row>
    <row r="453" spans="1:13" ht="14.45" customHeight="1" x14ac:dyDescent="0.2">
      <c r="A453" s="711"/>
      <c r="B453" s="707"/>
      <c r="C453" s="708"/>
      <c r="D453" s="708"/>
      <c r="E453" s="709"/>
      <c r="F453" s="707"/>
      <c r="G453" s="708"/>
      <c r="H453" s="708"/>
      <c r="I453" s="708"/>
      <c r="J453" s="708"/>
      <c r="K453" s="710"/>
      <c r="L453" s="270"/>
      <c r="M453" s="706" t="str">
        <f t="shared" si="6"/>
        <v/>
      </c>
    </row>
    <row r="454" spans="1:13" ht="14.45" customHeight="1" x14ac:dyDescent="0.2">
      <c r="A454" s="711"/>
      <c r="B454" s="707"/>
      <c r="C454" s="708"/>
      <c r="D454" s="708"/>
      <c r="E454" s="709"/>
      <c r="F454" s="707"/>
      <c r="G454" s="708"/>
      <c r="H454" s="708"/>
      <c r="I454" s="708"/>
      <c r="J454" s="708"/>
      <c r="K454" s="710"/>
      <c r="L454" s="270"/>
      <c r="M454" s="706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711"/>
      <c r="B455" s="707"/>
      <c r="C455" s="708"/>
      <c r="D455" s="708"/>
      <c r="E455" s="709"/>
      <c r="F455" s="707"/>
      <c r="G455" s="708"/>
      <c r="H455" s="708"/>
      <c r="I455" s="708"/>
      <c r="J455" s="708"/>
      <c r="K455" s="710"/>
      <c r="L455" s="270"/>
      <c r="M455" s="706" t="str">
        <f t="shared" si="7"/>
        <v/>
      </c>
    </row>
    <row r="456" spans="1:13" ht="14.45" customHeight="1" x14ac:dyDescent="0.2">
      <c r="A456" s="711"/>
      <c r="B456" s="707"/>
      <c r="C456" s="708"/>
      <c r="D456" s="708"/>
      <c r="E456" s="709"/>
      <c r="F456" s="707"/>
      <c r="G456" s="708"/>
      <c r="H456" s="708"/>
      <c r="I456" s="708"/>
      <c r="J456" s="708"/>
      <c r="K456" s="710"/>
      <c r="L456" s="270"/>
      <c r="M456" s="706" t="str">
        <f t="shared" si="7"/>
        <v/>
      </c>
    </row>
    <row r="457" spans="1:13" ht="14.45" customHeight="1" x14ac:dyDescent="0.2">
      <c r="A457" s="711"/>
      <c r="B457" s="707"/>
      <c r="C457" s="708"/>
      <c r="D457" s="708"/>
      <c r="E457" s="709"/>
      <c r="F457" s="707"/>
      <c r="G457" s="708"/>
      <c r="H457" s="708"/>
      <c r="I457" s="708"/>
      <c r="J457" s="708"/>
      <c r="K457" s="710"/>
      <c r="L457" s="270"/>
      <c r="M457" s="706" t="str">
        <f t="shared" si="7"/>
        <v/>
      </c>
    </row>
    <row r="458" spans="1:13" ht="14.45" customHeight="1" x14ac:dyDescent="0.2">
      <c r="A458" s="711"/>
      <c r="B458" s="707"/>
      <c r="C458" s="708"/>
      <c r="D458" s="708"/>
      <c r="E458" s="709"/>
      <c r="F458" s="707"/>
      <c r="G458" s="708"/>
      <c r="H458" s="708"/>
      <c r="I458" s="708"/>
      <c r="J458" s="708"/>
      <c r="K458" s="710"/>
      <c r="L458" s="270"/>
      <c r="M458" s="706" t="str">
        <f t="shared" si="7"/>
        <v/>
      </c>
    </row>
    <row r="459" spans="1:13" ht="14.45" customHeight="1" x14ac:dyDescent="0.2">
      <c r="A459" s="711"/>
      <c r="B459" s="707"/>
      <c r="C459" s="708"/>
      <c r="D459" s="708"/>
      <c r="E459" s="709"/>
      <c r="F459" s="707"/>
      <c r="G459" s="708"/>
      <c r="H459" s="708"/>
      <c r="I459" s="708"/>
      <c r="J459" s="708"/>
      <c r="K459" s="710"/>
      <c r="L459" s="270"/>
      <c r="M459" s="706" t="str">
        <f t="shared" si="7"/>
        <v/>
      </c>
    </row>
    <row r="460" spans="1:13" ht="14.45" customHeight="1" x14ac:dyDescent="0.2">
      <c r="A460" s="711"/>
      <c r="B460" s="707"/>
      <c r="C460" s="708"/>
      <c r="D460" s="708"/>
      <c r="E460" s="709"/>
      <c r="F460" s="707"/>
      <c r="G460" s="708"/>
      <c r="H460" s="708"/>
      <c r="I460" s="708"/>
      <c r="J460" s="708"/>
      <c r="K460" s="710"/>
      <c r="L460" s="270"/>
      <c r="M460" s="706" t="str">
        <f t="shared" si="7"/>
        <v/>
      </c>
    </row>
    <row r="461" spans="1:13" ht="14.45" customHeight="1" x14ac:dyDescent="0.2">
      <c r="A461" s="711"/>
      <c r="B461" s="707"/>
      <c r="C461" s="708"/>
      <c r="D461" s="708"/>
      <c r="E461" s="709"/>
      <c r="F461" s="707"/>
      <c r="G461" s="708"/>
      <c r="H461" s="708"/>
      <c r="I461" s="708"/>
      <c r="J461" s="708"/>
      <c r="K461" s="710"/>
      <c r="L461" s="270"/>
      <c r="M461" s="706" t="str">
        <f t="shared" si="7"/>
        <v/>
      </c>
    </row>
    <row r="462" spans="1:13" ht="14.45" customHeight="1" x14ac:dyDescent="0.2">
      <c r="A462" s="711"/>
      <c r="B462" s="707"/>
      <c r="C462" s="708"/>
      <c r="D462" s="708"/>
      <c r="E462" s="709"/>
      <c r="F462" s="707"/>
      <c r="G462" s="708"/>
      <c r="H462" s="708"/>
      <c r="I462" s="708"/>
      <c r="J462" s="708"/>
      <c r="K462" s="710"/>
      <c r="L462" s="270"/>
      <c r="M462" s="706" t="str">
        <f t="shared" si="7"/>
        <v/>
      </c>
    </row>
    <row r="463" spans="1:13" ht="14.45" customHeight="1" x14ac:dyDescent="0.2">
      <c r="A463" s="711"/>
      <c r="B463" s="707"/>
      <c r="C463" s="708"/>
      <c r="D463" s="708"/>
      <c r="E463" s="709"/>
      <c r="F463" s="707"/>
      <c r="G463" s="708"/>
      <c r="H463" s="708"/>
      <c r="I463" s="708"/>
      <c r="J463" s="708"/>
      <c r="K463" s="710"/>
      <c r="L463" s="270"/>
      <c r="M463" s="706" t="str">
        <f t="shared" si="7"/>
        <v/>
      </c>
    </row>
    <row r="464" spans="1:13" ht="14.45" customHeight="1" x14ac:dyDescent="0.2">
      <c r="A464" s="711"/>
      <c r="B464" s="707"/>
      <c r="C464" s="708"/>
      <c r="D464" s="708"/>
      <c r="E464" s="709"/>
      <c r="F464" s="707"/>
      <c r="G464" s="708"/>
      <c r="H464" s="708"/>
      <c r="I464" s="708"/>
      <c r="J464" s="708"/>
      <c r="K464" s="710"/>
      <c r="L464" s="270"/>
      <c r="M464" s="706" t="str">
        <f t="shared" si="7"/>
        <v/>
      </c>
    </row>
    <row r="465" spans="1:13" ht="14.45" customHeight="1" x14ac:dyDescent="0.2">
      <c r="A465" s="711"/>
      <c r="B465" s="707"/>
      <c r="C465" s="708"/>
      <c r="D465" s="708"/>
      <c r="E465" s="709"/>
      <c r="F465" s="707"/>
      <c r="G465" s="708"/>
      <c r="H465" s="708"/>
      <c r="I465" s="708"/>
      <c r="J465" s="708"/>
      <c r="K465" s="710"/>
      <c r="L465" s="270"/>
      <c r="M465" s="706" t="str">
        <f t="shared" si="7"/>
        <v/>
      </c>
    </row>
    <row r="466" spans="1:13" ht="14.45" customHeight="1" x14ac:dyDescent="0.2">
      <c r="A466" s="711"/>
      <c r="B466" s="707"/>
      <c r="C466" s="708"/>
      <c r="D466" s="708"/>
      <c r="E466" s="709"/>
      <c r="F466" s="707"/>
      <c r="G466" s="708"/>
      <c r="H466" s="708"/>
      <c r="I466" s="708"/>
      <c r="J466" s="708"/>
      <c r="K466" s="710"/>
      <c r="L466" s="270"/>
      <c r="M466" s="706" t="str">
        <f t="shared" si="7"/>
        <v/>
      </c>
    </row>
    <row r="467" spans="1:13" ht="14.45" customHeight="1" x14ac:dyDescent="0.2">
      <c r="A467" s="711"/>
      <c r="B467" s="707"/>
      <c r="C467" s="708"/>
      <c r="D467" s="708"/>
      <c r="E467" s="709"/>
      <c r="F467" s="707"/>
      <c r="G467" s="708"/>
      <c r="H467" s="708"/>
      <c r="I467" s="708"/>
      <c r="J467" s="708"/>
      <c r="K467" s="710"/>
      <c r="L467" s="270"/>
      <c r="M467" s="706" t="str">
        <f t="shared" si="7"/>
        <v/>
      </c>
    </row>
    <row r="468" spans="1:13" ht="14.45" customHeight="1" x14ac:dyDescent="0.2">
      <c r="A468" s="711"/>
      <c r="B468" s="707"/>
      <c r="C468" s="708"/>
      <c r="D468" s="708"/>
      <c r="E468" s="709"/>
      <c r="F468" s="707"/>
      <c r="G468" s="708"/>
      <c r="H468" s="708"/>
      <c r="I468" s="708"/>
      <c r="J468" s="708"/>
      <c r="K468" s="710"/>
      <c r="L468" s="270"/>
      <c r="M468" s="706" t="str">
        <f t="shared" si="7"/>
        <v/>
      </c>
    </row>
    <row r="469" spans="1:13" ht="14.45" customHeight="1" x14ac:dyDescent="0.2">
      <c r="A469" s="711"/>
      <c r="B469" s="707"/>
      <c r="C469" s="708"/>
      <c r="D469" s="708"/>
      <c r="E469" s="709"/>
      <c r="F469" s="707"/>
      <c r="G469" s="708"/>
      <c r="H469" s="708"/>
      <c r="I469" s="708"/>
      <c r="J469" s="708"/>
      <c r="K469" s="710"/>
      <c r="L469" s="270"/>
      <c r="M469" s="706" t="str">
        <f t="shared" si="7"/>
        <v/>
      </c>
    </row>
    <row r="470" spans="1:13" ht="14.45" customHeight="1" x14ac:dyDescent="0.2">
      <c r="A470" s="711"/>
      <c r="B470" s="707"/>
      <c r="C470" s="708"/>
      <c r="D470" s="708"/>
      <c r="E470" s="709"/>
      <c r="F470" s="707"/>
      <c r="G470" s="708"/>
      <c r="H470" s="708"/>
      <c r="I470" s="708"/>
      <c r="J470" s="708"/>
      <c r="K470" s="710"/>
      <c r="L470" s="270"/>
      <c r="M470" s="706" t="str">
        <f t="shared" si="7"/>
        <v/>
      </c>
    </row>
    <row r="471" spans="1:13" ht="14.45" customHeight="1" x14ac:dyDescent="0.2">
      <c r="A471" s="711"/>
      <c r="B471" s="707"/>
      <c r="C471" s="708"/>
      <c r="D471" s="708"/>
      <c r="E471" s="709"/>
      <c r="F471" s="707"/>
      <c r="G471" s="708"/>
      <c r="H471" s="708"/>
      <c r="I471" s="708"/>
      <c r="J471" s="708"/>
      <c r="K471" s="710"/>
      <c r="L471" s="270"/>
      <c r="M471" s="706" t="str">
        <f t="shared" si="7"/>
        <v/>
      </c>
    </row>
    <row r="472" spans="1:13" ht="14.45" customHeight="1" x14ac:dyDescent="0.2">
      <c r="A472" s="711"/>
      <c r="B472" s="707"/>
      <c r="C472" s="708"/>
      <c r="D472" s="708"/>
      <c r="E472" s="709"/>
      <c r="F472" s="707"/>
      <c r="G472" s="708"/>
      <c r="H472" s="708"/>
      <c r="I472" s="708"/>
      <c r="J472" s="708"/>
      <c r="K472" s="710"/>
      <c r="L472" s="270"/>
      <c r="M472" s="706" t="str">
        <f t="shared" si="7"/>
        <v/>
      </c>
    </row>
    <row r="473" spans="1:13" ht="14.45" customHeight="1" x14ac:dyDescent="0.2">
      <c r="A473" s="711"/>
      <c r="B473" s="707"/>
      <c r="C473" s="708"/>
      <c r="D473" s="708"/>
      <c r="E473" s="709"/>
      <c r="F473" s="707"/>
      <c r="G473" s="708"/>
      <c r="H473" s="708"/>
      <c r="I473" s="708"/>
      <c r="J473" s="708"/>
      <c r="K473" s="710"/>
      <c r="L473" s="270"/>
      <c r="M473" s="706" t="str">
        <f t="shared" si="7"/>
        <v/>
      </c>
    </row>
    <row r="474" spans="1:13" ht="14.45" customHeight="1" x14ac:dyDescent="0.2">
      <c r="A474" s="711"/>
      <c r="B474" s="707"/>
      <c r="C474" s="708"/>
      <c r="D474" s="708"/>
      <c r="E474" s="709"/>
      <c r="F474" s="707"/>
      <c r="G474" s="708"/>
      <c r="H474" s="708"/>
      <c r="I474" s="708"/>
      <c r="J474" s="708"/>
      <c r="K474" s="710"/>
      <c r="L474" s="270"/>
      <c r="M474" s="706" t="str">
        <f t="shared" si="7"/>
        <v/>
      </c>
    </row>
    <row r="475" spans="1:13" ht="14.45" customHeight="1" x14ac:dyDescent="0.2">
      <c r="A475" s="711"/>
      <c r="B475" s="707"/>
      <c r="C475" s="708"/>
      <c r="D475" s="708"/>
      <c r="E475" s="709"/>
      <c r="F475" s="707"/>
      <c r="G475" s="708"/>
      <c r="H475" s="708"/>
      <c r="I475" s="708"/>
      <c r="J475" s="708"/>
      <c r="K475" s="710"/>
      <c r="L475" s="270"/>
      <c r="M475" s="706" t="str">
        <f t="shared" si="7"/>
        <v/>
      </c>
    </row>
    <row r="476" spans="1:13" ht="14.45" customHeight="1" x14ac:dyDescent="0.2">
      <c r="A476" s="711"/>
      <c r="B476" s="707"/>
      <c r="C476" s="708"/>
      <c r="D476" s="708"/>
      <c r="E476" s="709"/>
      <c r="F476" s="707"/>
      <c r="G476" s="708"/>
      <c r="H476" s="708"/>
      <c r="I476" s="708"/>
      <c r="J476" s="708"/>
      <c r="K476" s="710"/>
      <c r="L476" s="270"/>
      <c r="M476" s="706" t="str">
        <f t="shared" si="7"/>
        <v/>
      </c>
    </row>
    <row r="477" spans="1:13" ht="14.45" customHeight="1" x14ac:dyDescent="0.2">
      <c r="A477" s="711"/>
      <c r="B477" s="707"/>
      <c r="C477" s="708"/>
      <c r="D477" s="708"/>
      <c r="E477" s="709"/>
      <c r="F477" s="707"/>
      <c r="G477" s="708"/>
      <c r="H477" s="708"/>
      <c r="I477" s="708"/>
      <c r="J477" s="708"/>
      <c r="K477" s="710"/>
      <c r="L477" s="270"/>
      <c r="M477" s="706" t="str">
        <f t="shared" si="7"/>
        <v/>
      </c>
    </row>
    <row r="478" spans="1:13" ht="14.45" customHeight="1" x14ac:dyDescent="0.2">
      <c r="A478" s="711"/>
      <c r="B478" s="707"/>
      <c r="C478" s="708"/>
      <c r="D478" s="708"/>
      <c r="E478" s="709"/>
      <c r="F478" s="707"/>
      <c r="G478" s="708"/>
      <c r="H478" s="708"/>
      <c r="I478" s="708"/>
      <c r="J478" s="708"/>
      <c r="K478" s="710"/>
      <c r="L478" s="270"/>
      <c r="M478" s="706" t="str">
        <f t="shared" si="7"/>
        <v/>
      </c>
    </row>
    <row r="479" spans="1:13" ht="14.45" customHeight="1" x14ac:dyDescent="0.2">
      <c r="A479" s="711"/>
      <c r="B479" s="707"/>
      <c r="C479" s="708"/>
      <c r="D479" s="708"/>
      <c r="E479" s="709"/>
      <c r="F479" s="707"/>
      <c r="G479" s="708"/>
      <c r="H479" s="708"/>
      <c r="I479" s="708"/>
      <c r="J479" s="708"/>
      <c r="K479" s="710"/>
      <c r="L479" s="270"/>
      <c r="M479" s="706" t="str">
        <f t="shared" si="7"/>
        <v/>
      </c>
    </row>
    <row r="480" spans="1:13" ht="14.45" customHeight="1" x14ac:dyDescent="0.2">
      <c r="A480" s="711"/>
      <c r="B480" s="707"/>
      <c r="C480" s="708"/>
      <c r="D480" s="708"/>
      <c r="E480" s="709"/>
      <c r="F480" s="707"/>
      <c r="G480" s="708"/>
      <c r="H480" s="708"/>
      <c r="I480" s="708"/>
      <c r="J480" s="708"/>
      <c r="K480" s="710"/>
      <c r="L480" s="270"/>
      <c r="M480" s="706" t="str">
        <f t="shared" si="7"/>
        <v/>
      </c>
    </row>
    <row r="481" spans="1:13" ht="14.45" customHeight="1" x14ac:dyDescent="0.2">
      <c r="A481" s="711"/>
      <c r="B481" s="707"/>
      <c r="C481" s="708"/>
      <c r="D481" s="708"/>
      <c r="E481" s="709"/>
      <c r="F481" s="707"/>
      <c r="G481" s="708"/>
      <c r="H481" s="708"/>
      <c r="I481" s="708"/>
      <c r="J481" s="708"/>
      <c r="K481" s="710"/>
      <c r="L481" s="270"/>
      <c r="M481" s="706" t="str">
        <f t="shared" si="7"/>
        <v/>
      </c>
    </row>
    <row r="482" spans="1:13" ht="14.45" customHeight="1" x14ac:dyDescent="0.2">
      <c r="A482" s="711"/>
      <c r="B482" s="707"/>
      <c r="C482" s="708"/>
      <c r="D482" s="708"/>
      <c r="E482" s="709"/>
      <c r="F482" s="707"/>
      <c r="G482" s="708"/>
      <c r="H482" s="708"/>
      <c r="I482" s="708"/>
      <c r="J482" s="708"/>
      <c r="K482" s="710"/>
      <c r="L482" s="270"/>
      <c r="M482" s="706" t="str">
        <f t="shared" si="7"/>
        <v/>
      </c>
    </row>
    <row r="483" spans="1:13" ht="14.45" customHeight="1" x14ac:dyDescent="0.2">
      <c r="A483" s="711"/>
      <c r="B483" s="707"/>
      <c r="C483" s="708"/>
      <c r="D483" s="708"/>
      <c r="E483" s="709"/>
      <c r="F483" s="707"/>
      <c r="G483" s="708"/>
      <c r="H483" s="708"/>
      <c r="I483" s="708"/>
      <c r="J483" s="708"/>
      <c r="K483" s="710"/>
      <c r="L483" s="270"/>
      <c r="M483" s="706" t="str">
        <f t="shared" si="7"/>
        <v/>
      </c>
    </row>
    <row r="484" spans="1:13" ht="14.45" customHeight="1" x14ac:dyDescent="0.2">
      <c r="A484" s="711"/>
      <c r="B484" s="707"/>
      <c r="C484" s="708"/>
      <c r="D484" s="708"/>
      <c r="E484" s="709"/>
      <c r="F484" s="707"/>
      <c r="G484" s="708"/>
      <c r="H484" s="708"/>
      <c r="I484" s="708"/>
      <c r="J484" s="708"/>
      <c r="K484" s="710"/>
      <c r="L484" s="270"/>
      <c r="M484" s="706" t="str">
        <f t="shared" si="7"/>
        <v/>
      </c>
    </row>
    <row r="485" spans="1:13" ht="14.45" customHeight="1" x14ac:dyDescent="0.2">
      <c r="A485" s="711"/>
      <c r="B485" s="707"/>
      <c r="C485" s="708"/>
      <c r="D485" s="708"/>
      <c r="E485" s="709"/>
      <c r="F485" s="707"/>
      <c r="G485" s="708"/>
      <c r="H485" s="708"/>
      <c r="I485" s="708"/>
      <c r="J485" s="708"/>
      <c r="K485" s="710"/>
      <c r="L485" s="270"/>
      <c r="M485" s="706" t="str">
        <f t="shared" si="7"/>
        <v/>
      </c>
    </row>
    <row r="486" spans="1:13" ht="14.45" customHeight="1" x14ac:dyDescent="0.2">
      <c r="A486" s="711"/>
      <c r="B486" s="707"/>
      <c r="C486" s="708"/>
      <c r="D486" s="708"/>
      <c r="E486" s="709"/>
      <c r="F486" s="707"/>
      <c r="G486" s="708"/>
      <c r="H486" s="708"/>
      <c r="I486" s="708"/>
      <c r="J486" s="708"/>
      <c r="K486" s="710"/>
      <c r="L486" s="270"/>
      <c r="M486" s="706" t="str">
        <f t="shared" si="7"/>
        <v/>
      </c>
    </row>
    <row r="487" spans="1:13" ht="14.45" customHeight="1" x14ac:dyDescent="0.2">
      <c r="A487" s="711"/>
      <c r="B487" s="707"/>
      <c r="C487" s="708"/>
      <c r="D487" s="708"/>
      <c r="E487" s="709"/>
      <c r="F487" s="707"/>
      <c r="G487" s="708"/>
      <c r="H487" s="708"/>
      <c r="I487" s="708"/>
      <c r="J487" s="708"/>
      <c r="K487" s="710"/>
      <c r="L487" s="270"/>
      <c r="M487" s="706" t="str">
        <f t="shared" si="7"/>
        <v/>
      </c>
    </row>
    <row r="488" spans="1:13" ht="14.45" customHeight="1" x14ac:dyDescent="0.2">
      <c r="A488" s="711"/>
      <c r="B488" s="707"/>
      <c r="C488" s="708"/>
      <c r="D488" s="708"/>
      <c r="E488" s="709"/>
      <c r="F488" s="707"/>
      <c r="G488" s="708"/>
      <c r="H488" s="708"/>
      <c r="I488" s="708"/>
      <c r="J488" s="708"/>
      <c r="K488" s="710"/>
      <c r="L488" s="270"/>
      <c r="M488" s="706" t="str">
        <f t="shared" si="7"/>
        <v/>
      </c>
    </row>
    <row r="489" spans="1:13" ht="14.45" customHeight="1" x14ac:dyDescent="0.2">
      <c r="A489" s="711"/>
      <c r="B489" s="707"/>
      <c r="C489" s="708"/>
      <c r="D489" s="708"/>
      <c r="E489" s="709"/>
      <c r="F489" s="707"/>
      <c r="G489" s="708"/>
      <c r="H489" s="708"/>
      <c r="I489" s="708"/>
      <c r="J489" s="708"/>
      <c r="K489" s="710"/>
      <c r="L489" s="270"/>
      <c r="M489" s="706" t="str">
        <f t="shared" si="7"/>
        <v/>
      </c>
    </row>
    <row r="490" spans="1:13" ht="14.45" customHeight="1" x14ac:dyDescent="0.2">
      <c r="A490" s="711"/>
      <c r="B490" s="707"/>
      <c r="C490" s="708"/>
      <c r="D490" s="708"/>
      <c r="E490" s="709"/>
      <c r="F490" s="707"/>
      <c r="G490" s="708"/>
      <c r="H490" s="708"/>
      <c r="I490" s="708"/>
      <c r="J490" s="708"/>
      <c r="K490" s="710"/>
      <c r="L490" s="270"/>
      <c r="M490" s="706" t="str">
        <f t="shared" si="7"/>
        <v/>
      </c>
    </row>
    <row r="491" spans="1:13" ht="14.45" customHeight="1" x14ac:dyDescent="0.2">
      <c r="A491" s="711"/>
      <c r="B491" s="707"/>
      <c r="C491" s="708"/>
      <c r="D491" s="708"/>
      <c r="E491" s="709"/>
      <c r="F491" s="707"/>
      <c r="G491" s="708"/>
      <c r="H491" s="708"/>
      <c r="I491" s="708"/>
      <c r="J491" s="708"/>
      <c r="K491" s="710"/>
      <c r="L491" s="270"/>
      <c r="M491" s="706" t="str">
        <f t="shared" si="7"/>
        <v/>
      </c>
    </row>
    <row r="492" spans="1:13" ht="14.45" customHeight="1" x14ac:dyDescent="0.2">
      <c r="A492" s="711"/>
      <c r="B492" s="707"/>
      <c r="C492" s="708"/>
      <c r="D492" s="708"/>
      <c r="E492" s="709"/>
      <c r="F492" s="707"/>
      <c r="G492" s="708"/>
      <c r="H492" s="708"/>
      <c r="I492" s="708"/>
      <c r="J492" s="708"/>
      <c r="K492" s="710"/>
      <c r="L492" s="270"/>
      <c r="M492" s="706" t="str">
        <f t="shared" si="7"/>
        <v/>
      </c>
    </row>
    <row r="493" spans="1:13" ht="14.45" customHeight="1" x14ac:dyDescent="0.2">
      <c r="A493" s="711"/>
      <c r="B493" s="707"/>
      <c r="C493" s="708"/>
      <c r="D493" s="708"/>
      <c r="E493" s="709"/>
      <c r="F493" s="707"/>
      <c r="G493" s="708"/>
      <c r="H493" s="708"/>
      <c r="I493" s="708"/>
      <c r="J493" s="708"/>
      <c r="K493" s="710"/>
      <c r="L493" s="270"/>
      <c r="M493" s="706" t="str">
        <f t="shared" si="7"/>
        <v/>
      </c>
    </row>
    <row r="494" spans="1:13" ht="14.45" customHeight="1" x14ac:dyDescent="0.2">
      <c r="A494" s="711"/>
      <c r="B494" s="707"/>
      <c r="C494" s="708"/>
      <c r="D494" s="708"/>
      <c r="E494" s="709"/>
      <c r="F494" s="707"/>
      <c r="G494" s="708"/>
      <c r="H494" s="708"/>
      <c r="I494" s="708"/>
      <c r="J494" s="708"/>
      <c r="K494" s="710"/>
      <c r="L494" s="270"/>
      <c r="M494" s="706" t="str">
        <f t="shared" si="7"/>
        <v/>
      </c>
    </row>
    <row r="495" spans="1:13" ht="14.45" customHeight="1" x14ac:dyDescent="0.2">
      <c r="A495" s="711"/>
      <c r="B495" s="707"/>
      <c r="C495" s="708"/>
      <c r="D495" s="708"/>
      <c r="E495" s="709"/>
      <c r="F495" s="707"/>
      <c r="G495" s="708"/>
      <c r="H495" s="708"/>
      <c r="I495" s="708"/>
      <c r="J495" s="708"/>
      <c r="K495" s="710"/>
      <c r="L495" s="270"/>
      <c r="M495" s="706" t="str">
        <f t="shared" si="7"/>
        <v/>
      </c>
    </row>
    <row r="496" spans="1:13" ht="14.45" customHeight="1" x14ac:dyDescent="0.2">
      <c r="A496" s="711"/>
      <c r="B496" s="707"/>
      <c r="C496" s="708"/>
      <c r="D496" s="708"/>
      <c r="E496" s="709"/>
      <c r="F496" s="707"/>
      <c r="G496" s="708"/>
      <c r="H496" s="708"/>
      <c r="I496" s="708"/>
      <c r="J496" s="708"/>
      <c r="K496" s="710"/>
      <c r="L496" s="270"/>
      <c r="M496" s="706" t="str">
        <f t="shared" si="7"/>
        <v/>
      </c>
    </row>
    <row r="497" spans="1:13" ht="14.45" customHeight="1" x14ac:dyDescent="0.2">
      <c r="A497" s="711"/>
      <c r="B497" s="707"/>
      <c r="C497" s="708"/>
      <c r="D497" s="708"/>
      <c r="E497" s="709"/>
      <c r="F497" s="707"/>
      <c r="G497" s="708"/>
      <c r="H497" s="708"/>
      <c r="I497" s="708"/>
      <c r="J497" s="708"/>
      <c r="K497" s="710"/>
      <c r="L497" s="270"/>
      <c r="M497" s="706" t="str">
        <f t="shared" si="7"/>
        <v/>
      </c>
    </row>
    <row r="498" spans="1:13" ht="14.45" customHeight="1" x14ac:dyDescent="0.2">
      <c r="A498" s="711"/>
      <c r="B498" s="707"/>
      <c r="C498" s="708"/>
      <c r="D498" s="708"/>
      <c r="E498" s="709"/>
      <c r="F498" s="707"/>
      <c r="G498" s="708"/>
      <c r="H498" s="708"/>
      <c r="I498" s="708"/>
      <c r="J498" s="708"/>
      <c r="K498" s="710"/>
      <c r="L498" s="270"/>
      <c r="M498" s="706" t="str">
        <f t="shared" si="7"/>
        <v/>
      </c>
    </row>
    <row r="499" spans="1:13" ht="14.45" customHeight="1" x14ac:dyDescent="0.2">
      <c r="A499" s="711"/>
      <c r="B499" s="707"/>
      <c r="C499" s="708"/>
      <c r="D499" s="708"/>
      <c r="E499" s="709"/>
      <c r="F499" s="707"/>
      <c r="G499" s="708"/>
      <c r="H499" s="708"/>
      <c r="I499" s="708"/>
      <c r="J499" s="708"/>
      <c r="K499" s="710"/>
      <c r="L499" s="270"/>
      <c r="M499" s="706" t="str">
        <f t="shared" si="7"/>
        <v/>
      </c>
    </row>
    <row r="500" spans="1:13" ht="14.45" customHeight="1" x14ac:dyDescent="0.2">
      <c r="A500" s="711"/>
      <c r="B500" s="707"/>
      <c r="C500" s="708"/>
      <c r="D500" s="708"/>
      <c r="E500" s="709"/>
      <c r="F500" s="707"/>
      <c r="G500" s="708"/>
      <c r="H500" s="708"/>
      <c r="I500" s="708"/>
      <c r="J500" s="708"/>
      <c r="K500" s="710"/>
      <c r="L500" s="270"/>
      <c r="M500" s="706" t="str">
        <f t="shared" si="7"/>
        <v/>
      </c>
    </row>
    <row r="501" spans="1:13" ht="14.45" customHeight="1" x14ac:dyDescent="0.2">
      <c r="A501" s="711"/>
      <c r="B501" s="707"/>
      <c r="C501" s="708"/>
      <c r="D501" s="708"/>
      <c r="E501" s="709"/>
      <c r="F501" s="707"/>
      <c r="G501" s="708"/>
      <c r="H501" s="708"/>
      <c r="I501" s="708"/>
      <c r="J501" s="708"/>
      <c r="K501" s="710"/>
      <c r="L501" s="270"/>
      <c r="M501" s="706" t="str">
        <f t="shared" si="7"/>
        <v/>
      </c>
    </row>
    <row r="502" spans="1:13" ht="14.45" customHeight="1" x14ac:dyDescent="0.2">
      <c r="A502" s="711"/>
      <c r="B502" s="707"/>
      <c r="C502" s="708"/>
      <c r="D502" s="708"/>
      <c r="E502" s="709"/>
      <c r="F502" s="707"/>
      <c r="G502" s="708"/>
      <c r="H502" s="708"/>
      <c r="I502" s="708"/>
      <c r="J502" s="708"/>
      <c r="K502" s="710"/>
      <c r="L502" s="270"/>
      <c r="M502" s="706" t="str">
        <f t="shared" si="7"/>
        <v/>
      </c>
    </row>
    <row r="503" spans="1:13" ht="14.45" customHeight="1" x14ac:dyDescent="0.2">
      <c r="A503" s="711"/>
      <c r="B503" s="707"/>
      <c r="C503" s="708"/>
      <c r="D503" s="708"/>
      <c r="E503" s="709"/>
      <c r="F503" s="707"/>
      <c r="G503" s="708"/>
      <c r="H503" s="708"/>
      <c r="I503" s="708"/>
      <c r="J503" s="708"/>
      <c r="K503" s="710"/>
      <c r="L503" s="270"/>
      <c r="M503" s="706" t="str">
        <f t="shared" si="7"/>
        <v/>
      </c>
    </row>
    <row r="504" spans="1:13" ht="14.45" customHeight="1" x14ac:dyDescent="0.2">
      <c r="A504" s="711"/>
      <c r="B504" s="707"/>
      <c r="C504" s="708"/>
      <c r="D504" s="708"/>
      <c r="E504" s="709"/>
      <c r="F504" s="707"/>
      <c r="G504" s="708"/>
      <c r="H504" s="708"/>
      <c r="I504" s="708"/>
      <c r="J504" s="708"/>
      <c r="K504" s="710"/>
      <c r="L504" s="270"/>
      <c r="M504" s="706" t="str">
        <f t="shared" si="7"/>
        <v/>
      </c>
    </row>
    <row r="505" spans="1:13" ht="14.45" customHeight="1" x14ac:dyDescent="0.2">
      <c r="A505" s="711"/>
      <c r="B505" s="707"/>
      <c r="C505" s="708"/>
      <c r="D505" s="708"/>
      <c r="E505" s="709"/>
      <c r="F505" s="707"/>
      <c r="G505" s="708"/>
      <c r="H505" s="708"/>
      <c r="I505" s="708"/>
      <c r="J505" s="708"/>
      <c r="K505" s="710"/>
      <c r="L505" s="270"/>
      <c r="M505" s="706" t="str">
        <f t="shared" si="7"/>
        <v/>
      </c>
    </row>
    <row r="506" spans="1:13" ht="14.45" customHeight="1" x14ac:dyDescent="0.2">
      <c r="A506" s="711"/>
      <c r="B506" s="707"/>
      <c r="C506" s="708"/>
      <c r="D506" s="708"/>
      <c r="E506" s="709"/>
      <c r="F506" s="707"/>
      <c r="G506" s="708"/>
      <c r="H506" s="708"/>
      <c r="I506" s="708"/>
      <c r="J506" s="708"/>
      <c r="K506" s="710"/>
      <c r="L506" s="270"/>
      <c r="M506" s="706" t="str">
        <f t="shared" si="7"/>
        <v/>
      </c>
    </row>
    <row r="507" spans="1:13" ht="14.45" customHeight="1" x14ac:dyDescent="0.2">
      <c r="A507" s="711"/>
      <c r="B507" s="707"/>
      <c r="C507" s="708"/>
      <c r="D507" s="708"/>
      <c r="E507" s="709"/>
      <c r="F507" s="707"/>
      <c r="G507" s="708"/>
      <c r="H507" s="708"/>
      <c r="I507" s="708"/>
      <c r="J507" s="708"/>
      <c r="K507" s="710"/>
      <c r="L507" s="270"/>
      <c r="M507" s="706" t="str">
        <f t="shared" si="7"/>
        <v/>
      </c>
    </row>
    <row r="508" spans="1:13" ht="14.45" customHeight="1" x14ac:dyDescent="0.2">
      <c r="A508" s="711"/>
      <c r="B508" s="707"/>
      <c r="C508" s="708"/>
      <c r="D508" s="708"/>
      <c r="E508" s="709"/>
      <c r="F508" s="707"/>
      <c r="G508" s="708"/>
      <c r="H508" s="708"/>
      <c r="I508" s="708"/>
      <c r="J508" s="708"/>
      <c r="K508" s="710"/>
      <c r="L508" s="270"/>
      <c r="M508" s="706" t="str">
        <f t="shared" si="7"/>
        <v/>
      </c>
    </row>
    <row r="509" spans="1:13" ht="14.45" customHeight="1" x14ac:dyDescent="0.2">
      <c r="A509" s="711"/>
      <c r="B509" s="707"/>
      <c r="C509" s="708"/>
      <c r="D509" s="708"/>
      <c r="E509" s="709"/>
      <c r="F509" s="707"/>
      <c r="G509" s="708"/>
      <c r="H509" s="708"/>
      <c r="I509" s="708"/>
      <c r="J509" s="708"/>
      <c r="K509" s="710"/>
      <c r="L509" s="270"/>
      <c r="M509" s="706" t="str">
        <f t="shared" si="7"/>
        <v/>
      </c>
    </row>
    <row r="510" spans="1:13" ht="14.45" customHeight="1" x14ac:dyDescent="0.2">
      <c r="A510" s="711"/>
      <c r="B510" s="707"/>
      <c r="C510" s="708"/>
      <c r="D510" s="708"/>
      <c r="E510" s="709"/>
      <c r="F510" s="707"/>
      <c r="G510" s="708"/>
      <c r="H510" s="708"/>
      <c r="I510" s="708"/>
      <c r="J510" s="708"/>
      <c r="K510" s="710"/>
      <c r="L510" s="270"/>
      <c r="M510" s="706" t="str">
        <f t="shared" si="7"/>
        <v/>
      </c>
    </row>
    <row r="511" spans="1:13" ht="14.45" customHeight="1" x14ac:dyDescent="0.2">
      <c r="A511" s="711"/>
      <c r="B511" s="707"/>
      <c r="C511" s="708"/>
      <c r="D511" s="708"/>
      <c r="E511" s="709"/>
      <c r="F511" s="707"/>
      <c r="G511" s="708"/>
      <c r="H511" s="708"/>
      <c r="I511" s="708"/>
      <c r="J511" s="708"/>
      <c r="K511" s="710"/>
      <c r="L511" s="270"/>
      <c r="M511" s="706" t="str">
        <f t="shared" si="7"/>
        <v/>
      </c>
    </row>
    <row r="512" spans="1:13" ht="14.45" customHeight="1" x14ac:dyDescent="0.2">
      <c r="A512" s="711"/>
      <c r="B512" s="707"/>
      <c r="C512" s="708"/>
      <c r="D512" s="708"/>
      <c r="E512" s="709"/>
      <c r="F512" s="707"/>
      <c r="G512" s="708"/>
      <c r="H512" s="708"/>
      <c r="I512" s="708"/>
      <c r="J512" s="708"/>
      <c r="K512" s="710"/>
      <c r="L512" s="270"/>
      <c r="M512" s="706" t="str">
        <f t="shared" si="7"/>
        <v/>
      </c>
    </row>
    <row r="513" spans="1:13" ht="14.45" customHeight="1" x14ac:dyDescent="0.2">
      <c r="A513" s="711"/>
      <c r="B513" s="707"/>
      <c r="C513" s="708"/>
      <c r="D513" s="708"/>
      <c r="E513" s="709"/>
      <c r="F513" s="707"/>
      <c r="G513" s="708"/>
      <c r="H513" s="708"/>
      <c r="I513" s="708"/>
      <c r="J513" s="708"/>
      <c r="K513" s="710"/>
      <c r="L513" s="270"/>
      <c r="M513" s="706" t="str">
        <f t="shared" si="7"/>
        <v/>
      </c>
    </row>
    <row r="514" spans="1:13" ht="14.45" customHeight="1" x14ac:dyDescent="0.2">
      <c r="A514" s="711"/>
      <c r="B514" s="707"/>
      <c r="C514" s="708"/>
      <c r="D514" s="708"/>
      <c r="E514" s="709"/>
      <c r="F514" s="707"/>
      <c r="G514" s="708"/>
      <c r="H514" s="708"/>
      <c r="I514" s="708"/>
      <c r="J514" s="708"/>
      <c r="K514" s="710"/>
      <c r="L514" s="270"/>
      <c r="M514" s="706" t="str">
        <f t="shared" si="7"/>
        <v/>
      </c>
    </row>
    <row r="515" spans="1:13" ht="14.45" customHeight="1" x14ac:dyDescent="0.2">
      <c r="A515" s="711"/>
      <c r="B515" s="707"/>
      <c r="C515" s="708"/>
      <c r="D515" s="708"/>
      <c r="E515" s="709"/>
      <c r="F515" s="707"/>
      <c r="G515" s="708"/>
      <c r="H515" s="708"/>
      <c r="I515" s="708"/>
      <c r="J515" s="708"/>
      <c r="K515" s="710"/>
      <c r="L515" s="270"/>
      <c r="M515" s="706" t="str">
        <f t="shared" si="7"/>
        <v/>
      </c>
    </row>
    <row r="516" spans="1:13" ht="14.45" customHeight="1" x14ac:dyDescent="0.2">
      <c r="A516" s="711"/>
      <c r="B516" s="707"/>
      <c r="C516" s="708"/>
      <c r="D516" s="708"/>
      <c r="E516" s="709"/>
      <c r="F516" s="707"/>
      <c r="G516" s="708"/>
      <c r="H516" s="708"/>
      <c r="I516" s="708"/>
      <c r="J516" s="708"/>
      <c r="K516" s="710"/>
      <c r="L516" s="270"/>
      <c r="M516" s="706" t="str">
        <f t="shared" si="7"/>
        <v/>
      </c>
    </row>
    <row r="517" spans="1:13" ht="14.45" customHeight="1" x14ac:dyDescent="0.2">
      <c r="A517" s="711"/>
      <c r="B517" s="707"/>
      <c r="C517" s="708"/>
      <c r="D517" s="708"/>
      <c r="E517" s="709"/>
      <c r="F517" s="707"/>
      <c r="G517" s="708"/>
      <c r="H517" s="708"/>
      <c r="I517" s="708"/>
      <c r="J517" s="708"/>
      <c r="K517" s="710"/>
      <c r="L517" s="270"/>
      <c r="M517" s="706" t="str">
        <f t="shared" si="7"/>
        <v/>
      </c>
    </row>
    <row r="518" spans="1:13" ht="14.45" customHeight="1" x14ac:dyDescent="0.2">
      <c r="A518" s="711"/>
      <c r="B518" s="707"/>
      <c r="C518" s="708"/>
      <c r="D518" s="708"/>
      <c r="E518" s="709"/>
      <c r="F518" s="707"/>
      <c r="G518" s="708"/>
      <c r="H518" s="708"/>
      <c r="I518" s="708"/>
      <c r="J518" s="708"/>
      <c r="K518" s="710"/>
      <c r="L518" s="270"/>
      <c r="M518" s="706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711"/>
      <c r="B519" s="707"/>
      <c r="C519" s="708"/>
      <c r="D519" s="708"/>
      <c r="E519" s="709"/>
      <c r="F519" s="707"/>
      <c r="G519" s="708"/>
      <c r="H519" s="708"/>
      <c r="I519" s="708"/>
      <c r="J519" s="708"/>
      <c r="K519" s="710"/>
      <c r="L519" s="270"/>
      <c r="M519" s="706" t="str">
        <f t="shared" si="8"/>
        <v/>
      </c>
    </row>
    <row r="520" spans="1:13" ht="14.45" customHeight="1" x14ac:dyDescent="0.2">
      <c r="A520" s="711"/>
      <c r="B520" s="707"/>
      <c r="C520" s="708"/>
      <c r="D520" s="708"/>
      <c r="E520" s="709"/>
      <c r="F520" s="707"/>
      <c r="G520" s="708"/>
      <c r="H520" s="708"/>
      <c r="I520" s="708"/>
      <c r="J520" s="708"/>
      <c r="K520" s="710"/>
      <c r="L520" s="270"/>
      <c r="M520" s="706" t="str">
        <f t="shared" si="8"/>
        <v/>
      </c>
    </row>
    <row r="521" spans="1:13" ht="14.45" customHeight="1" x14ac:dyDescent="0.2">
      <c r="A521" s="711"/>
      <c r="B521" s="707"/>
      <c r="C521" s="708"/>
      <c r="D521" s="708"/>
      <c r="E521" s="709"/>
      <c r="F521" s="707"/>
      <c r="G521" s="708"/>
      <c r="H521" s="708"/>
      <c r="I521" s="708"/>
      <c r="J521" s="708"/>
      <c r="K521" s="710"/>
      <c r="L521" s="270"/>
      <c r="M521" s="706" t="str">
        <f t="shared" si="8"/>
        <v/>
      </c>
    </row>
    <row r="522" spans="1:13" ht="14.45" customHeight="1" x14ac:dyDescent="0.2">
      <c r="A522" s="711"/>
      <c r="B522" s="707"/>
      <c r="C522" s="708"/>
      <c r="D522" s="708"/>
      <c r="E522" s="709"/>
      <c r="F522" s="707"/>
      <c r="G522" s="708"/>
      <c r="H522" s="708"/>
      <c r="I522" s="708"/>
      <c r="J522" s="708"/>
      <c r="K522" s="710"/>
      <c r="L522" s="270"/>
      <c r="M522" s="706" t="str">
        <f t="shared" si="8"/>
        <v/>
      </c>
    </row>
    <row r="523" spans="1:13" ht="14.45" customHeight="1" x14ac:dyDescent="0.2">
      <c r="A523" s="711"/>
      <c r="B523" s="707"/>
      <c r="C523" s="708"/>
      <c r="D523" s="708"/>
      <c r="E523" s="709"/>
      <c r="F523" s="707"/>
      <c r="G523" s="708"/>
      <c r="H523" s="708"/>
      <c r="I523" s="708"/>
      <c r="J523" s="708"/>
      <c r="K523" s="710"/>
      <c r="L523" s="270"/>
      <c r="M523" s="706" t="str">
        <f t="shared" si="8"/>
        <v/>
      </c>
    </row>
    <row r="524" spans="1:13" ht="14.45" customHeight="1" x14ac:dyDescent="0.2">
      <c r="A524" s="711"/>
      <c r="B524" s="707"/>
      <c r="C524" s="708"/>
      <c r="D524" s="708"/>
      <c r="E524" s="709"/>
      <c r="F524" s="707"/>
      <c r="G524" s="708"/>
      <c r="H524" s="708"/>
      <c r="I524" s="708"/>
      <c r="J524" s="708"/>
      <c r="K524" s="710"/>
      <c r="L524" s="270"/>
      <c r="M524" s="706" t="str">
        <f t="shared" si="8"/>
        <v/>
      </c>
    </row>
    <row r="525" spans="1:13" ht="14.45" customHeight="1" x14ac:dyDescent="0.2">
      <c r="A525" s="711"/>
      <c r="B525" s="707"/>
      <c r="C525" s="708"/>
      <c r="D525" s="708"/>
      <c r="E525" s="709"/>
      <c r="F525" s="707"/>
      <c r="G525" s="708"/>
      <c r="H525" s="708"/>
      <c r="I525" s="708"/>
      <c r="J525" s="708"/>
      <c r="K525" s="710"/>
      <c r="L525" s="270"/>
      <c r="M525" s="706" t="str">
        <f t="shared" si="8"/>
        <v/>
      </c>
    </row>
    <row r="526" spans="1:13" ht="14.45" customHeight="1" x14ac:dyDescent="0.2">
      <c r="A526" s="711"/>
      <c r="B526" s="707"/>
      <c r="C526" s="708"/>
      <c r="D526" s="708"/>
      <c r="E526" s="709"/>
      <c r="F526" s="707"/>
      <c r="G526" s="708"/>
      <c r="H526" s="708"/>
      <c r="I526" s="708"/>
      <c r="J526" s="708"/>
      <c r="K526" s="710"/>
      <c r="L526" s="270"/>
      <c r="M526" s="706" t="str">
        <f t="shared" si="8"/>
        <v/>
      </c>
    </row>
    <row r="527" spans="1:13" ht="14.45" customHeight="1" x14ac:dyDescent="0.2">
      <c r="A527" s="711"/>
      <c r="B527" s="707"/>
      <c r="C527" s="708"/>
      <c r="D527" s="708"/>
      <c r="E527" s="709"/>
      <c r="F527" s="707"/>
      <c r="G527" s="708"/>
      <c r="H527" s="708"/>
      <c r="I527" s="708"/>
      <c r="J527" s="708"/>
      <c r="K527" s="710"/>
      <c r="L527" s="270"/>
      <c r="M527" s="706" t="str">
        <f t="shared" si="8"/>
        <v/>
      </c>
    </row>
    <row r="528" spans="1:13" ht="14.45" customHeight="1" x14ac:dyDescent="0.2">
      <c r="A528" s="711"/>
      <c r="B528" s="707"/>
      <c r="C528" s="708"/>
      <c r="D528" s="708"/>
      <c r="E528" s="709"/>
      <c r="F528" s="707"/>
      <c r="G528" s="708"/>
      <c r="H528" s="708"/>
      <c r="I528" s="708"/>
      <c r="J528" s="708"/>
      <c r="K528" s="710"/>
      <c r="L528" s="270"/>
      <c r="M528" s="706" t="str">
        <f t="shared" si="8"/>
        <v/>
      </c>
    </row>
    <row r="529" spans="1:13" ht="14.45" customHeight="1" x14ac:dyDescent="0.2">
      <c r="A529" s="711"/>
      <c r="B529" s="707"/>
      <c r="C529" s="708"/>
      <c r="D529" s="708"/>
      <c r="E529" s="709"/>
      <c r="F529" s="707"/>
      <c r="G529" s="708"/>
      <c r="H529" s="708"/>
      <c r="I529" s="708"/>
      <c r="J529" s="708"/>
      <c r="K529" s="710"/>
      <c r="L529" s="270"/>
      <c r="M529" s="706" t="str">
        <f t="shared" si="8"/>
        <v/>
      </c>
    </row>
    <row r="530" spans="1:13" ht="14.45" customHeight="1" x14ac:dyDescent="0.2">
      <c r="A530" s="711"/>
      <c r="B530" s="707"/>
      <c r="C530" s="708"/>
      <c r="D530" s="708"/>
      <c r="E530" s="709"/>
      <c r="F530" s="707"/>
      <c r="G530" s="708"/>
      <c r="H530" s="708"/>
      <c r="I530" s="708"/>
      <c r="J530" s="708"/>
      <c r="K530" s="710"/>
      <c r="L530" s="270"/>
      <c r="M530" s="706" t="str">
        <f t="shared" si="8"/>
        <v/>
      </c>
    </row>
    <row r="531" spans="1:13" ht="14.45" customHeight="1" x14ac:dyDescent="0.2">
      <c r="A531" s="711"/>
      <c r="B531" s="707"/>
      <c r="C531" s="708"/>
      <c r="D531" s="708"/>
      <c r="E531" s="709"/>
      <c r="F531" s="707"/>
      <c r="G531" s="708"/>
      <c r="H531" s="708"/>
      <c r="I531" s="708"/>
      <c r="J531" s="708"/>
      <c r="K531" s="710"/>
      <c r="L531" s="270"/>
      <c r="M531" s="706" t="str">
        <f t="shared" si="8"/>
        <v/>
      </c>
    </row>
    <row r="532" spans="1:13" ht="14.45" customHeight="1" x14ac:dyDescent="0.2">
      <c r="A532" s="711"/>
      <c r="B532" s="707"/>
      <c r="C532" s="708"/>
      <c r="D532" s="708"/>
      <c r="E532" s="709"/>
      <c r="F532" s="707"/>
      <c r="G532" s="708"/>
      <c r="H532" s="708"/>
      <c r="I532" s="708"/>
      <c r="J532" s="708"/>
      <c r="K532" s="710"/>
      <c r="L532" s="270"/>
      <c r="M532" s="706" t="str">
        <f t="shared" si="8"/>
        <v/>
      </c>
    </row>
    <row r="533" spans="1:13" ht="14.45" customHeight="1" x14ac:dyDescent="0.2">
      <c r="A533" s="711"/>
      <c r="B533" s="707"/>
      <c r="C533" s="708"/>
      <c r="D533" s="708"/>
      <c r="E533" s="709"/>
      <c r="F533" s="707"/>
      <c r="G533" s="708"/>
      <c r="H533" s="708"/>
      <c r="I533" s="708"/>
      <c r="J533" s="708"/>
      <c r="K533" s="710"/>
      <c r="L533" s="270"/>
      <c r="M533" s="706" t="str">
        <f t="shared" si="8"/>
        <v/>
      </c>
    </row>
    <row r="534" spans="1:13" ht="14.45" customHeight="1" x14ac:dyDescent="0.2">
      <c r="A534" s="711"/>
      <c r="B534" s="707"/>
      <c r="C534" s="708"/>
      <c r="D534" s="708"/>
      <c r="E534" s="709"/>
      <c r="F534" s="707"/>
      <c r="G534" s="708"/>
      <c r="H534" s="708"/>
      <c r="I534" s="708"/>
      <c r="J534" s="708"/>
      <c r="K534" s="710"/>
      <c r="L534" s="270"/>
      <c r="M534" s="706" t="str">
        <f t="shared" si="8"/>
        <v/>
      </c>
    </row>
    <row r="535" spans="1:13" ht="14.45" customHeight="1" x14ac:dyDescent="0.2">
      <c r="A535" s="711"/>
      <c r="B535" s="707"/>
      <c r="C535" s="708"/>
      <c r="D535" s="708"/>
      <c r="E535" s="709"/>
      <c r="F535" s="707"/>
      <c r="G535" s="708"/>
      <c r="H535" s="708"/>
      <c r="I535" s="708"/>
      <c r="J535" s="708"/>
      <c r="K535" s="710"/>
      <c r="L535" s="270"/>
      <c r="M535" s="706" t="str">
        <f t="shared" si="8"/>
        <v/>
      </c>
    </row>
    <row r="536" spans="1:13" ht="14.45" customHeight="1" x14ac:dyDescent="0.2">
      <c r="A536" s="711"/>
      <c r="B536" s="707"/>
      <c r="C536" s="708"/>
      <c r="D536" s="708"/>
      <c r="E536" s="709"/>
      <c r="F536" s="707"/>
      <c r="G536" s="708"/>
      <c r="H536" s="708"/>
      <c r="I536" s="708"/>
      <c r="J536" s="708"/>
      <c r="K536" s="710"/>
      <c r="L536" s="270"/>
      <c r="M536" s="706" t="str">
        <f t="shared" si="8"/>
        <v/>
      </c>
    </row>
    <row r="537" spans="1:13" ht="14.45" customHeight="1" x14ac:dyDescent="0.2">
      <c r="A537" s="711"/>
      <c r="B537" s="707"/>
      <c r="C537" s="708"/>
      <c r="D537" s="708"/>
      <c r="E537" s="709"/>
      <c r="F537" s="707"/>
      <c r="G537" s="708"/>
      <c r="H537" s="708"/>
      <c r="I537" s="708"/>
      <c r="J537" s="708"/>
      <c r="K537" s="710"/>
      <c r="L537" s="270"/>
      <c r="M537" s="706" t="str">
        <f t="shared" si="8"/>
        <v/>
      </c>
    </row>
    <row r="538" spans="1:13" ht="14.45" customHeight="1" x14ac:dyDescent="0.2">
      <c r="A538" s="711"/>
      <c r="B538" s="707"/>
      <c r="C538" s="708"/>
      <c r="D538" s="708"/>
      <c r="E538" s="709"/>
      <c r="F538" s="707"/>
      <c r="G538" s="708"/>
      <c r="H538" s="708"/>
      <c r="I538" s="708"/>
      <c r="J538" s="708"/>
      <c r="K538" s="710"/>
      <c r="L538" s="270"/>
      <c r="M538" s="706" t="str">
        <f t="shared" si="8"/>
        <v/>
      </c>
    </row>
    <row r="539" spans="1:13" ht="14.45" customHeight="1" x14ac:dyDescent="0.2">
      <c r="A539" s="711"/>
      <c r="B539" s="707"/>
      <c r="C539" s="708"/>
      <c r="D539" s="708"/>
      <c r="E539" s="709"/>
      <c r="F539" s="707"/>
      <c r="G539" s="708"/>
      <c r="H539" s="708"/>
      <c r="I539" s="708"/>
      <c r="J539" s="708"/>
      <c r="K539" s="710"/>
      <c r="L539" s="270"/>
      <c r="M539" s="706" t="str">
        <f t="shared" si="8"/>
        <v/>
      </c>
    </row>
    <row r="540" spans="1:13" ht="14.45" customHeight="1" x14ac:dyDescent="0.2">
      <c r="A540" s="711"/>
      <c r="B540" s="707"/>
      <c r="C540" s="708"/>
      <c r="D540" s="708"/>
      <c r="E540" s="709"/>
      <c r="F540" s="707"/>
      <c r="G540" s="708"/>
      <c r="H540" s="708"/>
      <c r="I540" s="708"/>
      <c r="J540" s="708"/>
      <c r="K540" s="710"/>
      <c r="L540" s="270"/>
      <c r="M540" s="706" t="str">
        <f t="shared" si="8"/>
        <v/>
      </c>
    </row>
    <row r="541" spans="1:13" ht="14.45" customHeight="1" x14ac:dyDescent="0.2">
      <c r="A541" s="711"/>
      <c r="B541" s="707"/>
      <c r="C541" s="708"/>
      <c r="D541" s="708"/>
      <c r="E541" s="709"/>
      <c r="F541" s="707"/>
      <c r="G541" s="708"/>
      <c r="H541" s="708"/>
      <c r="I541" s="708"/>
      <c r="J541" s="708"/>
      <c r="K541" s="710"/>
      <c r="L541" s="270"/>
      <c r="M541" s="706" t="str">
        <f t="shared" si="8"/>
        <v/>
      </c>
    </row>
    <row r="542" spans="1:13" ht="14.45" customHeight="1" x14ac:dyDescent="0.2">
      <c r="A542" s="711"/>
      <c r="B542" s="707"/>
      <c r="C542" s="708"/>
      <c r="D542" s="708"/>
      <c r="E542" s="709"/>
      <c r="F542" s="707"/>
      <c r="G542" s="708"/>
      <c r="H542" s="708"/>
      <c r="I542" s="708"/>
      <c r="J542" s="708"/>
      <c r="K542" s="710"/>
      <c r="L542" s="270"/>
      <c r="M542" s="706" t="str">
        <f t="shared" si="8"/>
        <v/>
      </c>
    </row>
    <row r="543" spans="1:13" ht="14.45" customHeight="1" x14ac:dyDescent="0.2">
      <c r="A543" s="711"/>
      <c r="B543" s="707"/>
      <c r="C543" s="708"/>
      <c r="D543" s="708"/>
      <c r="E543" s="709"/>
      <c r="F543" s="707"/>
      <c r="G543" s="708"/>
      <c r="H543" s="708"/>
      <c r="I543" s="708"/>
      <c r="J543" s="708"/>
      <c r="K543" s="710"/>
      <c r="L543" s="270"/>
      <c r="M543" s="706" t="str">
        <f t="shared" si="8"/>
        <v/>
      </c>
    </row>
    <row r="544" spans="1:13" ht="14.45" customHeight="1" x14ac:dyDescent="0.2">
      <c r="A544" s="711"/>
      <c r="B544" s="707"/>
      <c r="C544" s="708"/>
      <c r="D544" s="708"/>
      <c r="E544" s="709"/>
      <c r="F544" s="707"/>
      <c r="G544" s="708"/>
      <c r="H544" s="708"/>
      <c r="I544" s="708"/>
      <c r="J544" s="708"/>
      <c r="K544" s="710"/>
      <c r="L544" s="270"/>
      <c r="M544" s="706" t="str">
        <f t="shared" si="8"/>
        <v/>
      </c>
    </row>
    <row r="545" spans="1:13" ht="14.45" customHeight="1" x14ac:dyDescent="0.2">
      <c r="A545" s="711"/>
      <c r="B545" s="707"/>
      <c r="C545" s="708"/>
      <c r="D545" s="708"/>
      <c r="E545" s="709"/>
      <c r="F545" s="707"/>
      <c r="G545" s="708"/>
      <c r="H545" s="708"/>
      <c r="I545" s="708"/>
      <c r="J545" s="708"/>
      <c r="K545" s="710"/>
      <c r="L545" s="270"/>
      <c r="M545" s="706" t="str">
        <f t="shared" si="8"/>
        <v/>
      </c>
    </row>
    <row r="546" spans="1:13" ht="14.45" customHeight="1" x14ac:dyDescent="0.2">
      <c r="A546" s="711"/>
      <c r="B546" s="707"/>
      <c r="C546" s="708"/>
      <c r="D546" s="708"/>
      <c r="E546" s="709"/>
      <c r="F546" s="707"/>
      <c r="G546" s="708"/>
      <c r="H546" s="708"/>
      <c r="I546" s="708"/>
      <c r="J546" s="708"/>
      <c r="K546" s="710"/>
      <c r="L546" s="270"/>
      <c r="M546" s="706" t="str">
        <f t="shared" si="8"/>
        <v/>
      </c>
    </row>
    <row r="547" spans="1:13" ht="14.45" customHeight="1" x14ac:dyDescent="0.2">
      <c r="A547" s="711"/>
      <c r="B547" s="707"/>
      <c r="C547" s="708"/>
      <c r="D547" s="708"/>
      <c r="E547" s="709"/>
      <c r="F547" s="707"/>
      <c r="G547" s="708"/>
      <c r="H547" s="708"/>
      <c r="I547" s="708"/>
      <c r="J547" s="708"/>
      <c r="K547" s="710"/>
      <c r="L547" s="270"/>
      <c r="M547" s="706" t="str">
        <f t="shared" si="8"/>
        <v/>
      </c>
    </row>
    <row r="548" spans="1:13" ht="14.45" customHeight="1" x14ac:dyDescent="0.2">
      <c r="A548" s="711"/>
      <c r="B548" s="707"/>
      <c r="C548" s="708"/>
      <c r="D548" s="708"/>
      <c r="E548" s="709"/>
      <c r="F548" s="707"/>
      <c r="G548" s="708"/>
      <c r="H548" s="708"/>
      <c r="I548" s="708"/>
      <c r="J548" s="708"/>
      <c r="K548" s="710"/>
      <c r="L548" s="270"/>
      <c r="M548" s="706" t="str">
        <f t="shared" si="8"/>
        <v/>
      </c>
    </row>
    <row r="549" spans="1:13" ht="14.45" customHeight="1" x14ac:dyDescent="0.2">
      <c r="A549" s="711"/>
      <c r="B549" s="707"/>
      <c r="C549" s="708"/>
      <c r="D549" s="708"/>
      <c r="E549" s="709"/>
      <c r="F549" s="707"/>
      <c r="G549" s="708"/>
      <c r="H549" s="708"/>
      <c r="I549" s="708"/>
      <c r="J549" s="708"/>
      <c r="K549" s="710"/>
      <c r="L549" s="270"/>
      <c r="M549" s="706" t="str">
        <f t="shared" si="8"/>
        <v/>
      </c>
    </row>
    <row r="550" spans="1:13" ht="14.45" customHeight="1" x14ac:dyDescent="0.2">
      <c r="A550" s="711"/>
      <c r="B550" s="707"/>
      <c r="C550" s="708"/>
      <c r="D550" s="708"/>
      <c r="E550" s="709"/>
      <c r="F550" s="707"/>
      <c r="G550" s="708"/>
      <c r="H550" s="708"/>
      <c r="I550" s="708"/>
      <c r="J550" s="708"/>
      <c r="K550" s="710"/>
      <c r="L550" s="270"/>
      <c r="M550" s="706" t="str">
        <f t="shared" si="8"/>
        <v/>
      </c>
    </row>
    <row r="551" spans="1:13" ht="14.45" customHeight="1" x14ac:dyDescent="0.2">
      <c r="A551" s="711"/>
      <c r="B551" s="707"/>
      <c r="C551" s="708"/>
      <c r="D551" s="708"/>
      <c r="E551" s="709"/>
      <c r="F551" s="707"/>
      <c r="G551" s="708"/>
      <c r="H551" s="708"/>
      <c r="I551" s="708"/>
      <c r="J551" s="708"/>
      <c r="K551" s="710"/>
      <c r="L551" s="270"/>
      <c r="M551" s="706" t="str">
        <f t="shared" si="8"/>
        <v/>
      </c>
    </row>
    <row r="552" spans="1:13" ht="14.45" customHeight="1" x14ac:dyDescent="0.2">
      <c r="A552" s="711"/>
      <c r="B552" s="707"/>
      <c r="C552" s="708"/>
      <c r="D552" s="708"/>
      <c r="E552" s="709"/>
      <c r="F552" s="707"/>
      <c r="G552" s="708"/>
      <c r="H552" s="708"/>
      <c r="I552" s="708"/>
      <c r="J552" s="708"/>
      <c r="K552" s="710"/>
      <c r="L552" s="270"/>
      <c r="M552" s="706" t="str">
        <f t="shared" si="8"/>
        <v/>
      </c>
    </row>
    <row r="553" spans="1:13" ht="14.45" customHeight="1" x14ac:dyDescent="0.2">
      <c r="A553" s="711"/>
      <c r="B553" s="707"/>
      <c r="C553" s="708"/>
      <c r="D553" s="708"/>
      <c r="E553" s="709"/>
      <c r="F553" s="707"/>
      <c r="G553" s="708"/>
      <c r="H553" s="708"/>
      <c r="I553" s="708"/>
      <c r="J553" s="708"/>
      <c r="K553" s="710"/>
      <c r="L553" s="270"/>
      <c r="M553" s="706" t="str">
        <f t="shared" si="8"/>
        <v/>
      </c>
    </row>
    <row r="554" spans="1:13" ht="14.45" customHeight="1" x14ac:dyDescent="0.2">
      <c r="A554" s="711"/>
      <c r="B554" s="707"/>
      <c r="C554" s="708"/>
      <c r="D554" s="708"/>
      <c r="E554" s="709"/>
      <c r="F554" s="707"/>
      <c r="G554" s="708"/>
      <c r="H554" s="708"/>
      <c r="I554" s="708"/>
      <c r="J554" s="708"/>
      <c r="K554" s="710"/>
      <c r="L554" s="270"/>
      <c r="M554" s="706" t="str">
        <f t="shared" si="8"/>
        <v/>
      </c>
    </row>
    <row r="555" spans="1:13" ht="14.45" customHeight="1" x14ac:dyDescent="0.2">
      <c r="A555" s="711"/>
      <c r="B555" s="707"/>
      <c r="C555" s="708"/>
      <c r="D555" s="708"/>
      <c r="E555" s="709"/>
      <c r="F555" s="707"/>
      <c r="G555" s="708"/>
      <c r="H555" s="708"/>
      <c r="I555" s="708"/>
      <c r="J555" s="708"/>
      <c r="K555" s="710"/>
      <c r="L555" s="270"/>
      <c r="M555" s="706" t="str">
        <f t="shared" si="8"/>
        <v/>
      </c>
    </row>
    <row r="556" spans="1:13" ht="14.45" customHeight="1" x14ac:dyDescent="0.2">
      <c r="A556" s="711"/>
      <c r="B556" s="707"/>
      <c r="C556" s="708"/>
      <c r="D556" s="708"/>
      <c r="E556" s="709"/>
      <c r="F556" s="707"/>
      <c r="G556" s="708"/>
      <c r="H556" s="708"/>
      <c r="I556" s="708"/>
      <c r="J556" s="708"/>
      <c r="K556" s="710"/>
      <c r="L556" s="270"/>
      <c r="M556" s="706" t="str">
        <f t="shared" si="8"/>
        <v/>
      </c>
    </row>
    <row r="557" spans="1:13" ht="14.45" customHeight="1" x14ac:dyDescent="0.2">
      <c r="A557" s="711"/>
      <c r="B557" s="707"/>
      <c r="C557" s="708"/>
      <c r="D557" s="708"/>
      <c r="E557" s="709"/>
      <c r="F557" s="707"/>
      <c r="G557" s="708"/>
      <c r="H557" s="708"/>
      <c r="I557" s="708"/>
      <c r="J557" s="708"/>
      <c r="K557" s="710"/>
      <c r="L557" s="270"/>
      <c r="M557" s="706" t="str">
        <f t="shared" si="8"/>
        <v/>
      </c>
    </row>
    <row r="558" spans="1:13" ht="14.45" customHeight="1" x14ac:dyDescent="0.2">
      <c r="A558" s="711"/>
      <c r="B558" s="707"/>
      <c r="C558" s="708"/>
      <c r="D558" s="708"/>
      <c r="E558" s="709"/>
      <c r="F558" s="707"/>
      <c r="G558" s="708"/>
      <c r="H558" s="708"/>
      <c r="I558" s="708"/>
      <c r="J558" s="708"/>
      <c r="K558" s="710"/>
      <c r="L558" s="270"/>
      <c r="M558" s="706" t="str">
        <f t="shared" si="8"/>
        <v/>
      </c>
    </row>
    <row r="559" spans="1:13" ht="14.45" customHeight="1" x14ac:dyDescent="0.2">
      <c r="A559" s="711"/>
      <c r="B559" s="707"/>
      <c r="C559" s="708"/>
      <c r="D559" s="708"/>
      <c r="E559" s="709"/>
      <c r="F559" s="707"/>
      <c r="G559" s="708"/>
      <c r="H559" s="708"/>
      <c r="I559" s="708"/>
      <c r="J559" s="708"/>
      <c r="K559" s="710"/>
      <c r="L559" s="270"/>
      <c r="M559" s="706" t="str">
        <f t="shared" si="8"/>
        <v/>
      </c>
    </row>
    <row r="560" spans="1:13" ht="14.45" customHeight="1" x14ac:dyDescent="0.2">
      <c r="A560" s="711"/>
      <c r="B560" s="707"/>
      <c r="C560" s="708"/>
      <c r="D560" s="708"/>
      <c r="E560" s="709"/>
      <c r="F560" s="707"/>
      <c r="G560" s="708"/>
      <c r="H560" s="708"/>
      <c r="I560" s="708"/>
      <c r="J560" s="708"/>
      <c r="K560" s="710"/>
      <c r="L560" s="270"/>
      <c r="M560" s="706" t="str">
        <f t="shared" si="8"/>
        <v/>
      </c>
    </row>
    <row r="561" spans="1:13" ht="14.45" customHeight="1" x14ac:dyDescent="0.2">
      <c r="A561" s="711"/>
      <c r="B561" s="707"/>
      <c r="C561" s="708"/>
      <c r="D561" s="708"/>
      <c r="E561" s="709"/>
      <c r="F561" s="707"/>
      <c r="G561" s="708"/>
      <c r="H561" s="708"/>
      <c r="I561" s="708"/>
      <c r="J561" s="708"/>
      <c r="K561" s="710"/>
      <c r="L561" s="270"/>
      <c r="M561" s="706" t="str">
        <f t="shared" si="8"/>
        <v/>
      </c>
    </row>
    <row r="562" spans="1:13" ht="14.45" customHeight="1" x14ac:dyDescent="0.2">
      <c r="A562" s="711"/>
      <c r="B562" s="707"/>
      <c r="C562" s="708"/>
      <c r="D562" s="708"/>
      <c r="E562" s="709"/>
      <c r="F562" s="707"/>
      <c r="G562" s="708"/>
      <c r="H562" s="708"/>
      <c r="I562" s="708"/>
      <c r="J562" s="708"/>
      <c r="K562" s="710"/>
      <c r="L562" s="270"/>
      <c r="M562" s="706" t="str">
        <f t="shared" si="8"/>
        <v/>
      </c>
    </row>
    <row r="563" spans="1:13" ht="14.45" customHeight="1" x14ac:dyDescent="0.2">
      <c r="A563" s="711"/>
      <c r="B563" s="707"/>
      <c r="C563" s="708"/>
      <c r="D563" s="708"/>
      <c r="E563" s="709"/>
      <c r="F563" s="707"/>
      <c r="G563" s="708"/>
      <c r="H563" s="708"/>
      <c r="I563" s="708"/>
      <c r="J563" s="708"/>
      <c r="K563" s="710"/>
      <c r="L563" s="270"/>
      <c r="M563" s="706" t="str">
        <f t="shared" si="8"/>
        <v/>
      </c>
    </row>
    <row r="564" spans="1:13" ht="14.45" customHeight="1" x14ac:dyDescent="0.2">
      <c r="A564" s="711"/>
      <c r="B564" s="707"/>
      <c r="C564" s="708"/>
      <c r="D564" s="708"/>
      <c r="E564" s="709"/>
      <c r="F564" s="707"/>
      <c r="G564" s="708"/>
      <c r="H564" s="708"/>
      <c r="I564" s="708"/>
      <c r="J564" s="708"/>
      <c r="K564" s="710"/>
      <c r="L564" s="270"/>
      <c r="M564" s="706" t="str">
        <f t="shared" si="8"/>
        <v/>
      </c>
    </row>
    <row r="565" spans="1:13" ht="14.45" customHeight="1" x14ac:dyDescent="0.2">
      <c r="A565" s="711"/>
      <c r="B565" s="707"/>
      <c r="C565" s="708"/>
      <c r="D565" s="708"/>
      <c r="E565" s="709"/>
      <c r="F565" s="707"/>
      <c r="G565" s="708"/>
      <c r="H565" s="708"/>
      <c r="I565" s="708"/>
      <c r="J565" s="708"/>
      <c r="K565" s="710"/>
      <c r="L565" s="270"/>
      <c r="M565" s="706" t="str">
        <f t="shared" si="8"/>
        <v/>
      </c>
    </row>
    <row r="566" spans="1:13" ht="14.45" customHeight="1" x14ac:dyDescent="0.2">
      <c r="A566" s="711"/>
      <c r="B566" s="707"/>
      <c r="C566" s="708"/>
      <c r="D566" s="708"/>
      <c r="E566" s="709"/>
      <c r="F566" s="707"/>
      <c r="G566" s="708"/>
      <c r="H566" s="708"/>
      <c r="I566" s="708"/>
      <c r="J566" s="708"/>
      <c r="K566" s="710"/>
      <c r="L566" s="270"/>
      <c r="M566" s="706" t="str">
        <f t="shared" si="8"/>
        <v/>
      </c>
    </row>
    <row r="567" spans="1:13" ht="14.45" customHeight="1" x14ac:dyDescent="0.2">
      <c r="A567" s="711"/>
      <c r="B567" s="707"/>
      <c r="C567" s="708"/>
      <c r="D567" s="708"/>
      <c r="E567" s="709"/>
      <c r="F567" s="707"/>
      <c r="G567" s="708"/>
      <c r="H567" s="708"/>
      <c r="I567" s="708"/>
      <c r="J567" s="708"/>
      <c r="K567" s="710"/>
      <c r="L567" s="270"/>
      <c r="M567" s="706" t="str">
        <f t="shared" si="8"/>
        <v/>
      </c>
    </row>
    <row r="568" spans="1:13" ht="14.45" customHeight="1" x14ac:dyDescent="0.2">
      <c r="A568" s="711"/>
      <c r="B568" s="707"/>
      <c r="C568" s="708"/>
      <c r="D568" s="708"/>
      <c r="E568" s="709"/>
      <c r="F568" s="707"/>
      <c r="G568" s="708"/>
      <c r="H568" s="708"/>
      <c r="I568" s="708"/>
      <c r="J568" s="708"/>
      <c r="K568" s="710"/>
      <c r="L568" s="270"/>
      <c r="M568" s="706" t="str">
        <f t="shared" si="8"/>
        <v/>
      </c>
    </row>
    <row r="569" spans="1:13" ht="14.45" customHeight="1" x14ac:dyDescent="0.2">
      <c r="A569" s="711"/>
      <c r="B569" s="707"/>
      <c r="C569" s="708"/>
      <c r="D569" s="708"/>
      <c r="E569" s="709"/>
      <c r="F569" s="707"/>
      <c r="G569" s="708"/>
      <c r="H569" s="708"/>
      <c r="I569" s="708"/>
      <c r="J569" s="708"/>
      <c r="K569" s="710"/>
      <c r="L569" s="270"/>
      <c r="M569" s="706" t="str">
        <f t="shared" si="8"/>
        <v/>
      </c>
    </row>
    <row r="570" spans="1:13" ht="14.45" customHeight="1" x14ac:dyDescent="0.2">
      <c r="A570" s="711"/>
      <c r="B570" s="707"/>
      <c r="C570" s="708"/>
      <c r="D570" s="708"/>
      <c r="E570" s="709"/>
      <c r="F570" s="707"/>
      <c r="G570" s="708"/>
      <c r="H570" s="708"/>
      <c r="I570" s="708"/>
      <c r="J570" s="708"/>
      <c r="K570" s="710"/>
      <c r="L570" s="270"/>
      <c r="M570" s="706" t="str">
        <f t="shared" si="8"/>
        <v/>
      </c>
    </row>
    <row r="571" spans="1:13" ht="14.45" customHeight="1" x14ac:dyDescent="0.2">
      <c r="A571" s="711"/>
      <c r="B571" s="707"/>
      <c r="C571" s="708"/>
      <c r="D571" s="708"/>
      <c r="E571" s="709"/>
      <c r="F571" s="707"/>
      <c r="G571" s="708"/>
      <c r="H571" s="708"/>
      <c r="I571" s="708"/>
      <c r="J571" s="708"/>
      <c r="K571" s="710"/>
      <c r="L571" s="270"/>
      <c r="M571" s="706" t="str">
        <f t="shared" si="8"/>
        <v/>
      </c>
    </row>
    <row r="572" spans="1:13" ht="14.45" customHeight="1" x14ac:dyDescent="0.2">
      <c r="A572" s="711"/>
      <c r="B572" s="707"/>
      <c r="C572" s="708"/>
      <c r="D572" s="708"/>
      <c r="E572" s="709"/>
      <c r="F572" s="707"/>
      <c r="G572" s="708"/>
      <c r="H572" s="708"/>
      <c r="I572" s="708"/>
      <c r="J572" s="708"/>
      <c r="K572" s="710"/>
      <c r="L572" s="270"/>
      <c r="M572" s="706" t="str">
        <f t="shared" si="8"/>
        <v/>
      </c>
    </row>
    <row r="573" spans="1:13" ht="14.45" customHeight="1" x14ac:dyDescent="0.2">
      <c r="A573" s="711"/>
      <c r="B573" s="707"/>
      <c r="C573" s="708"/>
      <c r="D573" s="708"/>
      <c r="E573" s="709"/>
      <c r="F573" s="707"/>
      <c r="G573" s="708"/>
      <c r="H573" s="708"/>
      <c r="I573" s="708"/>
      <c r="J573" s="708"/>
      <c r="K573" s="710"/>
      <c r="L573" s="270"/>
      <c r="M573" s="706" t="str">
        <f t="shared" si="8"/>
        <v/>
      </c>
    </row>
    <row r="574" spans="1:13" ht="14.45" customHeight="1" x14ac:dyDescent="0.2">
      <c r="A574" s="711"/>
      <c r="B574" s="707"/>
      <c r="C574" s="708"/>
      <c r="D574" s="708"/>
      <c r="E574" s="709"/>
      <c r="F574" s="707"/>
      <c r="G574" s="708"/>
      <c r="H574" s="708"/>
      <c r="I574" s="708"/>
      <c r="J574" s="708"/>
      <c r="K574" s="710"/>
      <c r="L574" s="270"/>
      <c r="M574" s="706" t="str">
        <f t="shared" si="8"/>
        <v/>
      </c>
    </row>
    <row r="575" spans="1:13" ht="14.45" customHeight="1" x14ac:dyDescent="0.2">
      <c r="A575" s="711"/>
      <c r="B575" s="707"/>
      <c r="C575" s="708"/>
      <c r="D575" s="708"/>
      <c r="E575" s="709"/>
      <c r="F575" s="707"/>
      <c r="G575" s="708"/>
      <c r="H575" s="708"/>
      <c r="I575" s="708"/>
      <c r="J575" s="708"/>
      <c r="K575" s="710"/>
      <c r="L575" s="270"/>
      <c r="M575" s="706" t="str">
        <f t="shared" si="8"/>
        <v/>
      </c>
    </row>
    <row r="576" spans="1:13" ht="14.45" customHeight="1" x14ac:dyDescent="0.2">
      <c r="A576" s="711"/>
      <c r="B576" s="707"/>
      <c r="C576" s="708"/>
      <c r="D576" s="708"/>
      <c r="E576" s="709"/>
      <c r="F576" s="707"/>
      <c r="G576" s="708"/>
      <c r="H576" s="708"/>
      <c r="I576" s="708"/>
      <c r="J576" s="708"/>
      <c r="K576" s="710"/>
      <c r="L576" s="270"/>
      <c r="M576" s="706" t="str">
        <f t="shared" si="8"/>
        <v/>
      </c>
    </row>
    <row r="577" spans="1:13" ht="14.45" customHeight="1" x14ac:dyDescent="0.2">
      <c r="A577" s="711"/>
      <c r="B577" s="707"/>
      <c r="C577" s="708"/>
      <c r="D577" s="708"/>
      <c r="E577" s="709"/>
      <c r="F577" s="707"/>
      <c r="G577" s="708"/>
      <c r="H577" s="708"/>
      <c r="I577" s="708"/>
      <c r="J577" s="708"/>
      <c r="K577" s="710"/>
      <c r="L577" s="270"/>
      <c r="M577" s="706" t="str">
        <f t="shared" si="8"/>
        <v/>
      </c>
    </row>
    <row r="578" spans="1:13" ht="14.45" customHeight="1" x14ac:dyDescent="0.2">
      <c r="A578" s="711"/>
      <c r="B578" s="707"/>
      <c r="C578" s="708"/>
      <c r="D578" s="708"/>
      <c r="E578" s="709"/>
      <c r="F578" s="707"/>
      <c r="G578" s="708"/>
      <c r="H578" s="708"/>
      <c r="I578" s="708"/>
      <c r="J578" s="708"/>
      <c r="K578" s="710"/>
      <c r="L578" s="270"/>
      <c r="M578" s="706" t="str">
        <f t="shared" si="8"/>
        <v/>
      </c>
    </row>
    <row r="579" spans="1:13" ht="14.45" customHeight="1" x14ac:dyDescent="0.2">
      <c r="A579" s="711"/>
      <c r="B579" s="707"/>
      <c r="C579" s="708"/>
      <c r="D579" s="708"/>
      <c r="E579" s="709"/>
      <c r="F579" s="707"/>
      <c r="G579" s="708"/>
      <c r="H579" s="708"/>
      <c r="I579" s="708"/>
      <c r="J579" s="708"/>
      <c r="K579" s="710"/>
      <c r="L579" s="270"/>
      <c r="M579" s="706" t="str">
        <f t="shared" si="8"/>
        <v/>
      </c>
    </row>
    <row r="580" spans="1:13" ht="14.45" customHeight="1" x14ac:dyDescent="0.2">
      <c r="A580" s="711"/>
      <c r="B580" s="707"/>
      <c r="C580" s="708"/>
      <c r="D580" s="708"/>
      <c r="E580" s="709"/>
      <c r="F580" s="707"/>
      <c r="G580" s="708"/>
      <c r="H580" s="708"/>
      <c r="I580" s="708"/>
      <c r="J580" s="708"/>
      <c r="K580" s="710"/>
      <c r="L580" s="270"/>
      <c r="M580" s="706" t="str">
        <f t="shared" si="8"/>
        <v/>
      </c>
    </row>
    <row r="581" spans="1:13" ht="14.45" customHeight="1" x14ac:dyDescent="0.2">
      <c r="A581" s="711"/>
      <c r="B581" s="707"/>
      <c r="C581" s="708"/>
      <c r="D581" s="708"/>
      <c r="E581" s="709"/>
      <c r="F581" s="707"/>
      <c r="G581" s="708"/>
      <c r="H581" s="708"/>
      <c r="I581" s="708"/>
      <c r="J581" s="708"/>
      <c r="K581" s="710"/>
      <c r="L581" s="270"/>
      <c r="M581" s="706" t="str">
        <f t="shared" si="8"/>
        <v/>
      </c>
    </row>
    <row r="582" spans="1:13" ht="14.45" customHeight="1" x14ac:dyDescent="0.2">
      <c r="A582" s="711"/>
      <c r="B582" s="707"/>
      <c r="C582" s="708"/>
      <c r="D582" s="708"/>
      <c r="E582" s="709"/>
      <c r="F582" s="707"/>
      <c r="G582" s="708"/>
      <c r="H582" s="708"/>
      <c r="I582" s="708"/>
      <c r="J582" s="708"/>
      <c r="K582" s="710"/>
      <c r="L582" s="270"/>
      <c r="M582" s="706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711"/>
      <c r="B583" s="707"/>
      <c r="C583" s="708"/>
      <c r="D583" s="708"/>
      <c r="E583" s="709"/>
      <c r="F583" s="707"/>
      <c r="G583" s="708"/>
      <c r="H583" s="708"/>
      <c r="I583" s="708"/>
      <c r="J583" s="708"/>
      <c r="K583" s="710"/>
      <c r="L583" s="270"/>
      <c r="M583" s="706" t="str">
        <f t="shared" si="9"/>
        <v/>
      </c>
    </row>
    <row r="584" spans="1:13" ht="14.45" customHeight="1" x14ac:dyDescent="0.2">
      <c r="A584" s="711"/>
      <c r="B584" s="707"/>
      <c r="C584" s="708"/>
      <c r="D584" s="708"/>
      <c r="E584" s="709"/>
      <c r="F584" s="707"/>
      <c r="G584" s="708"/>
      <c r="H584" s="708"/>
      <c r="I584" s="708"/>
      <c r="J584" s="708"/>
      <c r="K584" s="710"/>
      <c r="L584" s="270"/>
      <c r="M584" s="706" t="str">
        <f t="shared" si="9"/>
        <v/>
      </c>
    </row>
    <row r="585" spans="1:13" ht="14.45" customHeight="1" x14ac:dyDescent="0.2">
      <c r="A585" s="711"/>
      <c r="B585" s="707"/>
      <c r="C585" s="708"/>
      <c r="D585" s="708"/>
      <c r="E585" s="709"/>
      <c r="F585" s="707"/>
      <c r="G585" s="708"/>
      <c r="H585" s="708"/>
      <c r="I585" s="708"/>
      <c r="J585" s="708"/>
      <c r="K585" s="710"/>
      <c r="L585" s="270"/>
      <c r="M585" s="706" t="str">
        <f t="shared" si="9"/>
        <v/>
      </c>
    </row>
    <row r="586" spans="1:13" ht="14.45" customHeight="1" x14ac:dyDescent="0.2">
      <c r="A586" s="711"/>
      <c r="B586" s="707"/>
      <c r="C586" s="708"/>
      <c r="D586" s="708"/>
      <c r="E586" s="709"/>
      <c r="F586" s="707"/>
      <c r="G586" s="708"/>
      <c r="H586" s="708"/>
      <c r="I586" s="708"/>
      <c r="J586" s="708"/>
      <c r="K586" s="710"/>
      <c r="L586" s="270"/>
      <c r="M586" s="706" t="str">
        <f t="shared" si="9"/>
        <v/>
      </c>
    </row>
    <row r="587" spans="1:13" ht="14.45" customHeight="1" x14ac:dyDescent="0.2">
      <c r="A587" s="711"/>
      <c r="B587" s="707"/>
      <c r="C587" s="708"/>
      <c r="D587" s="708"/>
      <c r="E587" s="709"/>
      <c r="F587" s="707"/>
      <c r="G587" s="708"/>
      <c r="H587" s="708"/>
      <c r="I587" s="708"/>
      <c r="J587" s="708"/>
      <c r="K587" s="710"/>
      <c r="L587" s="270"/>
      <c r="M587" s="706" t="str">
        <f t="shared" si="9"/>
        <v/>
      </c>
    </row>
    <row r="588" spans="1:13" ht="14.45" customHeight="1" x14ac:dyDescent="0.2">
      <c r="A588" s="711"/>
      <c r="B588" s="707"/>
      <c r="C588" s="708"/>
      <c r="D588" s="708"/>
      <c r="E588" s="709"/>
      <c r="F588" s="707"/>
      <c r="G588" s="708"/>
      <c r="H588" s="708"/>
      <c r="I588" s="708"/>
      <c r="J588" s="708"/>
      <c r="K588" s="710"/>
      <c r="L588" s="270"/>
      <c r="M588" s="706" t="str">
        <f t="shared" si="9"/>
        <v/>
      </c>
    </row>
    <row r="589" spans="1:13" ht="14.45" customHeight="1" x14ac:dyDescent="0.2">
      <c r="A589" s="711"/>
      <c r="B589" s="707"/>
      <c r="C589" s="708"/>
      <c r="D589" s="708"/>
      <c r="E589" s="709"/>
      <c r="F589" s="707"/>
      <c r="G589" s="708"/>
      <c r="H589" s="708"/>
      <c r="I589" s="708"/>
      <c r="J589" s="708"/>
      <c r="K589" s="710"/>
      <c r="L589" s="270"/>
      <c r="M589" s="706" t="str">
        <f t="shared" si="9"/>
        <v/>
      </c>
    </row>
    <row r="590" spans="1:13" ht="14.45" customHeight="1" x14ac:dyDescent="0.2">
      <c r="A590" s="711"/>
      <c r="B590" s="707"/>
      <c r="C590" s="708"/>
      <c r="D590" s="708"/>
      <c r="E590" s="709"/>
      <c r="F590" s="707"/>
      <c r="G590" s="708"/>
      <c r="H590" s="708"/>
      <c r="I590" s="708"/>
      <c r="J590" s="708"/>
      <c r="K590" s="710"/>
      <c r="L590" s="270"/>
      <c r="M590" s="706" t="str">
        <f t="shared" si="9"/>
        <v/>
      </c>
    </row>
    <row r="591" spans="1:13" ht="14.45" customHeight="1" x14ac:dyDescent="0.2">
      <c r="A591" s="711"/>
      <c r="B591" s="707"/>
      <c r="C591" s="708"/>
      <c r="D591" s="708"/>
      <c r="E591" s="709"/>
      <c r="F591" s="707"/>
      <c r="G591" s="708"/>
      <c r="H591" s="708"/>
      <c r="I591" s="708"/>
      <c r="J591" s="708"/>
      <c r="K591" s="710"/>
      <c r="L591" s="270"/>
      <c r="M591" s="706" t="str">
        <f t="shared" si="9"/>
        <v/>
      </c>
    </row>
    <row r="592" spans="1:13" ht="14.45" customHeight="1" x14ac:dyDescent="0.2">
      <c r="A592" s="711"/>
      <c r="B592" s="707"/>
      <c r="C592" s="708"/>
      <c r="D592" s="708"/>
      <c r="E592" s="709"/>
      <c r="F592" s="707"/>
      <c r="G592" s="708"/>
      <c r="H592" s="708"/>
      <c r="I592" s="708"/>
      <c r="J592" s="708"/>
      <c r="K592" s="710"/>
      <c r="L592" s="270"/>
      <c r="M592" s="706" t="str">
        <f t="shared" si="9"/>
        <v/>
      </c>
    </row>
    <row r="593" spans="1:13" ht="14.45" customHeight="1" x14ac:dyDescent="0.2">
      <c r="A593" s="711"/>
      <c r="B593" s="707"/>
      <c r="C593" s="708"/>
      <c r="D593" s="708"/>
      <c r="E593" s="709"/>
      <c r="F593" s="707"/>
      <c r="G593" s="708"/>
      <c r="H593" s="708"/>
      <c r="I593" s="708"/>
      <c r="J593" s="708"/>
      <c r="K593" s="710"/>
      <c r="L593" s="270"/>
      <c r="M593" s="706" t="str">
        <f t="shared" si="9"/>
        <v/>
      </c>
    </row>
    <row r="594" spans="1:13" ht="14.45" customHeight="1" x14ac:dyDescent="0.2">
      <c r="A594" s="711"/>
      <c r="B594" s="707"/>
      <c r="C594" s="708"/>
      <c r="D594" s="708"/>
      <c r="E594" s="709"/>
      <c r="F594" s="707"/>
      <c r="G594" s="708"/>
      <c r="H594" s="708"/>
      <c r="I594" s="708"/>
      <c r="J594" s="708"/>
      <c r="K594" s="710"/>
      <c r="L594" s="270"/>
      <c r="M594" s="706" t="str">
        <f t="shared" si="9"/>
        <v/>
      </c>
    </row>
    <row r="595" spans="1:13" ht="14.45" customHeight="1" x14ac:dyDescent="0.2">
      <c r="A595" s="711"/>
      <c r="B595" s="707"/>
      <c r="C595" s="708"/>
      <c r="D595" s="708"/>
      <c r="E595" s="709"/>
      <c r="F595" s="707"/>
      <c r="G595" s="708"/>
      <c r="H595" s="708"/>
      <c r="I595" s="708"/>
      <c r="J595" s="708"/>
      <c r="K595" s="710"/>
      <c r="L595" s="270"/>
      <c r="M595" s="706" t="str">
        <f t="shared" si="9"/>
        <v/>
      </c>
    </row>
    <row r="596" spans="1:13" ht="14.45" customHeight="1" x14ac:dyDescent="0.2">
      <c r="A596" s="711"/>
      <c r="B596" s="707"/>
      <c r="C596" s="708"/>
      <c r="D596" s="708"/>
      <c r="E596" s="709"/>
      <c r="F596" s="707"/>
      <c r="G596" s="708"/>
      <c r="H596" s="708"/>
      <c r="I596" s="708"/>
      <c r="J596" s="708"/>
      <c r="K596" s="710"/>
      <c r="L596" s="270"/>
      <c r="M596" s="706" t="str">
        <f t="shared" si="9"/>
        <v/>
      </c>
    </row>
    <row r="597" spans="1:13" ht="14.45" customHeight="1" x14ac:dyDescent="0.2">
      <c r="A597" s="711"/>
      <c r="B597" s="707"/>
      <c r="C597" s="708"/>
      <c r="D597" s="708"/>
      <c r="E597" s="709"/>
      <c r="F597" s="707"/>
      <c r="G597" s="708"/>
      <c r="H597" s="708"/>
      <c r="I597" s="708"/>
      <c r="J597" s="708"/>
      <c r="K597" s="710"/>
      <c r="L597" s="270"/>
      <c r="M597" s="706" t="str">
        <f t="shared" si="9"/>
        <v/>
      </c>
    </row>
    <row r="598" spans="1:13" ht="14.45" customHeight="1" x14ac:dyDescent="0.2">
      <c r="A598" s="711"/>
      <c r="B598" s="707"/>
      <c r="C598" s="708"/>
      <c r="D598" s="708"/>
      <c r="E598" s="709"/>
      <c r="F598" s="707"/>
      <c r="G598" s="708"/>
      <c r="H598" s="708"/>
      <c r="I598" s="708"/>
      <c r="J598" s="708"/>
      <c r="K598" s="710"/>
      <c r="L598" s="270"/>
      <c r="M598" s="706" t="str">
        <f t="shared" si="9"/>
        <v/>
      </c>
    </row>
    <row r="599" spans="1:13" ht="14.45" customHeight="1" x14ac:dyDescent="0.2">
      <c r="A599" s="711"/>
      <c r="B599" s="707"/>
      <c r="C599" s="708"/>
      <c r="D599" s="708"/>
      <c r="E599" s="709"/>
      <c r="F599" s="707"/>
      <c r="G599" s="708"/>
      <c r="H599" s="708"/>
      <c r="I599" s="708"/>
      <c r="J599" s="708"/>
      <c r="K599" s="710"/>
      <c r="L599" s="270"/>
      <c r="M599" s="706" t="str">
        <f t="shared" si="9"/>
        <v/>
      </c>
    </row>
    <row r="600" spans="1:13" ht="14.45" customHeight="1" x14ac:dyDescent="0.2">
      <c r="A600" s="711"/>
      <c r="B600" s="707"/>
      <c r="C600" s="708"/>
      <c r="D600" s="708"/>
      <c r="E600" s="709"/>
      <c r="F600" s="707"/>
      <c r="G600" s="708"/>
      <c r="H600" s="708"/>
      <c r="I600" s="708"/>
      <c r="J600" s="708"/>
      <c r="K600" s="710"/>
      <c r="L600" s="270"/>
      <c r="M600" s="706" t="str">
        <f t="shared" si="9"/>
        <v/>
      </c>
    </row>
    <row r="601" spans="1:13" ht="14.45" customHeight="1" x14ac:dyDescent="0.2">
      <c r="A601" s="711"/>
      <c r="B601" s="707"/>
      <c r="C601" s="708"/>
      <c r="D601" s="708"/>
      <c r="E601" s="709"/>
      <c r="F601" s="707"/>
      <c r="G601" s="708"/>
      <c r="H601" s="708"/>
      <c r="I601" s="708"/>
      <c r="J601" s="708"/>
      <c r="K601" s="710"/>
      <c r="L601" s="270"/>
      <c r="M601" s="706" t="str">
        <f t="shared" si="9"/>
        <v/>
      </c>
    </row>
    <row r="602" spans="1:13" ht="14.45" customHeight="1" x14ac:dyDescent="0.2">
      <c r="A602" s="711"/>
      <c r="B602" s="707"/>
      <c r="C602" s="708"/>
      <c r="D602" s="708"/>
      <c r="E602" s="709"/>
      <c r="F602" s="707"/>
      <c r="G602" s="708"/>
      <c r="H602" s="708"/>
      <c r="I602" s="708"/>
      <c r="J602" s="708"/>
      <c r="K602" s="710"/>
      <c r="L602" s="270"/>
      <c r="M602" s="706" t="str">
        <f t="shared" si="9"/>
        <v/>
      </c>
    </row>
    <row r="603" spans="1:13" ht="14.45" customHeight="1" x14ac:dyDescent="0.2">
      <c r="A603" s="711"/>
      <c r="B603" s="707"/>
      <c r="C603" s="708"/>
      <c r="D603" s="708"/>
      <c r="E603" s="709"/>
      <c r="F603" s="707"/>
      <c r="G603" s="708"/>
      <c r="H603" s="708"/>
      <c r="I603" s="708"/>
      <c r="J603" s="708"/>
      <c r="K603" s="710"/>
      <c r="L603" s="270"/>
      <c r="M603" s="706" t="str">
        <f t="shared" si="9"/>
        <v/>
      </c>
    </row>
    <row r="604" spans="1:13" ht="14.45" customHeight="1" x14ac:dyDescent="0.2">
      <c r="A604" s="711"/>
      <c r="B604" s="707"/>
      <c r="C604" s="708"/>
      <c r="D604" s="708"/>
      <c r="E604" s="709"/>
      <c r="F604" s="707"/>
      <c r="G604" s="708"/>
      <c r="H604" s="708"/>
      <c r="I604" s="708"/>
      <c r="J604" s="708"/>
      <c r="K604" s="710"/>
      <c r="L604" s="270"/>
      <c r="M604" s="706" t="str">
        <f t="shared" si="9"/>
        <v/>
      </c>
    </row>
    <row r="605" spans="1:13" ht="14.45" customHeight="1" x14ac:dyDescent="0.2">
      <c r="A605" s="711"/>
      <c r="B605" s="707"/>
      <c r="C605" s="708"/>
      <c r="D605" s="708"/>
      <c r="E605" s="709"/>
      <c r="F605" s="707"/>
      <c r="G605" s="708"/>
      <c r="H605" s="708"/>
      <c r="I605" s="708"/>
      <c r="J605" s="708"/>
      <c r="K605" s="710"/>
      <c r="L605" s="270"/>
      <c r="M605" s="706" t="str">
        <f t="shared" si="9"/>
        <v/>
      </c>
    </row>
    <row r="606" spans="1:13" ht="14.45" customHeight="1" x14ac:dyDescent="0.2">
      <c r="A606" s="711"/>
      <c r="B606" s="707"/>
      <c r="C606" s="708"/>
      <c r="D606" s="708"/>
      <c r="E606" s="709"/>
      <c r="F606" s="707"/>
      <c r="G606" s="708"/>
      <c r="H606" s="708"/>
      <c r="I606" s="708"/>
      <c r="J606" s="708"/>
      <c r="K606" s="710"/>
      <c r="L606" s="270"/>
      <c r="M606" s="706" t="str">
        <f t="shared" si="9"/>
        <v/>
      </c>
    </row>
    <row r="607" spans="1:13" ht="14.45" customHeight="1" x14ac:dyDescent="0.2">
      <c r="A607" s="711"/>
      <c r="B607" s="707"/>
      <c r="C607" s="708"/>
      <c r="D607" s="708"/>
      <c r="E607" s="709"/>
      <c r="F607" s="707"/>
      <c r="G607" s="708"/>
      <c r="H607" s="708"/>
      <c r="I607" s="708"/>
      <c r="J607" s="708"/>
      <c r="K607" s="710"/>
      <c r="L607" s="270"/>
      <c r="M607" s="706" t="str">
        <f t="shared" si="9"/>
        <v/>
      </c>
    </row>
    <row r="608" spans="1:13" ht="14.45" customHeight="1" x14ac:dyDescent="0.2">
      <c r="A608" s="711"/>
      <c r="B608" s="707"/>
      <c r="C608" s="708"/>
      <c r="D608" s="708"/>
      <c r="E608" s="709"/>
      <c r="F608" s="707"/>
      <c r="G608" s="708"/>
      <c r="H608" s="708"/>
      <c r="I608" s="708"/>
      <c r="J608" s="708"/>
      <c r="K608" s="710"/>
      <c r="L608" s="270"/>
      <c r="M608" s="706" t="str">
        <f t="shared" si="9"/>
        <v/>
      </c>
    </row>
    <row r="609" spans="1:13" ht="14.45" customHeight="1" x14ac:dyDescent="0.2">
      <c r="A609" s="711"/>
      <c r="B609" s="707"/>
      <c r="C609" s="708"/>
      <c r="D609" s="708"/>
      <c r="E609" s="709"/>
      <c r="F609" s="707"/>
      <c r="G609" s="708"/>
      <c r="H609" s="708"/>
      <c r="I609" s="708"/>
      <c r="J609" s="708"/>
      <c r="K609" s="710"/>
      <c r="L609" s="270"/>
      <c r="M609" s="706" t="str">
        <f t="shared" si="9"/>
        <v/>
      </c>
    </row>
    <row r="610" spans="1:13" ht="14.45" customHeight="1" x14ac:dyDescent="0.2">
      <c r="A610" s="711"/>
      <c r="B610" s="707"/>
      <c r="C610" s="708"/>
      <c r="D610" s="708"/>
      <c r="E610" s="709"/>
      <c r="F610" s="707"/>
      <c r="G610" s="708"/>
      <c r="H610" s="708"/>
      <c r="I610" s="708"/>
      <c r="J610" s="708"/>
      <c r="K610" s="710"/>
      <c r="L610" s="270"/>
      <c r="M610" s="706" t="str">
        <f t="shared" si="9"/>
        <v/>
      </c>
    </row>
    <row r="611" spans="1:13" ht="14.45" customHeight="1" x14ac:dyDescent="0.2">
      <c r="A611" s="711"/>
      <c r="B611" s="707"/>
      <c r="C611" s="708"/>
      <c r="D611" s="708"/>
      <c r="E611" s="709"/>
      <c r="F611" s="707"/>
      <c r="G611" s="708"/>
      <c r="H611" s="708"/>
      <c r="I611" s="708"/>
      <c r="J611" s="708"/>
      <c r="K611" s="710"/>
      <c r="L611" s="270"/>
      <c r="M611" s="706" t="str">
        <f t="shared" si="9"/>
        <v/>
      </c>
    </row>
    <row r="612" spans="1:13" ht="14.45" customHeight="1" x14ac:dyDescent="0.2">
      <c r="A612" s="711"/>
      <c r="B612" s="707"/>
      <c r="C612" s="708"/>
      <c r="D612" s="708"/>
      <c r="E612" s="709"/>
      <c r="F612" s="707"/>
      <c r="G612" s="708"/>
      <c r="H612" s="708"/>
      <c r="I612" s="708"/>
      <c r="J612" s="708"/>
      <c r="K612" s="710"/>
      <c r="L612" s="270"/>
      <c r="M612" s="706" t="str">
        <f t="shared" si="9"/>
        <v/>
      </c>
    </row>
    <row r="613" spans="1:13" ht="14.45" customHeight="1" x14ac:dyDescent="0.2">
      <c r="A613" s="711"/>
      <c r="B613" s="707"/>
      <c r="C613" s="708"/>
      <c r="D613" s="708"/>
      <c r="E613" s="709"/>
      <c r="F613" s="707"/>
      <c r="G613" s="708"/>
      <c r="H613" s="708"/>
      <c r="I613" s="708"/>
      <c r="J613" s="708"/>
      <c r="K613" s="710"/>
      <c r="L613" s="270"/>
      <c r="M613" s="706" t="str">
        <f t="shared" si="9"/>
        <v/>
      </c>
    </row>
    <row r="614" spans="1:13" ht="14.45" customHeight="1" x14ac:dyDescent="0.2">
      <c r="A614" s="711"/>
      <c r="B614" s="707"/>
      <c r="C614" s="708"/>
      <c r="D614" s="708"/>
      <c r="E614" s="709"/>
      <c r="F614" s="707"/>
      <c r="G614" s="708"/>
      <c r="H614" s="708"/>
      <c r="I614" s="708"/>
      <c r="J614" s="708"/>
      <c r="K614" s="710"/>
      <c r="L614" s="270"/>
      <c r="M614" s="706" t="str">
        <f t="shared" si="9"/>
        <v/>
      </c>
    </row>
    <row r="615" spans="1:13" ht="14.45" customHeight="1" x14ac:dyDescent="0.2">
      <c r="A615" s="711"/>
      <c r="B615" s="707"/>
      <c r="C615" s="708"/>
      <c r="D615" s="708"/>
      <c r="E615" s="709"/>
      <c r="F615" s="707"/>
      <c r="G615" s="708"/>
      <c r="H615" s="708"/>
      <c r="I615" s="708"/>
      <c r="J615" s="708"/>
      <c r="K615" s="710"/>
      <c r="L615" s="270"/>
      <c r="M615" s="706" t="str">
        <f t="shared" si="9"/>
        <v/>
      </c>
    </row>
    <row r="616" spans="1:13" ht="14.45" customHeight="1" x14ac:dyDescent="0.2">
      <c r="A616" s="711"/>
      <c r="B616" s="707"/>
      <c r="C616" s="708"/>
      <c r="D616" s="708"/>
      <c r="E616" s="709"/>
      <c r="F616" s="707"/>
      <c r="G616" s="708"/>
      <c r="H616" s="708"/>
      <c r="I616" s="708"/>
      <c r="J616" s="708"/>
      <c r="K616" s="710"/>
      <c r="L616" s="270"/>
      <c r="M616" s="706" t="str">
        <f t="shared" si="9"/>
        <v/>
      </c>
    </row>
    <row r="617" spans="1:13" ht="14.45" customHeight="1" x14ac:dyDescent="0.2">
      <c r="A617" s="711"/>
      <c r="B617" s="707"/>
      <c r="C617" s="708"/>
      <c r="D617" s="708"/>
      <c r="E617" s="709"/>
      <c r="F617" s="707"/>
      <c r="G617" s="708"/>
      <c r="H617" s="708"/>
      <c r="I617" s="708"/>
      <c r="J617" s="708"/>
      <c r="K617" s="710"/>
      <c r="L617" s="270"/>
      <c r="M617" s="706" t="str">
        <f t="shared" si="9"/>
        <v/>
      </c>
    </row>
    <row r="618" spans="1:13" ht="14.45" customHeight="1" x14ac:dyDescent="0.2">
      <c r="A618" s="711"/>
      <c r="B618" s="707"/>
      <c r="C618" s="708"/>
      <c r="D618" s="708"/>
      <c r="E618" s="709"/>
      <c r="F618" s="707"/>
      <c r="G618" s="708"/>
      <c r="H618" s="708"/>
      <c r="I618" s="708"/>
      <c r="J618" s="708"/>
      <c r="K618" s="710"/>
      <c r="L618" s="270"/>
      <c r="M618" s="706" t="str">
        <f t="shared" si="9"/>
        <v/>
      </c>
    </row>
    <row r="619" spans="1:13" ht="14.45" customHeight="1" x14ac:dyDescent="0.2">
      <c r="A619" s="711"/>
      <c r="B619" s="707"/>
      <c r="C619" s="708"/>
      <c r="D619" s="708"/>
      <c r="E619" s="709"/>
      <c r="F619" s="707"/>
      <c r="G619" s="708"/>
      <c r="H619" s="708"/>
      <c r="I619" s="708"/>
      <c r="J619" s="708"/>
      <c r="K619" s="710"/>
      <c r="L619" s="270"/>
      <c r="M619" s="706" t="str">
        <f t="shared" si="9"/>
        <v/>
      </c>
    </row>
    <row r="620" spans="1:13" ht="14.45" customHeight="1" x14ac:dyDescent="0.2">
      <c r="A620" s="711"/>
      <c r="B620" s="707"/>
      <c r="C620" s="708"/>
      <c r="D620" s="708"/>
      <c r="E620" s="709"/>
      <c r="F620" s="707"/>
      <c r="G620" s="708"/>
      <c r="H620" s="708"/>
      <c r="I620" s="708"/>
      <c r="J620" s="708"/>
      <c r="K620" s="710"/>
      <c r="L620" s="270"/>
      <c r="M620" s="706" t="str">
        <f t="shared" si="9"/>
        <v/>
      </c>
    </row>
    <row r="621" spans="1:13" ht="14.45" customHeight="1" x14ac:dyDescent="0.2">
      <c r="A621" s="711"/>
      <c r="B621" s="707"/>
      <c r="C621" s="708"/>
      <c r="D621" s="708"/>
      <c r="E621" s="709"/>
      <c r="F621" s="707"/>
      <c r="G621" s="708"/>
      <c r="H621" s="708"/>
      <c r="I621" s="708"/>
      <c r="J621" s="708"/>
      <c r="K621" s="710"/>
      <c r="L621" s="270"/>
      <c r="M621" s="706" t="str">
        <f t="shared" si="9"/>
        <v/>
      </c>
    </row>
    <row r="622" spans="1:13" ht="14.45" customHeight="1" x14ac:dyDescent="0.2">
      <c r="A622" s="711"/>
      <c r="B622" s="707"/>
      <c r="C622" s="708"/>
      <c r="D622" s="708"/>
      <c r="E622" s="709"/>
      <c r="F622" s="707"/>
      <c r="G622" s="708"/>
      <c r="H622" s="708"/>
      <c r="I622" s="708"/>
      <c r="J622" s="708"/>
      <c r="K622" s="710"/>
      <c r="L622" s="270"/>
      <c r="M622" s="706" t="str">
        <f t="shared" si="9"/>
        <v/>
      </c>
    </row>
    <row r="623" spans="1:13" ht="14.45" customHeight="1" x14ac:dyDescent="0.2">
      <c r="A623" s="711"/>
      <c r="B623" s="707"/>
      <c r="C623" s="708"/>
      <c r="D623" s="708"/>
      <c r="E623" s="709"/>
      <c r="F623" s="707"/>
      <c r="G623" s="708"/>
      <c r="H623" s="708"/>
      <c r="I623" s="708"/>
      <c r="J623" s="708"/>
      <c r="K623" s="710"/>
      <c r="L623" s="270"/>
      <c r="M623" s="706" t="str">
        <f t="shared" si="9"/>
        <v/>
      </c>
    </row>
    <row r="624" spans="1:13" ht="14.45" customHeight="1" x14ac:dyDescent="0.2">
      <c r="A624" s="711"/>
      <c r="B624" s="707"/>
      <c r="C624" s="708"/>
      <c r="D624" s="708"/>
      <c r="E624" s="709"/>
      <c r="F624" s="707"/>
      <c r="G624" s="708"/>
      <c r="H624" s="708"/>
      <c r="I624" s="708"/>
      <c r="J624" s="708"/>
      <c r="K624" s="710"/>
      <c r="L624" s="270"/>
      <c r="M624" s="706" t="str">
        <f t="shared" si="9"/>
        <v/>
      </c>
    </row>
    <row r="625" spans="1:13" ht="14.45" customHeight="1" x14ac:dyDescent="0.2">
      <c r="A625" s="711"/>
      <c r="B625" s="707"/>
      <c r="C625" s="708"/>
      <c r="D625" s="708"/>
      <c r="E625" s="709"/>
      <c r="F625" s="707"/>
      <c r="G625" s="708"/>
      <c r="H625" s="708"/>
      <c r="I625" s="708"/>
      <c r="J625" s="708"/>
      <c r="K625" s="710"/>
      <c r="L625" s="270"/>
      <c r="M625" s="706" t="str">
        <f t="shared" si="9"/>
        <v/>
      </c>
    </row>
    <row r="626" spans="1:13" ht="14.45" customHeight="1" x14ac:dyDescent="0.2">
      <c r="A626" s="711"/>
      <c r="B626" s="707"/>
      <c r="C626" s="708"/>
      <c r="D626" s="708"/>
      <c r="E626" s="709"/>
      <c r="F626" s="707"/>
      <c r="G626" s="708"/>
      <c r="H626" s="708"/>
      <c r="I626" s="708"/>
      <c r="J626" s="708"/>
      <c r="K626" s="710"/>
      <c r="L626" s="270"/>
      <c r="M626" s="706" t="str">
        <f t="shared" si="9"/>
        <v/>
      </c>
    </row>
    <row r="627" spans="1:13" ht="14.45" customHeight="1" x14ac:dyDescent="0.2">
      <c r="A627" s="711"/>
      <c r="B627" s="707"/>
      <c r="C627" s="708"/>
      <c r="D627" s="708"/>
      <c r="E627" s="709"/>
      <c r="F627" s="707"/>
      <c r="G627" s="708"/>
      <c r="H627" s="708"/>
      <c r="I627" s="708"/>
      <c r="J627" s="708"/>
      <c r="K627" s="710"/>
      <c r="L627" s="270"/>
      <c r="M627" s="706" t="str">
        <f t="shared" si="9"/>
        <v/>
      </c>
    </row>
    <row r="628" spans="1:13" ht="14.45" customHeight="1" x14ac:dyDescent="0.2">
      <c r="A628" s="711"/>
      <c r="B628" s="707"/>
      <c r="C628" s="708"/>
      <c r="D628" s="708"/>
      <c r="E628" s="709"/>
      <c r="F628" s="707"/>
      <c r="G628" s="708"/>
      <c r="H628" s="708"/>
      <c r="I628" s="708"/>
      <c r="J628" s="708"/>
      <c r="K628" s="710"/>
      <c r="L628" s="270"/>
      <c r="M628" s="706" t="str">
        <f t="shared" si="9"/>
        <v/>
      </c>
    </row>
    <row r="629" spans="1:13" ht="14.45" customHeight="1" x14ac:dyDescent="0.2">
      <c r="A629" s="711"/>
      <c r="B629" s="707"/>
      <c r="C629" s="708"/>
      <c r="D629" s="708"/>
      <c r="E629" s="709"/>
      <c r="F629" s="707"/>
      <c r="G629" s="708"/>
      <c r="H629" s="708"/>
      <c r="I629" s="708"/>
      <c r="J629" s="708"/>
      <c r="K629" s="710"/>
      <c r="L629" s="270"/>
      <c r="M629" s="706" t="str">
        <f t="shared" si="9"/>
        <v/>
      </c>
    </row>
    <row r="630" spans="1:13" ht="14.45" customHeight="1" x14ac:dyDescent="0.2">
      <c r="A630" s="711"/>
      <c r="B630" s="707"/>
      <c r="C630" s="708"/>
      <c r="D630" s="708"/>
      <c r="E630" s="709"/>
      <c r="F630" s="707"/>
      <c r="G630" s="708"/>
      <c r="H630" s="708"/>
      <c r="I630" s="708"/>
      <c r="J630" s="708"/>
      <c r="K630" s="710"/>
      <c r="L630" s="270"/>
      <c r="M630" s="706" t="str">
        <f t="shared" si="9"/>
        <v/>
      </c>
    </row>
    <row r="631" spans="1:13" ht="14.45" customHeight="1" x14ac:dyDescent="0.2">
      <c r="A631" s="711"/>
      <c r="B631" s="707"/>
      <c r="C631" s="708"/>
      <c r="D631" s="708"/>
      <c r="E631" s="709"/>
      <c r="F631" s="707"/>
      <c r="G631" s="708"/>
      <c r="H631" s="708"/>
      <c r="I631" s="708"/>
      <c r="J631" s="708"/>
      <c r="K631" s="710"/>
      <c r="L631" s="270"/>
      <c r="M631" s="706" t="str">
        <f t="shared" si="9"/>
        <v/>
      </c>
    </row>
    <row r="632" spans="1:13" ht="14.45" customHeight="1" x14ac:dyDescent="0.2">
      <c r="A632" s="711"/>
      <c r="B632" s="707"/>
      <c r="C632" s="708"/>
      <c r="D632" s="708"/>
      <c r="E632" s="709"/>
      <c r="F632" s="707"/>
      <c r="G632" s="708"/>
      <c r="H632" s="708"/>
      <c r="I632" s="708"/>
      <c r="J632" s="708"/>
      <c r="K632" s="710"/>
      <c r="L632" s="270"/>
      <c r="M632" s="706" t="str">
        <f t="shared" si="9"/>
        <v/>
      </c>
    </row>
    <row r="633" spans="1:13" ht="14.45" customHeight="1" x14ac:dyDescent="0.2">
      <c r="A633" s="711"/>
      <c r="B633" s="707"/>
      <c r="C633" s="708"/>
      <c r="D633" s="708"/>
      <c r="E633" s="709"/>
      <c r="F633" s="707"/>
      <c r="G633" s="708"/>
      <c r="H633" s="708"/>
      <c r="I633" s="708"/>
      <c r="J633" s="708"/>
      <c r="K633" s="710"/>
      <c r="L633" s="270"/>
      <c r="M633" s="706" t="str">
        <f t="shared" si="9"/>
        <v/>
      </c>
    </row>
    <row r="634" spans="1:13" ht="14.45" customHeight="1" x14ac:dyDescent="0.2">
      <c r="A634" s="711"/>
      <c r="B634" s="707"/>
      <c r="C634" s="708"/>
      <c r="D634" s="708"/>
      <c r="E634" s="709"/>
      <c r="F634" s="707"/>
      <c r="G634" s="708"/>
      <c r="H634" s="708"/>
      <c r="I634" s="708"/>
      <c r="J634" s="708"/>
      <c r="K634" s="710"/>
      <c r="L634" s="270"/>
      <c r="M634" s="706" t="str">
        <f t="shared" si="9"/>
        <v/>
      </c>
    </row>
    <row r="635" spans="1:13" ht="14.45" customHeight="1" x14ac:dyDescent="0.2">
      <c r="A635" s="711"/>
      <c r="B635" s="707"/>
      <c r="C635" s="708"/>
      <c r="D635" s="708"/>
      <c r="E635" s="709"/>
      <c r="F635" s="707"/>
      <c r="G635" s="708"/>
      <c r="H635" s="708"/>
      <c r="I635" s="708"/>
      <c r="J635" s="708"/>
      <c r="K635" s="710"/>
      <c r="L635" s="270"/>
      <c r="M635" s="706" t="str">
        <f t="shared" si="9"/>
        <v/>
      </c>
    </row>
    <row r="636" spans="1:13" ht="14.45" customHeight="1" x14ac:dyDescent="0.2">
      <c r="A636" s="711"/>
      <c r="B636" s="707"/>
      <c r="C636" s="708"/>
      <c r="D636" s="708"/>
      <c r="E636" s="709"/>
      <c r="F636" s="707"/>
      <c r="G636" s="708"/>
      <c r="H636" s="708"/>
      <c r="I636" s="708"/>
      <c r="J636" s="708"/>
      <c r="K636" s="710"/>
      <c r="L636" s="270"/>
      <c r="M636" s="706" t="str">
        <f t="shared" si="9"/>
        <v/>
      </c>
    </row>
    <row r="637" spans="1:13" ht="14.45" customHeight="1" x14ac:dyDescent="0.2">
      <c r="A637" s="711"/>
      <c r="B637" s="707"/>
      <c r="C637" s="708"/>
      <c r="D637" s="708"/>
      <c r="E637" s="709"/>
      <c r="F637" s="707"/>
      <c r="G637" s="708"/>
      <c r="H637" s="708"/>
      <c r="I637" s="708"/>
      <c r="J637" s="708"/>
      <c r="K637" s="710"/>
      <c r="L637" s="270"/>
      <c r="M637" s="706" t="str">
        <f t="shared" si="9"/>
        <v/>
      </c>
    </row>
    <row r="638" spans="1:13" ht="14.45" customHeight="1" x14ac:dyDescent="0.2">
      <c r="A638" s="711"/>
      <c r="B638" s="707"/>
      <c r="C638" s="708"/>
      <c r="D638" s="708"/>
      <c r="E638" s="709"/>
      <c r="F638" s="707"/>
      <c r="G638" s="708"/>
      <c r="H638" s="708"/>
      <c r="I638" s="708"/>
      <c r="J638" s="708"/>
      <c r="K638" s="710"/>
      <c r="L638" s="270"/>
      <c r="M638" s="706" t="str">
        <f t="shared" si="9"/>
        <v/>
      </c>
    </row>
    <row r="639" spans="1:13" ht="14.45" customHeight="1" x14ac:dyDescent="0.2">
      <c r="A639" s="711"/>
      <c r="B639" s="707"/>
      <c r="C639" s="708"/>
      <c r="D639" s="708"/>
      <c r="E639" s="709"/>
      <c r="F639" s="707"/>
      <c r="G639" s="708"/>
      <c r="H639" s="708"/>
      <c r="I639" s="708"/>
      <c r="J639" s="708"/>
      <c r="K639" s="710"/>
      <c r="L639" s="270"/>
      <c r="M639" s="706" t="str">
        <f t="shared" si="9"/>
        <v/>
      </c>
    </row>
    <row r="640" spans="1:13" ht="14.45" customHeight="1" x14ac:dyDescent="0.2">
      <c r="A640" s="711"/>
      <c r="B640" s="707"/>
      <c r="C640" s="708"/>
      <c r="D640" s="708"/>
      <c r="E640" s="709"/>
      <c r="F640" s="707"/>
      <c r="G640" s="708"/>
      <c r="H640" s="708"/>
      <c r="I640" s="708"/>
      <c r="J640" s="708"/>
      <c r="K640" s="710"/>
      <c r="L640" s="270"/>
      <c r="M640" s="706" t="str">
        <f t="shared" si="9"/>
        <v/>
      </c>
    </row>
    <row r="641" spans="1:13" ht="14.45" customHeight="1" x14ac:dyDescent="0.2">
      <c r="A641" s="711"/>
      <c r="B641" s="707"/>
      <c r="C641" s="708"/>
      <c r="D641" s="708"/>
      <c r="E641" s="709"/>
      <c r="F641" s="707"/>
      <c r="G641" s="708"/>
      <c r="H641" s="708"/>
      <c r="I641" s="708"/>
      <c r="J641" s="708"/>
      <c r="K641" s="710"/>
      <c r="L641" s="270"/>
      <c r="M641" s="706" t="str">
        <f t="shared" si="9"/>
        <v/>
      </c>
    </row>
    <row r="642" spans="1:13" ht="14.45" customHeight="1" x14ac:dyDescent="0.2">
      <c r="A642" s="711"/>
      <c r="B642" s="707"/>
      <c r="C642" s="708"/>
      <c r="D642" s="708"/>
      <c r="E642" s="709"/>
      <c r="F642" s="707"/>
      <c r="G642" s="708"/>
      <c r="H642" s="708"/>
      <c r="I642" s="708"/>
      <c r="J642" s="708"/>
      <c r="K642" s="710"/>
      <c r="L642" s="270"/>
      <c r="M642" s="706" t="str">
        <f t="shared" si="9"/>
        <v/>
      </c>
    </row>
    <row r="643" spans="1:13" ht="14.45" customHeight="1" x14ac:dyDescent="0.2">
      <c r="A643" s="711"/>
      <c r="B643" s="707"/>
      <c r="C643" s="708"/>
      <c r="D643" s="708"/>
      <c r="E643" s="709"/>
      <c r="F643" s="707"/>
      <c r="G643" s="708"/>
      <c r="H643" s="708"/>
      <c r="I643" s="708"/>
      <c r="J643" s="708"/>
      <c r="K643" s="710"/>
      <c r="L643" s="270"/>
      <c r="M643" s="706" t="str">
        <f t="shared" si="9"/>
        <v/>
      </c>
    </row>
    <row r="644" spans="1:13" ht="14.45" customHeight="1" x14ac:dyDescent="0.2">
      <c r="A644" s="711"/>
      <c r="B644" s="707"/>
      <c r="C644" s="708"/>
      <c r="D644" s="708"/>
      <c r="E644" s="709"/>
      <c r="F644" s="707"/>
      <c r="G644" s="708"/>
      <c r="H644" s="708"/>
      <c r="I644" s="708"/>
      <c r="J644" s="708"/>
      <c r="K644" s="710"/>
      <c r="L644" s="270"/>
      <c r="M644" s="706" t="str">
        <f t="shared" si="9"/>
        <v/>
      </c>
    </row>
    <row r="645" spans="1:13" ht="14.45" customHeight="1" x14ac:dyDescent="0.2">
      <c r="A645" s="711"/>
      <c r="B645" s="707"/>
      <c r="C645" s="708"/>
      <c r="D645" s="708"/>
      <c r="E645" s="709"/>
      <c r="F645" s="707"/>
      <c r="G645" s="708"/>
      <c r="H645" s="708"/>
      <c r="I645" s="708"/>
      <c r="J645" s="708"/>
      <c r="K645" s="710"/>
      <c r="L645" s="270"/>
      <c r="M645" s="706" t="str">
        <f t="shared" si="9"/>
        <v/>
      </c>
    </row>
    <row r="646" spans="1:13" ht="14.45" customHeight="1" x14ac:dyDescent="0.2">
      <c r="A646" s="711"/>
      <c r="B646" s="707"/>
      <c r="C646" s="708"/>
      <c r="D646" s="708"/>
      <c r="E646" s="709"/>
      <c r="F646" s="707"/>
      <c r="G646" s="708"/>
      <c r="H646" s="708"/>
      <c r="I646" s="708"/>
      <c r="J646" s="708"/>
      <c r="K646" s="710"/>
      <c r="L646" s="270"/>
      <c r="M646" s="706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711"/>
      <c r="B647" s="707"/>
      <c r="C647" s="708"/>
      <c r="D647" s="708"/>
      <c r="E647" s="709"/>
      <c r="F647" s="707"/>
      <c r="G647" s="708"/>
      <c r="H647" s="708"/>
      <c r="I647" s="708"/>
      <c r="J647" s="708"/>
      <c r="K647" s="710"/>
      <c r="L647" s="270"/>
      <c r="M647" s="706" t="str">
        <f t="shared" si="10"/>
        <v/>
      </c>
    </row>
    <row r="648" spans="1:13" ht="14.45" customHeight="1" x14ac:dyDescent="0.2">
      <c r="A648" s="711"/>
      <c r="B648" s="707"/>
      <c r="C648" s="708"/>
      <c r="D648" s="708"/>
      <c r="E648" s="709"/>
      <c r="F648" s="707"/>
      <c r="G648" s="708"/>
      <c r="H648" s="708"/>
      <c r="I648" s="708"/>
      <c r="J648" s="708"/>
      <c r="K648" s="710"/>
      <c r="L648" s="270"/>
      <c r="M648" s="706" t="str">
        <f t="shared" si="10"/>
        <v/>
      </c>
    </row>
    <row r="649" spans="1:13" ht="14.45" customHeight="1" x14ac:dyDescent="0.2">
      <c r="A649" s="711"/>
      <c r="B649" s="707"/>
      <c r="C649" s="708"/>
      <c r="D649" s="708"/>
      <c r="E649" s="709"/>
      <c r="F649" s="707"/>
      <c r="G649" s="708"/>
      <c r="H649" s="708"/>
      <c r="I649" s="708"/>
      <c r="J649" s="708"/>
      <c r="K649" s="710"/>
      <c r="L649" s="270"/>
      <c r="M649" s="706" t="str">
        <f t="shared" si="10"/>
        <v/>
      </c>
    </row>
    <row r="650" spans="1:13" ht="14.45" customHeight="1" x14ac:dyDescent="0.2">
      <c r="A650" s="711"/>
      <c r="B650" s="707"/>
      <c r="C650" s="708"/>
      <c r="D650" s="708"/>
      <c r="E650" s="709"/>
      <c r="F650" s="707"/>
      <c r="G650" s="708"/>
      <c r="H650" s="708"/>
      <c r="I650" s="708"/>
      <c r="J650" s="708"/>
      <c r="K650" s="710"/>
      <c r="L650" s="270"/>
      <c r="M650" s="706" t="str">
        <f t="shared" si="10"/>
        <v/>
      </c>
    </row>
    <row r="651" spans="1:13" ht="14.45" customHeight="1" x14ac:dyDescent="0.2">
      <c r="A651" s="711"/>
      <c r="B651" s="707"/>
      <c r="C651" s="708"/>
      <c r="D651" s="708"/>
      <c r="E651" s="709"/>
      <c r="F651" s="707"/>
      <c r="G651" s="708"/>
      <c r="H651" s="708"/>
      <c r="I651" s="708"/>
      <c r="J651" s="708"/>
      <c r="K651" s="710"/>
      <c r="L651" s="270"/>
      <c r="M651" s="706" t="str">
        <f t="shared" si="10"/>
        <v/>
      </c>
    </row>
    <row r="652" spans="1:13" ht="14.45" customHeight="1" x14ac:dyDescent="0.2">
      <c r="A652" s="711"/>
      <c r="B652" s="707"/>
      <c r="C652" s="708"/>
      <c r="D652" s="708"/>
      <c r="E652" s="709"/>
      <c r="F652" s="707"/>
      <c r="G652" s="708"/>
      <c r="H652" s="708"/>
      <c r="I652" s="708"/>
      <c r="J652" s="708"/>
      <c r="K652" s="710"/>
      <c r="L652" s="270"/>
      <c r="M652" s="706" t="str">
        <f t="shared" si="10"/>
        <v/>
      </c>
    </row>
    <row r="653" spans="1:13" ht="14.45" customHeight="1" x14ac:dyDescent="0.2">
      <c r="A653" s="711"/>
      <c r="B653" s="707"/>
      <c r="C653" s="708"/>
      <c r="D653" s="708"/>
      <c r="E653" s="709"/>
      <c r="F653" s="707"/>
      <c r="G653" s="708"/>
      <c r="H653" s="708"/>
      <c r="I653" s="708"/>
      <c r="J653" s="708"/>
      <c r="K653" s="710"/>
      <c r="L653" s="270"/>
      <c r="M653" s="706" t="str">
        <f t="shared" si="10"/>
        <v/>
      </c>
    </row>
    <row r="654" spans="1:13" ht="14.45" customHeight="1" x14ac:dyDescent="0.2">
      <c r="A654" s="711"/>
      <c r="B654" s="707"/>
      <c r="C654" s="708"/>
      <c r="D654" s="708"/>
      <c r="E654" s="709"/>
      <c r="F654" s="707"/>
      <c r="G654" s="708"/>
      <c r="H654" s="708"/>
      <c r="I654" s="708"/>
      <c r="J654" s="708"/>
      <c r="K654" s="710"/>
      <c r="L654" s="270"/>
      <c r="M654" s="706" t="str">
        <f t="shared" si="10"/>
        <v/>
      </c>
    </row>
    <row r="655" spans="1:13" ht="14.45" customHeight="1" x14ac:dyDescent="0.2">
      <c r="A655" s="711"/>
      <c r="B655" s="707"/>
      <c r="C655" s="708"/>
      <c r="D655" s="708"/>
      <c r="E655" s="709"/>
      <c r="F655" s="707"/>
      <c r="G655" s="708"/>
      <c r="H655" s="708"/>
      <c r="I655" s="708"/>
      <c r="J655" s="708"/>
      <c r="K655" s="710"/>
      <c r="L655" s="270"/>
      <c r="M655" s="706" t="str">
        <f t="shared" si="10"/>
        <v/>
      </c>
    </row>
    <row r="656" spans="1:13" ht="14.45" customHeight="1" x14ac:dyDescent="0.2">
      <c r="A656" s="711"/>
      <c r="B656" s="707"/>
      <c r="C656" s="708"/>
      <c r="D656" s="708"/>
      <c r="E656" s="709"/>
      <c r="F656" s="707"/>
      <c r="G656" s="708"/>
      <c r="H656" s="708"/>
      <c r="I656" s="708"/>
      <c r="J656" s="708"/>
      <c r="K656" s="710"/>
      <c r="L656" s="270"/>
      <c r="M656" s="706" t="str">
        <f t="shared" si="10"/>
        <v/>
      </c>
    </row>
    <row r="657" spans="1:13" ht="14.45" customHeight="1" x14ac:dyDescent="0.2">
      <c r="A657" s="711"/>
      <c r="B657" s="707"/>
      <c r="C657" s="708"/>
      <c r="D657" s="708"/>
      <c r="E657" s="709"/>
      <c r="F657" s="707"/>
      <c r="G657" s="708"/>
      <c r="H657" s="708"/>
      <c r="I657" s="708"/>
      <c r="J657" s="708"/>
      <c r="K657" s="710"/>
      <c r="L657" s="270"/>
      <c r="M657" s="706" t="str">
        <f t="shared" si="10"/>
        <v/>
      </c>
    </row>
    <row r="658" spans="1:13" ht="14.45" customHeight="1" x14ac:dyDescent="0.2">
      <c r="A658" s="711"/>
      <c r="B658" s="707"/>
      <c r="C658" s="708"/>
      <c r="D658" s="708"/>
      <c r="E658" s="709"/>
      <c r="F658" s="707"/>
      <c r="G658" s="708"/>
      <c r="H658" s="708"/>
      <c r="I658" s="708"/>
      <c r="J658" s="708"/>
      <c r="K658" s="710"/>
      <c r="L658" s="270"/>
      <c r="M658" s="706" t="str">
        <f t="shared" si="10"/>
        <v/>
      </c>
    </row>
    <row r="659" spans="1:13" ht="14.45" customHeight="1" x14ac:dyDescent="0.2">
      <c r="A659" s="711"/>
      <c r="B659" s="707"/>
      <c r="C659" s="708"/>
      <c r="D659" s="708"/>
      <c r="E659" s="709"/>
      <c r="F659" s="707"/>
      <c r="G659" s="708"/>
      <c r="H659" s="708"/>
      <c r="I659" s="708"/>
      <c r="J659" s="708"/>
      <c r="K659" s="710"/>
      <c r="L659" s="270"/>
      <c r="M659" s="706" t="str">
        <f t="shared" si="10"/>
        <v/>
      </c>
    </row>
    <row r="660" spans="1:13" ht="14.45" customHeight="1" x14ac:dyDescent="0.2">
      <c r="A660" s="711"/>
      <c r="B660" s="707"/>
      <c r="C660" s="708"/>
      <c r="D660" s="708"/>
      <c r="E660" s="709"/>
      <c r="F660" s="707"/>
      <c r="G660" s="708"/>
      <c r="H660" s="708"/>
      <c r="I660" s="708"/>
      <c r="J660" s="708"/>
      <c r="K660" s="710"/>
      <c r="L660" s="270"/>
      <c r="M660" s="706" t="str">
        <f t="shared" si="10"/>
        <v/>
      </c>
    </row>
    <row r="661" spans="1:13" ht="14.45" customHeight="1" x14ac:dyDescent="0.2">
      <c r="A661" s="711"/>
      <c r="B661" s="707"/>
      <c r="C661" s="708"/>
      <c r="D661" s="708"/>
      <c r="E661" s="709"/>
      <c r="F661" s="707"/>
      <c r="G661" s="708"/>
      <c r="H661" s="708"/>
      <c r="I661" s="708"/>
      <c r="J661" s="708"/>
      <c r="K661" s="710"/>
      <c r="L661" s="270"/>
      <c r="M661" s="706" t="str">
        <f t="shared" si="10"/>
        <v/>
      </c>
    </row>
    <row r="662" spans="1:13" ht="14.45" customHeight="1" x14ac:dyDescent="0.2">
      <c r="A662" s="711"/>
      <c r="B662" s="707"/>
      <c r="C662" s="708"/>
      <c r="D662" s="708"/>
      <c r="E662" s="709"/>
      <c r="F662" s="707"/>
      <c r="G662" s="708"/>
      <c r="H662" s="708"/>
      <c r="I662" s="708"/>
      <c r="J662" s="708"/>
      <c r="K662" s="710"/>
      <c r="L662" s="270"/>
      <c r="M662" s="706" t="str">
        <f t="shared" si="10"/>
        <v/>
      </c>
    </row>
    <row r="663" spans="1:13" ht="14.45" customHeight="1" x14ac:dyDescent="0.2">
      <c r="A663" s="711"/>
      <c r="B663" s="707"/>
      <c r="C663" s="708"/>
      <c r="D663" s="708"/>
      <c r="E663" s="709"/>
      <c r="F663" s="707"/>
      <c r="G663" s="708"/>
      <c r="H663" s="708"/>
      <c r="I663" s="708"/>
      <c r="J663" s="708"/>
      <c r="K663" s="710"/>
      <c r="L663" s="270"/>
      <c r="M663" s="706" t="str">
        <f t="shared" si="10"/>
        <v/>
      </c>
    </row>
    <row r="664" spans="1:13" ht="14.45" customHeight="1" x14ac:dyDescent="0.2">
      <c r="A664" s="711"/>
      <c r="B664" s="707"/>
      <c r="C664" s="708"/>
      <c r="D664" s="708"/>
      <c r="E664" s="709"/>
      <c r="F664" s="707"/>
      <c r="G664" s="708"/>
      <c r="H664" s="708"/>
      <c r="I664" s="708"/>
      <c r="J664" s="708"/>
      <c r="K664" s="710"/>
      <c r="L664" s="270"/>
      <c r="M664" s="706" t="str">
        <f t="shared" si="10"/>
        <v/>
      </c>
    </row>
    <row r="665" spans="1:13" ht="14.45" customHeight="1" x14ac:dyDescent="0.2">
      <c r="A665" s="711"/>
      <c r="B665" s="707"/>
      <c r="C665" s="708"/>
      <c r="D665" s="708"/>
      <c r="E665" s="709"/>
      <c r="F665" s="707"/>
      <c r="G665" s="708"/>
      <c r="H665" s="708"/>
      <c r="I665" s="708"/>
      <c r="J665" s="708"/>
      <c r="K665" s="710"/>
      <c r="L665" s="270"/>
      <c r="M665" s="706" t="str">
        <f t="shared" si="10"/>
        <v/>
      </c>
    </row>
    <row r="666" spans="1:13" ht="14.45" customHeight="1" x14ac:dyDescent="0.2">
      <c r="A666" s="711"/>
      <c r="B666" s="707"/>
      <c r="C666" s="708"/>
      <c r="D666" s="708"/>
      <c r="E666" s="709"/>
      <c r="F666" s="707"/>
      <c r="G666" s="708"/>
      <c r="H666" s="708"/>
      <c r="I666" s="708"/>
      <c r="J666" s="708"/>
      <c r="K666" s="710"/>
      <c r="L666" s="270"/>
      <c r="M666" s="706" t="str">
        <f t="shared" si="10"/>
        <v/>
      </c>
    </row>
    <row r="667" spans="1:13" ht="14.45" customHeight="1" x14ac:dyDescent="0.2">
      <c r="A667" s="711"/>
      <c r="B667" s="707"/>
      <c r="C667" s="708"/>
      <c r="D667" s="708"/>
      <c r="E667" s="709"/>
      <c r="F667" s="707"/>
      <c r="G667" s="708"/>
      <c r="H667" s="708"/>
      <c r="I667" s="708"/>
      <c r="J667" s="708"/>
      <c r="K667" s="710"/>
      <c r="L667" s="270"/>
      <c r="M667" s="706" t="str">
        <f t="shared" si="10"/>
        <v/>
      </c>
    </row>
    <row r="668" spans="1:13" ht="14.45" customHeight="1" x14ac:dyDescent="0.2">
      <c r="A668" s="711"/>
      <c r="B668" s="707"/>
      <c r="C668" s="708"/>
      <c r="D668" s="708"/>
      <c r="E668" s="709"/>
      <c r="F668" s="707"/>
      <c r="G668" s="708"/>
      <c r="H668" s="708"/>
      <c r="I668" s="708"/>
      <c r="J668" s="708"/>
      <c r="K668" s="710"/>
      <c r="L668" s="270"/>
      <c r="M668" s="706" t="str">
        <f t="shared" si="10"/>
        <v/>
      </c>
    </row>
    <row r="669" spans="1:13" ht="14.45" customHeight="1" x14ac:dyDescent="0.2">
      <c r="A669" s="711"/>
      <c r="B669" s="707"/>
      <c r="C669" s="708"/>
      <c r="D669" s="708"/>
      <c r="E669" s="709"/>
      <c r="F669" s="707"/>
      <c r="G669" s="708"/>
      <c r="H669" s="708"/>
      <c r="I669" s="708"/>
      <c r="J669" s="708"/>
      <c r="K669" s="710"/>
      <c r="L669" s="270"/>
      <c r="M669" s="706" t="str">
        <f t="shared" si="10"/>
        <v/>
      </c>
    </row>
    <row r="670" spans="1:13" ht="14.45" customHeight="1" x14ac:dyDescent="0.2">
      <c r="A670" s="711"/>
      <c r="B670" s="707"/>
      <c r="C670" s="708"/>
      <c r="D670" s="708"/>
      <c r="E670" s="709"/>
      <c r="F670" s="707"/>
      <c r="G670" s="708"/>
      <c r="H670" s="708"/>
      <c r="I670" s="708"/>
      <c r="J670" s="708"/>
      <c r="K670" s="710"/>
      <c r="L670" s="270"/>
      <c r="M670" s="706" t="str">
        <f t="shared" si="10"/>
        <v/>
      </c>
    </row>
    <row r="671" spans="1:13" ht="14.45" customHeight="1" x14ac:dyDescent="0.2">
      <c r="A671" s="711"/>
      <c r="B671" s="707"/>
      <c r="C671" s="708"/>
      <c r="D671" s="708"/>
      <c r="E671" s="709"/>
      <c r="F671" s="707"/>
      <c r="G671" s="708"/>
      <c r="H671" s="708"/>
      <c r="I671" s="708"/>
      <c r="J671" s="708"/>
      <c r="K671" s="710"/>
      <c r="L671" s="270"/>
      <c r="M671" s="706" t="str">
        <f t="shared" si="10"/>
        <v/>
      </c>
    </row>
    <row r="672" spans="1:13" ht="14.45" customHeight="1" x14ac:dyDescent="0.2">
      <c r="A672" s="711"/>
      <c r="B672" s="707"/>
      <c r="C672" s="708"/>
      <c r="D672" s="708"/>
      <c r="E672" s="709"/>
      <c r="F672" s="707"/>
      <c r="G672" s="708"/>
      <c r="H672" s="708"/>
      <c r="I672" s="708"/>
      <c r="J672" s="708"/>
      <c r="K672" s="710"/>
      <c r="L672" s="270"/>
      <c r="M672" s="706" t="str">
        <f t="shared" si="10"/>
        <v/>
      </c>
    </row>
    <row r="673" spans="1:13" ht="14.45" customHeight="1" x14ac:dyDescent="0.2">
      <c r="A673" s="711"/>
      <c r="B673" s="707"/>
      <c r="C673" s="708"/>
      <c r="D673" s="708"/>
      <c r="E673" s="709"/>
      <c r="F673" s="707"/>
      <c r="G673" s="708"/>
      <c r="H673" s="708"/>
      <c r="I673" s="708"/>
      <c r="J673" s="708"/>
      <c r="K673" s="710"/>
      <c r="L673" s="270"/>
      <c r="M673" s="706" t="str">
        <f t="shared" si="10"/>
        <v/>
      </c>
    </row>
    <row r="674" spans="1:13" ht="14.45" customHeight="1" x14ac:dyDescent="0.2">
      <c r="A674" s="711"/>
      <c r="B674" s="707"/>
      <c r="C674" s="708"/>
      <c r="D674" s="708"/>
      <c r="E674" s="709"/>
      <c r="F674" s="707"/>
      <c r="G674" s="708"/>
      <c r="H674" s="708"/>
      <c r="I674" s="708"/>
      <c r="J674" s="708"/>
      <c r="K674" s="710"/>
      <c r="L674" s="270"/>
      <c r="M674" s="706" t="str">
        <f t="shared" si="10"/>
        <v/>
      </c>
    </row>
    <row r="675" spans="1:13" ht="14.45" customHeight="1" x14ac:dyDescent="0.2">
      <c r="A675" s="711"/>
      <c r="B675" s="707"/>
      <c r="C675" s="708"/>
      <c r="D675" s="708"/>
      <c r="E675" s="709"/>
      <c r="F675" s="707"/>
      <c r="G675" s="708"/>
      <c r="H675" s="708"/>
      <c r="I675" s="708"/>
      <c r="J675" s="708"/>
      <c r="K675" s="710"/>
      <c r="L675" s="270"/>
      <c r="M675" s="706" t="str">
        <f t="shared" si="10"/>
        <v/>
      </c>
    </row>
    <row r="676" spans="1:13" ht="14.45" customHeight="1" x14ac:dyDescent="0.2">
      <c r="A676" s="711"/>
      <c r="B676" s="707"/>
      <c r="C676" s="708"/>
      <c r="D676" s="708"/>
      <c r="E676" s="709"/>
      <c r="F676" s="707"/>
      <c r="G676" s="708"/>
      <c r="H676" s="708"/>
      <c r="I676" s="708"/>
      <c r="J676" s="708"/>
      <c r="K676" s="710"/>
      <c r="L676" s="270"/>
      <c r="M676" s="706" t="str">
        <f t="shared" si="10"/>
        <v/>
      </c>
    </row>
    <row r="677" spans="1:13" ht="14.45" customHeight="1" x14ac:dyDescent="0.2">
      <c r="A677" s="711"/>
      <c r="B677" s="707"/>
      <c r="C677" s="708"/>
      <c r="D677" s="708"/>
      <c r="E677" s="709"/>
      <c r="F677" s="707"/>
      <c r="G677" s="708"/>
      <c r="H677" s="708"/>
      <c r="I677" s="708"/>
      <c r="J677" s="708"/>
      <c r="K677" s="710"/>
      <c r="L677" s="270"/>
      <c r="M677" s="706" t="str">
        <f t="shared" si="10"/>
        <v/>
      </c>
    </row>
    <row r="678" spans="1:13" ht="14.45" customHeight="1" x14ac:dyDescent="0.2">
      <c r="A678" s="711"/>
      <c r="B678" s="707"/>
      <c r="C678" s="708"/>
      <c r="D678" s="708"/>
      <c r="E678" s="709"/>
      <c r="F678" s="707"/>
      <c r="G678" s="708"/>
      <c r="H678" s="708"/>
      <c r="I678" s="708"/>
      <c r="J678" s="708"/>
      <c r="K678" s="710"/>
      <c r="L678" s="270"/>
      <c r="M678" s="706" t="str">
        <f t="shared" si="10"/>
        <v/>
      </c>
    </row>
    <row r="679" spans="1:13" ht="14.45" customHeight="1" x14ac:dyDescent="0.2">
      <c r="A679" s="711"/>
      <c r="B679" s="707"/>
      <c r="C679" s="708"/>
      <c r="D679" s="708"/>
      <c r="E679" s="709"/>
      <c r="F679" s="707"/>
      <c r="G679" s="708"/>
      <c r="H679" s="708"/>
      <c r="I679" s="708"/>
      <c r="J679" s="708"/>
      <c r="K679" s="710"/>
      <c r="L679" s="270"/>
      <c r="M679" s="706" t="str">
        <f t="shared" si="10"/>
        <v/>
      </c>
    </row>
    <row r="680" spans="1:13" ht="14.45" customHeight="1" x14ac:dyDescent="0.2">
      <c r="A680" s="711"/>
      <c r="B680" s="707"/>
      <c r="C680" s="708"/>
      <c r="D680" s="708"/>
      <c r="E680" s="709"/>
      <c r="F680" s="707"/>
      <c r="G680" s="708"/>
      <c r="H680" s="708"/>
      <c r="I680" s="708"/>
      <c r="J680" s="708"/>
      <c r="K680" s="710"/>
      <c r="L680" s="270"/>
      <c r="M680" s="706" t="str">
        <f t="shared" si="10"/>
        <v/>
      </c>
    </row>
    <row r="681" spans="1:13" ht="14.45" customHeight="1" x14ac:dyDescent="0.2">
      <c r="A681" s="711"/>
      <c r="B681" s="707"/>
      <c r="C681" s="708"/>
      <c r="D681" s="708"/>
      <c r="E681" s="709"/>
      <c r="F681" s="707"/>
      <c r="G681" s="708"/>
      <c r="H681" s="708"/>
      <c r="I681" s="708"/>
      <c r="J681" s="708"/>
      <c r="K681" s="710"/>
      <c r="L681" s="270"/>
      <c r="M681" s="706" t="str">
        <f t="shared" si="10"/>
        <v/>
      </c>
    </row>
    <row r="682" spans="1:13" ht="14.45" customHeight="1" x14ac:dyDescent="0.2">
      <c r="A682" s="711"/>
      <c r="B682" s="707"/>
      <c r="C682" s="708"/>
      <c r="D682" s="708"/>
      <c r="E682" s="709"/>
      <c r="F682" s="707"/>
      <c r="G682" s="708"/>
      <c r="H682" s="708"/>
      <c r="I682" s="708"/>
      <c r="J682" s="708"/>
      <c r="K682" s="710"/>
      <c r="L682" s="270"/>
      <c r="M682" s="706" t="str">
        <f t="shared" si="10"/>
        <v/>
      </c>
    </row>
    <row r="683" spans="1:13" ht="14.45" customHeight="1" x14ac:dyDescent="0.2">
      <c r="A683" s="711"/>
      <c r="B683" s="707"/>
      <c r="C683" s="708"/>
      <c r="D683" s="708"/>
      <c r="E683" s="709"/>
      <c r="F683" s="707"/>
      <c r="G683" s="708"/>
      <c r="H683" s="708"/>
      <c r="I683" s="708"/>
      <c r="J683" s="708"/>
      <c r="K683" s="710"/>
      <c r="L683" s="270"/>
      <c r="M683" s="706" t="str">
        <f t="shared" si="10"/>
        <v/>
      </c>
    </row>
    <row r="684" spans="1:13" ht="14.45" customHeight="1" x14ac:dyDescent="0.2">
      <c r="A684" s="711"/>
      <c r="B684" s="707"/>
      <c r="C684" s="708"/>
      <c r="D684" s="708"/>
      <c r="E684" s="709"/>
      <c r="F684" s="707"/>
      <c r="G684" s="708"/>
      <c r="H684" s="708"/>
      <c r="I684" s="708"/>
      <c r="J684" s="708"/>
      <c r="K684" s="710"/>
      <c r="L684" s="270"/>
      <c r="M684" s="706" t="str">
        <f t="shared" si="10"/>
        <v/>
      </c>
    </row>
    <row r="685" spans="1:13" ht="14.45" customHeight="1" x14ac:dyDescent="0.2">
      <c r="A685" s="711"/>
      <c r="B685" s="707"/>
      <c r="C685" s="708"/>
      <c r="D685" s="708"/>
      <c r="E685" s="709"/>
      <c r="F685" s="707"/>
      <c r="G685" s="708"/>
      <c r="H685" s="708"/>
      <c r="I685" s="708"/>
      <c r="J685" s="708"/>
      <c r="K685" s="710"/>
      <c r="L685" s="270"/>
      <c r="M685" s="706" t="str">
        <f t="shared" si="10"/>
        <v/>
      </c>
    </row>
    <row r="686" spans="1:13" ht="14.45" customHeight="1" x14ac:dyDescent="0.2">
      <c r="A686" s="711"/>
      <c r="B686" s="707"/>
      <c r="C686" s="708"/>
      <c r="D686" s="708"/>
      <c r="E686" s="709"/>
      <c r="F686" s="707"/>
      <c r="G686" s="708"/>
      <c r="H686" s="708"/>
      <c r="I686" s="708"/>
      <c r="J686" s="708"/>
      <c r="K686" s="710"/>
      <c r="L686" s="270"/>
      <c r="M686" s="706" t="str">
        <f t="shared" si="10"/>
        <v/>
      </c>
    </row>
    <row r="687" spans="1:13" ht="14.45" customHeight="1" x14ac:dyDescent="0.2">
      <c r="A687" s="711"/>
      <c r="B687" s="707"/>
      <c r="C687" s="708"/>
      <c r="D687" s="708"/>
      <c r="E687" s="709"/>
      <c r="F687" s="707"/>
      <c r="G687" s="708"/>
      <c r="H687" s="708"/>
      <c r="I687" s="708"/>
      <c r="J687" s="708"/>
      <c r="K687" s="710"/>
      <c r="L687" s="270"/>
      <c r="M687" s="706" t="str">
        <f t="shared" si="10"/>
        <v/>
      </c>
    </row>
    <row r="688" spans="1:13" ht="14.45" customHeight="1" x14ac:dyDescent="0.2">
      <c r="A688" s="711"/>
      <c r="B688" s="707"/>
      <c r="C688" s="708"/>
      <c r="D688" s="708"/>
      <c r="E688" s="709"/>
      <c r="F688" s="707"/>
      <c r="G688" s="708"/>
      <c r="H688" s="708"/>
      <c r="I688" s="708"/>
      <c r="J688" s="708"/>
      <c r="K688" s="710"/>
      <c r="L688" s="270"/>
      <c r="M688" s="706" t="str">
        <f t="shared" si="10"/>
        <v/>
      </c>
    </row>
    <row r="689" spans="1:13" ht="14.45" customHeight="1" x14ac:dyDescent="0.2">
      <c r="A689" s="711"/>
      <c r="B689" s="707"/>
      <c r="C689" s="708"/>
      <c r="D689" s="708"/>
      <c r="E689" s="709"/>
      <c r="F689" s="707"/>
      <c r="G689" s="708"/>
      <c r="H689" s="708"/>
      <c r="I689" s="708"/>
      <c r="J689" s="708"/>
      <c r="K689" s="710"/>
      <c r="L689" s="270"/>
      <c r="M689" s="706" t="str">
        <f t="shared" si="10"/>
        <v/>
      </c>
    </row>
    <row r="690" spans="1:13" ht="14.45" customHeight="1" x14ac:dyDescent="0.2">
      <c r="A690" s="711"/>
      <c r="B690" s="707"/>
      <c r="C690" s="708"/>
      <c r="D690" s="708"/>
      <c r="E690" s="709"/>
      <c r="F690" s="707"/>
      <c r="G690" s="708"/>
      <c r="H690" s="708"/>
      <c r="I690" s="708"/>
      <c r="J690" s="708"/>
      <c r="K690" s="710"/>
      <c r="L690" s="270"/>
      <c r="M690" s="706" t="str">
        <f t="shared" si="10"/>
        <v/>
      </c>
    </row>
    <row r="691" spans="1:13" ht="14.45" customHeight="1" x14ac:dyDescent="0.2">
      <c r="A691" s="711"/>
      <c r="B691" s="707"/>
      <c r="C691" s="708"/>
      <c r="D691" s="708"/>
      <c r="E691" s="709"/>
      <c r="F691" s="707"/>
      <c r="G691" s="708"/>
      <c r="H691" s="708"/>
      <c r="I691" s="708"/>
      <c r="J691" s="708"/>
      <c r="K691" s="710"/>
      <c r="L691" s="270"/>
      <c r="M691" s="706" t="str">
        <f t="shared" si="10"/>
        <v/>
      </c>
    </row>
    <row r="692" spans="1:13" ht="14.45" customHeight="1" x14ac:dyDescent="0.2">
      <c r="A692" s="711"/>
      <c r="B692" s="707"/>
      <c r="C692" s="708"/>
      <c r="D692" s="708"/>
      <c r="E692" s="709"/>
      <c r="F692" s="707"/>
      <c r="G692" s="708"/>
      <c r="H692" s="708"/>
      <c r="I692" s="708"/>
      <c r="J692" s="708"/>
      <c r="K692" s="710"/>
      <c r="L692" s="270"/>
      <c r="M692" s="706" t="str">
        <f t="shared" si="10"/>
        <v/>
      </c>
    </row>
    <row r="693" spans="1:13" ht="14.45" customHeight="1" x14ac:dyDescent="0.2">
      <c r="A693" s="711"/>
      <c r="B693" s="707"/>
      <c r="C693" s="708"/>
      <c r="D693" s="708"/>
      <c r="E693" s="709"/>
      <c r="F693" s="707"/>
      <c r="G693" s="708"/>
      <c r="H693" s="708"/>
      <c r="I693" s="708"/>
      <c r="J693" s="708"/>
      <c r="K693" s="710"/>
      <c r="L693" s="270"/>
      <c r="M693" s="706" t="str">
        <f t="shared" si="10"/>
        <v/>
      </c>
    </row>
    <row r="694" spans="1:13" ht="14.45" customHeight="1" x14ac:dyDescent="0.2">
      <c r="A694" s="711"/>
      <c r="B694" s="707"/>
      <c r="C694" s="708"/>
      <c r="D694" s="708"/>
      <c r="E694" s="709"/>
      <c r="F694" s="707"/>
      <c r="G694" s="708"/>
      <c r="H694" s="708"/>
      <c r="I694" s="708"/>
      <c r="J694" s="708"/>
      <c r="K694" s="710"/>
      <c r="L694" s="270"/>
      <c r="M694" s="706" t="str">
        <f t="shared" si="10"/>
        <v/>
      </c>
    </row>
    <row r="695" spans="1:13" ht="14.45" customHeight="1" x14ac:dyDescent="0.2">
      <c r="A695" s="711"/>
      <c r="B695" s="707"/>
      <c r="C695" s="708"/>
      <c r="D695" s="708"/>
      <c r="E695" s="709"/>
      <c r="F695" s="707"/>
      <c r="G695" s="708"/>
      <c r="H695" s="708"/>
      <c r="I695" s="708"/>
      <c r="J695" s="708"/>
      <c r="K695" s="710"/>
      <c r="L695" s="270"/>
      <c r="M695" s="706" t="str">
        <f t="shared" si="10"/>
        <v/>
      </c>
    </row>
    <row r="696" spans="1:13" ht="14.45" customHeight="1" x14ac:dyDescent="0.2">
      <c r="A696" s="711"/>
      <c r="B696" s="707"/>
      <c r="C696" s="708"/>
      <c r="D696" s="708"/>
      <c r="E696" s="709"/>
      <c r="F696" s="707"/>
      <c r="G696" s="708"/>
      <c r="H696" s="708"/>
      <c r="I696" s="708"/>
      <c r="J696" s="708"/>
      <c r="K696" s="710"/>
      <c r="L696" s="270"/>
      <c r="M696" s="706" t="str">
        <f t="shared" si="10"/>
        <v/>
      </c>
    </row>
    <row r="697" spans="1:13" ht="14.45" customHeight="1" x14ac:dyDescent="0.2">
      <c r="A697" s="711"/>
      <c r="B697" s="707"/>
      <c r="C697" s="708"/>
      <c r="D697" s="708"/>
      <c r="E697" s="709"/>
      <c r="F697" s="707"/>
      <c r="G697" s="708"/>
      <c r="H697" s="708"/>
      <c r="I697" s="708"/>
      <c r="J697" s="708"/>
      <c r="K697" s="710"/>
      <c r="L697" s="270"/>
      <c r="M697" s="706" t="str">
        <f t="shared" si="10"/>
        <v/>
      </c>
    </row>
    <row r="698" spans="1:13" ht="14.45" customHeight="1" x14ac:dyDescent="0.2">
      <c r="A698" s="711"/>
      <c r="B698" s="707"/>
      <c r="C698" s="708"/>
      <c r="D698" s="708"/>
      <c r="E698" s="709"/>
      <c r="F698" s="707"/>
      <c r="G698" s="708"/>
      <c r="H698" s="708"/>
      <c r="I698" s="708"/>
      <c r="J698" s="708"/>
      <c r="K698" s="710"/>
      <c r="L698" s="270"/>
      <c r="M698" s="706" t="str">
        <f t="shared" si="10"/>
        <v/>
      </c>
    </row>
    <row r="699" spans="1:13" ht="14.45" customHeight="1" x14ac:dyDescent="0.2">
      <c r="A699" s="711"/>
      <c r="B699" s="707"/>
      <c r="C699" s="708"/>
      <c r="D699" s="708"/>
      <c r="E699" s="709"/>
      <c r="F699" s="707"/>
      <c r="G699" s="708"/>
      <c r="H699" s="708"/>
      <c r="I699" s="708"/>
      <c r="J699" s="708"/>
      <c r="K699" s="710"/>
      <c r="L699" s="270"/>
      <c r="M699" s="706" t="str">
        <f t="shared" si="10"/>
        <v/>
      </c>
    </row>
    <row r="700" spans="1:13" ht="14.45" customHeight="1" x14ac:dyDescent="0.2">
      <c r="A700" s="711"/>
      <c r="B700" s="707"/>
      <c r="C700" s="708"/>
      <c r="D700" s="708"/>
      <c r="E700" s="709"/>
      <c r="F700" s="707"/>
      <c r="G700" s="708"/>
      <c r="H700" s="708"/>
      <c r="I700" s="708"/>
      <c r="J700" s="708"/>
      <c r="K700" s="710"/>
      <c r="L700" s="270"/>
      <c r="M700" s="706" t="str">
        <f t="shared" si="10"/>
        <v/>
      </c>
    </row>
    <row r="701" spans="1:13" ht="14.45" customHeight="1" x14ac:dyDescent="0.2">
      <c r="A701" s="711"/>
      <c r="B701" s="707"/>
      <c r="C701" s="708"/>
      <c r="D701" s="708"/>
      <c r="E701" s="709"/>
      <c r="F701" s="707"/>
      <c r="G701" s="708"/>
      <c r="H701" s="708"/>
      <c r="I701" s="708"/>
      <c r="J701" s="708"/>
      <c r="K701" s="710"/>
      <c r="L701" s="270"/>
      <c r="M701" s="706" t="str">
        <f t="shared" si="10"/>
        <v/>
      </c>
    </row>
    <row r="702" spans="1:13" ht="14.45" customHeight="1" x14ac:dyDescent="0.2">
      <c r="A702" s="711"/>
      <c r="B702" s="707"/>
      <c r="C702" s="708"/>
      <c r="D702" s="708"/>
      <c r="E702" s="709"/>
      <c r="F702" s="707"/>
      <c r="G702" s="708"/>
      <c r="H702" s="708"/>
      <c r="I702" s="708"/>
      <c r="J702" s="708"/>
      <c r="K702" s="710"/>
      <c r="L702" s="270"/>
      <c r="M702" s="706" t="str">
        <f t="shared" si="10"/>
        <v/>
      </c>
    </row>
    <row r="703" spans="1:13" ht="14.45" customHeight="1" x14ac:dyDescent="0.2">
      <c r="A703" s="711"/>
      <c r="B703" s="707"/>
      <c r="C703" s="708"/>
      <c r="D703" s="708"/>
      <c r="E703" s="709"/>
      <c r="F703" s="707"/>
      <c r="G703" s="708"/>
      <c r="H703" s="708"/>
      <c r="I703" s="708"/>
      <c r="J703" s="708"/>
      <c r="K703" s="710"/>
      <c r="L703" s="270"/>
      <c r="M703" s="706" t="str">
        <f t="shared" si="10"/>
        <v/>
      </c>
    </row>
    <row r="704" spans="1:13" ht="14.45" customHeight="1" x14ac:dyDescent="0.2">
      <c r="A704" s="711"/>
      <c r="B704" s="707"/>
      <c r="C704" s="708"/>
      <c r="D704" s="708"/>
      <c r="E704" s="709"/>
      <c r="F704" s="707"/>
      <c r="G704" s="708"/>
      <c r="H704" s="708"/>
      <c r="I704" s="708"/>
      <c r="J704" s="708"/>
      <c r="K704" s="710"/>
      <c r="L704" s="270"/>
      <c r="M704" s="706" t="str">
        <f t="shared" si="10"/>
        <v/>
      </c>
    </row>
    <row r="705" spans="1:13" ht="14.45" customHeight="1" x14ac:dyDescent="0.2">
      <c r="A705" s="711"/>
      <c r="B705" s="707"/>
      <c r="C705" s="708"/>
      <c r="D705" s="708"/>
      <c r="E705" s="709"/>
      <c r="F705" s="707"/>
      <c r="G705" s="708"/>
      <c r="H705" s="708"/>
      <c r="I705" s="708"/>
      <c r="J705" s="708"/>
      <c r="K705" s="710"/>
      <c r="L705" s="270"/>
      <c r="M705" s="706" t="str">
        <f t="shared" si="10"/>
        <v/>
      </c>
    </row>
    <row r="706" spans="1:13" ht="14.45" customHeight="1" x14ac:dyDescent="0.2">
      <c r="A706" s="711"/>
      <c r="B706" s="707"/>
      <c r="C706" s="708"/>
      <c r="D706" s="708"/>
      <c r="E706" s="709"/>
      <c r="F706" s="707"/>
      <c r="G706" s="708"/>
      <c r="H706" s="708"/>
      <c r="I706" s="708"/>
      <c r="J706" s="708"/>
      <c r="K706" s="710"/>
      <c r="L706" s="270"/>
      <c r="M706" s="706" t="str">
        <f t="shared" si="10"/>
        <v/>
      </c>
    </row>
    <row r="707" spans="1:13" ht="14.45" customHeight="1" x14ac:dyDescent="0.2">
      <c r="A707" s="711"/>
      <c r="B707" s="707"/>
      <c r="C707" s="708"/>
      <c r="D707" s="708"/>
      <c r="E707" s="709"/>
      <c r="F707" s="707"/>
      <c r="G707" s="708"/>
      <c r="H707" s="708"/>
      <c r="I707" s="708"/>
      <c r="J707" s="708"/>
      <c r="K707" s="710"/>
      <c r="L707" s="270"/>
      <c r="M707" s="706" t="str">
        <f t="shared" si="10"/>
        <v/>
      </c>
    </row>
    <row r="708" spans="1:13" ht="14.45" customHeight="1" x14ac:dyDescent="0.2">
      <c r="A708" s="711"/>
      <c r="B708" s="707"/>
      <c r="C708" s="708"/>
      <c r="D708" s="708"/>
      <c r="E708" s="709"/>
      <c r="F708" s="707"/>
      <c r="G708" s="708"/>
      <c r="H708" s="708"/>
      <c r="I708" s="708"/>
      <c r="J708" s="708"/>
      <c r="K708" s="710"/>
      <c r="L708" s="270"/>
      <c r="M708" s="706" t="str">
        <f t="shared" si="10"/>
        <v/>
      </c>
    </row>
    <row r="709" spans="1:13" ht="14.45" customHeight="1" x14ac:dyDescent="0.2">
      <c r="A709" s="711"/>
      <c r="B709" s="707"/>
      <c r="C709" s="708"/>
      <c r="D709" s="708"/>
      <c r="E709" s="709"/>
      <c r="F709" s="707"/>
      <c r="G709" s="708"/>
      <c r="H709" s="708"/>
      <c r="I709" s="708"/>
      <c r="J709" s="708"/>
      <c r="K709" s="710"/>
      <c r="L709" s="270"/>
      <c r="M709" s="706" t="str">
        <f t="shared" si="10"/>
        <v/>
      </c>
    </row>
    <row r="710" spans="1:13" ht="14.45" customHeight="1" x14ac:dyDescent="0.2">
      <c r="A710" s="711"/>
      <c r="B710" s="707"/>
      <c r="C710" s="708"/>
      <c r="D710" s="708"/>
      <c r="E710" s="709"/>
      <c r="F710" s="707"/>
      <c r="G710" s="708"/>
      <c r="H710" s="708"/>
      <c r="I710" s="708"/>
      <c r="J710" s="708"/>
      <c r="K710" s="710"/>
      <c r="L710" s="270"/>
      <c r="M710" s="706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711"/>
      <c r="B711" s="707"/>
      <c r="C711" s="708"/>
      <c r="D711" s="708"/>
      <c r="E711" s="709"/>
      <c r="F711" s="707"/>
      <c r="G711" s="708"/>
      <c r="H711" s="708"/>
      <c r="I711" s="708"/>
      <c r="J711" s="708"/>
      <c r="K711" s="710"/>
      <c r="L711" s="270"/>
      <c r="M711" s="706" t="str">
        <f t="shared" si="11"/>
        <v/>
      </c>
    </row>
    <row r="712" spans="1:13" ht="14.45" customHeight="1" x14ac:dyDescent="0.2">
      <c r="A712" s="711"/>
      <c r="B712" s="707"/>
      <c r="C712" s="708"/>
      <c r="D712" s="708"/>
      <c r="E712" s="709"/>
      <c r="F712" s="707"/>
      <c r="G712" s="708"/>
      <c r="H712" s="708"/>
      <c r="I712" s="708"/>
      <c r="J712" s="708"/>
      <c r="K712" s="710"/>
      <c r="L712" s="270"/>
      <c r="M712" s="706" t="str">
        <f t="shared" si="11"/>
        <v/>
      </c>
    </row>
    <row r="713" spans="1:13" ht="14.45" customHeight="1" x14ac:dyDescent="0.2">
      <c r="A713" s="711"/>
      <c r="B713" s="707"/>
      <c r="C713" s="708"/>
      <c r="D713" s="708"/>
      <c r="E713" s="709"/>
      <c r="F713" s="707"/>
      <c r="G713" s="708"/>
      <c r="H713" s="708"/>
      <c r="I713" s="708"/>
      <c r="J713" s="708"/>
      <c r="K713" s="710"/>
      <c r="L713" s="270"/>
      <c r="M713" s="706" t="str">
        <f t="shared" si="11"/>
        <v/>
      </c>
    </row>
    <row r="714" spans="1:13" ht="14.45" customHeight="1" x14ac:dyDescent="0.2">
      <c r="A714" s="711"/>
      <c r="B714" s="707"/>
      <c r="C714" s="708"/>
      <c r="D714" s="708"/>
      <c r="E714" s="709"/>
      <c r="F714" s="707"/>
      <c r="G714" s="708"/>
      <c r="H714" s="708"/>
      <c r="I714" s="708"/>
      <c r="J714" s="708"/>
      <c r="K714" s="710"/>
      <c r="L714" s="270"/>
      <c r="M714" s="706" t="str">
        <f t="shared" si="11"/>
        <v/>
      </c>
    </row>
    <row r="715" spans="1:13" ht="14.45" customHeight="1" x14ac:dyDescent="0.2">
      <c r="A715" s="711"/>
      <c r="B715" s="707"/>
      <c r="C715" s="708"/>
      <c r="D715" s="708"/>
      <c r="E715" s="709"/>
      <c r="F715" s="707"/>
      <c r="G715" s="708"/>
      <c r="H715" s="708"/>
      <c r="I715" s="708"/>
      <c r="J715" s="708"/>
      <c r="K715" s="710"/>
      <c r="L715" s="270"/>
      <c r="M715" s="706" t="str">
        <f t="shared" si="11"/>
        <v/>
      </c>
    </row>
    <row r="716" spans="1:13" ht="14.45" customHeight="1" x14ac:dyDescent="0.2">
      <c r="A716" s="711"/>
      <c r="B716" s="707"/>
      <c r="C716" s="708"/>
      <c r="D716" s="708"/>
      <c r="E716" s="709"/>
      <c r="F716" s="707"/>
      <c r="G716" s="708"/>
      <c r="H716" s="708"/>
      <c r="I716" s="708"/>
      <c r="J716" s="708"/>
      <c r="K716" s="710"/>
      <c r="L716" s="270"/>
      <c r="M716" s="706" t="str">
        <f t="shared" si="11"/>
        <v/>
      </c>
    </row>
    <row r="717" spans="1:13" ht="14.45" customHeight="1" x14ac:dyDescent="0.2">
      <c r="A717" s="711"/>
      <c r="B717" s="707"/>
      <c r="C717" s="708"/>
      <c r="D717" s="708"/>
      <c r="E717" s="709"/>
      <c r="F717" s="707"/>
      <c r="G717" s="708"/>
      <c r="H717" s="708"/>
      <c r="I717" s="708"/>
      <c r="J717" s="708"/>
      <c r="K717" s="710"/>
      <c r="L717" s="270"/>
      <c r="M717" s="706" t="str">
        <f t="shared" si="11"/>
        <v/>
      </c>
    </row>
    <row r="718" spans="1:13" ht="14.45" customHeight="1" x14ac:dyDescent="0.2">
      <c r="A718" s="711"/>
      <c r="B718" s="707"/>
      <c r="C718" s="708"/>
      <c r="D718" s="708"/>
      <c r="E718" s="709"/>
      <c r="F718" s="707"/>
      <c r="G718" s="708"/>
      <c r="H718" s="708"/>
      <c r="I718" s="708"/>
      <c r="J718" s="708"/>
      <c r="K718" s="710"/>
      <c r="L718" s="270"/>
      <c r="M718" s="706" t="str">
        <f t="shared" si="11"/>
        <v/>
      </c>
    </row>
    <row r="719" spans="1:13" ht="14.45" customHeight="1" x14ac:dyDescent="0.2">
      <c r="A719" s="711"/>
      <c r="B719" s="707"/>
      <c r="C719" s="708"/>
      <c r="D719" s="708"/>
      <c r="E719" s="709"/>
      <c r="F719" s="707"/>
      <c r="G719" s="708"/>
      <c r="H719" s="708"/>
      <c r="I719" s="708"/>
      <c r="J719" s="708"/>
      <c r="K719" s="710"/>
      <c r="L719" s="270"/>
      <c r="M719" s="706" t="str">
        <f t="shared" si="11"/>
        <v/>
      </c>
    </row>
    <row r="720" spans="1:13" ht="14.45" customHeight="1" x14ac:dyDescent="0.2">
      <c r="A720" s="711"/>
      <c r="B720" s="707"/>
      <c r="C720" s="708"/>
      <c r="D720" s="708"/>
      <c r="E720" s="709"/>
      <c r="F720" s="707"/>
      <c r="G720" s="708"/>
      <c r="H720" s="708"/>
      <c r="I720" s="708"/>
      <c r="J720" s="708"/>
      <c r="K720" s="710"/>
      <c r="L720" s="270"/>
      <c r="M720" s="706" t="str">
        <f t="shared" si="11"/>
        <v/>
      </c>
    </row>
    <row r="721" spans="1:13" ht="14.45" customHeight="1" x14ac:dyDescent="0.2">
      <c r="A721" s="711"/>
      <c r="B721" s="707"/>
      <c r="C721" s="708"/>
      <c r="D721" s="708"/>
      <c r="E721" s="709"/>
      <c r="F721" s="707"/>
      <c r="G721" s="708"/>
      <c r="H721" s="708"/>
      <c r="I721" s="708"/>
      <c r="J721" s="708"/>
      <c r="K721" s="710"/>
      <c r="L721" s="270"/>
      <c r="M721" s="706" t="str">
        <f t="shared" si="11"/>
        <v/>
      </c>
    </row>
    <row r="722" spans="1:13" ht="14.45" customHeight="1" x14ac:dyDescent="0.2">
      <c r="A722" s="711"/>
      <c r="B722" s="707"/>
      <c r="C722" s="708"/>
      <c r="D722" s="708"/>
      <c r="E722" s="709"/>
      <c r="F722" s="707"/>
      <c r="G722" s="708"/>
      <c r="H722" s="708"/>
      <c r="I722" s="708"/>
      <c r="J722" s="708"/>
      <c r="K722" s="710"/>
      <c r="L722" s="270"/>
      <c r="M722" s="706" t="str">
        <f t="shared" si="11"/>
        <v/>
      </c>
    </row>
    <row r="723" spans="1:13" ht="14.45" customHeight="1" x14ac:dyDescent="0.2">
      <c r="A723" s="711"/>
      <c r="B723" s="707"/>
      <c r="C723" s="708"/>
      <c r="D723" s="708"/>
      <c r="E723" s="709"/>
      <c r="F723" s="707"/>
      <c r="G723" s="708"/>
      <c r="H723" s="708"/>
      <c r="I723" s="708"/>
      <c r="J723" s="708"/>
      <c r="K723" s="710"/>
      <c r="L723" s="270"/>
      <c r="M723" s="706" t="str">
        <f t="shared" si="11"/>
        <v/>
      </c>
    </row>
    <row r="724" spans="1:13" ht="14.45" customHeight="1" x14ac:dyDescent="0.2">
      <c r="A724" s="711"/>
      <c r="B724" s="707"/>
      <c r="C724" s="708"/>
      <c r="D724" s="708"/>
      <c r="E724" s="709"/>
      <c r="F724" s="707"/>
      <c r="G724" s="708"/>
      <c r="H724" s="708"/>
      <c r="I724" s="708"/>
      <c r="J724" s="708"/>
      <c r="K724" s="710"/>
      <c r="L724" s="270"/>
      <c r="M724" s="706" t="str">
        <f t="shared" si="11"/>
        <v/>
      </c>
    </row>
    <row r="725" spans="1:13" ht="14.45" customHeight="1" x14ac:dyDescent="0.2">
      <c r="A725" s="711"/>
      <c r="B725" s="707"/>
      <c r="C725" s="708"/>
      <c r="D725" s="708"/>
      <c r="E725" s="709"/>
      <c r="F725" s="707"/>
      <c r="G725" s="708"/>
      <c r="H725" s="708"/>
      <c r="I725" s="708"/>
      <c r="J725" s="708"/>
      <c r="K725" s="710"/>
      <c r="L725" s="270"/>
      <c r="M725" s="706" t="str">
        <f t="shared" si="11"/>
        <v/>
      </c>
    </row>
    <row r="726" spans="1:13" ht="14.45" customHeight="1" x14ac:dyDescent="0.2">
      <c r="A726" s="711"/>
      <c r="B726" s="707"/>
      <c r="C726" s="708"/>
      <c r="D726" s="708"/>
      <c r="E726" s="709"/>
      <c r="F726" s="707"/>
      <c r="G726" s="708"/>
      <c r="H726" s="708"/>
      <c r="I726" s="708"/>
      <c r="J726" s="708"/>
      <c r="K726" s="710"/>
      <c r="L726" s="270"/>
      <c r="M726" s="706" t="str">
        <f t="shared" si="11"/>
        <v/>
      </c>
    </row>
    <row r="727" spans="1:13" ht="14.45" customHeight="1" x14ac:dyDescent="0.2">
      <c r="A727" s="711"/>
      <c r="B727" s="707"/>
      <c r="C727" s="708"/>
      <c r="D727" s="708"/>
      <c r="E727" s="709"/>
      <c r="F727" s="707"/>
      <c r="G727" s="708"/>
      <c r="H727" s="708"/>
      <c r="I727" s="708"/>
      <c r="J727" s="708"/>
      <c r="K727" s="710"/>
      <c r="L727" s="270"/>
      <c r="M727" s="706" t="str">
        <f t="shared" si="11"/>
        <v/>
      </c>
    </row>
    <row r="728" spans="1:13" ht="14.45" customHeight="1" x14ac:dyDescent="0.2">
      <c r="A728" s="711"/>
      <c r="B728" s="707"/>
      <c r="C728" s="708"/>
      <c r="D728" s="708"/>
      <c r="E728" s="709"/>
      <c r="F728" s="707"/>
      <c r="G728" s="708"/>
      <c r="H728" s="708"/>
      <c r="I728" s="708"/>
      <c r="J728" s="708"/>
      <c r="K728" s="710"/>
      <c r="L728" s="270"/>
      <c r="M728" s="706" t="str">
        <f t="shared" si="11"/>
        <v/>
      </c>
    </row>
    <row r="729" spans="1:13" ht="14.45" customHeight="1" x14ac:dyDescent="0.2">
      <c r="A729" s="711"/>
      <c r="B729" s="707"/>
      <c r="C729" s="708"/>
      <c r="D729" s="708"/>
      <c r="E729" s="709"/>
      <c r="F729" s="707"/>
      <c r="G729" s="708"/>
      <c r="H729" s="708"/>
      <c r="I729" s="708"/>
      <c r="J729" s="708"/>
      <c r="K729" s="710"/>
      <c r="L729" s="270"/>
      <c r="M729" s="706" t="str">
        <f t="shared" si="11"/>
        <v/>
      </c>
    </row>
    <row r="730" spans="1:13" ht="14.45" customHeight="1" x14ac:dyDescent="0.2">
      <c r="A730" s="711"/>
      <c r="B730" s="707"/>
      <c r="C730" s="708"/>
      <c r="D730" s="708"/>
      <c r="E730" s="709"/>
      <c r="F730" s="707"/>
      <c r="G730" s="708"/>
      <c r="H730" s="708"/>
      <c r="I730" s="708"/>
      <c r="J730" s="708"/>
      <c r="K730" s="710"/>
      <c r="L730" s="270"/>
      <c r="M730" s="706" t="str">
        <f t="shared" si="11"/>
        <v/>
      </c>
    </row>
    <row r="731" spans="1:13" ht="14.45" customHeight="1" x14ac:dyDescent="0.2">
      <c r="A731" s="711"/>
      <c r="B731" s="707"/>
      <c r="C731" s="708"/>
      <c r="D731" s="708"/>
      <c r="E731" s="709"/>
      <c r="F731" s="707"/>
      <c r="G731" s="708"/>
      <c r="H731" s="708"/>
      <c r="I731" s="708"/>
      <c r="J731" s="708"/>
      <c r="K731" s="710"/>
      <c r="L731" s="270"/>
      <c r="M731" s="706" t="str">
        <f t="shared" si="11"/>
        <v/>
      </c>
    </row>
    <row r="732" spans="1:13" ht="14.45" customHeight="1" x14ac:dyDescent="0.2">
      <c r="A732" s="711"/>
      <c r="B732" s="707"/>
      <c r="C732" s="708"/>
      <c r="D732" s="708"/>
      <c r="E732" s="709"/>
      <c r="F732" s="707"/>
      <c r="G732" s="708"/>
      <c r="H732" s="708"/>
      <c r="I732" s="708"/>
      <c r="J732" s="708"/>
      <c r="K732" s="710"/>
      <c r="L732" s="270"/>
      <c r="M732" s="706" t="str">
        <f t="shared" si="11"/>
        <v/>
      </c>
    </row>
    <row r="733" spans="1:13" ht="14.45" customHeight="1" x14ac:dyDescent="0.2">
      <c r="A733" s="711"/>
      <c r="B733" s="707"/>
      <c r="C733" s="708"/>
      <c r="D733" s="708"/>
      <c r="E733" s="709"/>
      <c r="F733" s="707"/>
      <c r="G733" s="708"/>
      <c r="H733" s="708"/>
      <c r="I733" s="708"/>
      <c r="J733" s="708"/>
      <c r="K733" s="710"/>
      <c r="L733" s="270"/>
      <c r="M733" s="706" t="str">
        <f t="shared" si="11"/>
        <v/>
      </c>
    </row>
    <row r="734" spans="1:13" ht="14.45" customHeight="1" x14ac:dyDescent="0.2">
      <c r="A734" s="711"/>
      <c r="B734" s="707"/>
      <c r="C734" s="708"/>
      <c r="D734" s="708"/>
      <c r="E734" s="709"/>
      <c r="F734" s="707"/>
      <c r="G734" s="708"/>
      <c r="H734" s="708"/>
      <c r="I734" s="708"/>
      <c r="J734" s="708"/>
      <c r="K734" s="710"/>
      <c r="L734" s="270"/>
      <c r="M734" s="706" t="str">
        <f t="shared" si="11"/>
        <v/>
      </c>
    </row>
    <row r="735" spans="1:13" ht="14.45" customHeight="1" x14ac:dyDescent="0.2">
      <c r="A735" s="711"/>
      <c r="B735" s="707"/>
      <c r="C735" s="708"/>
      <c r="D735" s="708"/>
      <c r="E735" s="709"/>
      <c r="F735" s="707"/>
      <c r="G735" s="708"/>
      <c r="H735" s="708"/>
      <c r="I735" s="708"/>
      <c r="J735" s="708"/>
      <c r="K735" s="710"/>
      <c r="L735" s="270"/>
      <c r="M735" s="706" t="str">
        <f t="shared" si="11"/>
        <v/>
      </c>
    </row>
    <row r="736" spans="1:13" ht="14.45" customHeight="1" x14ac:dyDescent="0.2">
      <c r="A736" s="711"/>
      <c r="B736" s="707"/>
      <c r="C736" s="708"/>
      <c r="D736" s="708"/>
      <c r="E736" s="709"/>
      <c r="F736" s="707"/>
      <c r="G736" s="708"/>
      <c r="H736" s="708"/>
      <c r="I736" s="708"/>
      <c r="J736" s="708"/>
      <c r="K736" s="710"/>
      <c r="L736" s="270"/>
      <c r="M736" s="706" t="str">
        <f t="shared" si="11"/>
        <v/>
      </c>
    </row>
    <row r="737" spans="1:13" ht="14.45" customHeight="1" x14ac:dyDescent="0.2">
      <c r="A737" s="711"/>
      <c r="B737" s="707"/>
      <c r="C737" s="708"/>
      <c r="D737" s="708"/>
      <c r="E737" s="709"/>
      <c r="F737" s="707"/>
      <c r="G737" s="708"/>
      <c r="H737" s="708"/>
      <c r="I737" s="708"/>
      <c r="J737" s="708"/>
      <c r="K737" s="710"/>
      <c r="L737" s="270"/>
      <c r="M737" s="706" t="str">
        <f t="shared" si="11"/>
        <v/>
      </c>
    </row>
    <row r="738" spans="1:13" ht="14.45" customHeight="1" x14ac:dyDescent="0.2">
      <c r="A738" s="711"/>
      <c r="B738" s="707"/>
      <c r="C738" s="708"/>
      <c r="D738" s="708"/>
      <c r="E738" s="709"/>
      <c r="F738" s="707"/>
      <c r="G738" s="708"/>
      <c r="H738" s="708"/>
      <c r="I738" s="708"/>
      <c r="J738" s="708"/>
      <c r="K738" s="710"/>
      <c r="L738" s="270"/>
      <c r="M738" s="706" t="str">
        <f t="shared" si="11"/>
        <v/>
      </c>
    </row>
    <row r="739" spans="1:13" ht="14.45" customHeight="1" x14ac:dyDescent="0.2">
      <c r="A739" s="711"/>
      <c r="B739" s="707"/>
      <c r="C739" s="708"/>
      <c r="D739" s="708"/>
      <c r="E739" s="709"/>
      <c r="F739" s="707"/>
      <c r="G739" s="708"/>
      <c r="H739" s="708"/>
      <c r="I739" s="708"/>
      <c r="J739" s="708"/>
      <c r="K739" s="710"/>
      <c r="L739" s="270"/>
      <c r="M739" s="706" t="str">
        <f t="shared" si="11"/>
        <v/>
      </c>
    </row>
    <row r="740" spans="1:13" ht="14.45" customHeight="1" x14ac:dyDescent="0.2">
      <c r="A740" s="711"/>
      <c r="B740" s="707"/>
      <c r="C740" s="708"/>
      <c r="D740" s="708"/>
      <c r="E740" s="709"/>
      <c r="F740" s="707"/>
      <c r="G740" s="708"/>
      <c r="H740" s="708"/>
      <c r="I740" s="708"/>
      <c r="J740" s="708"/>
      <c r="K740" s="710"/>
      <c r="L740" s="270"/>
      <c r="M740" s="706" t="str">
        <f t="shared" si="11"/>
        <v/>
      </c>
    </row>
    <row r="741" spans="1:13" ht="14.45" customHeight="1" x14ac:dyDescent="0.2">
      <c r="A741" s="711"/>
      <c r="B741" s="707"/>
      <c r="C741" s="708"/>
      <c r="D741" s="708"/>
      <c r="E741" s="709"/>
      <c r="F741" s="707"/>
      <c r="G741" s="708"/>
      <c r="H741" s="708"/>
      <c r="I741" s="708"/>
      <c r="J741" s="708"/>
      <c r="K741" s="710"/>
      <c r="L741" s="270"/>
      <c r="M741" s="706" t="str">
        <f t="shared" si="11"/>
        <v/>
      </c>
    </row>
    <row r="742" spans="1:13" ht="14.45" customHeight="1" x14ac:dyDescent="0.2">
      <c r="A742" s="711"/>
      <c r="B742" s="707"/>
      <c r="C742" s="708"/>
      <c r="D742" s="708"/>
      <c r="E742" s="709"/>
      <c r="F742" s="707"/>
      <c r="G742" s="708"/>
      <c r="H742" s="708"/>
      <c r="I742" s="708"/>
      <c r="J742" s="708"/>
      <c r="K742" s="710"/>
      <c r="L742" s="270"/>
      <c r="M742" s="706" t="str">
        <f t="shared" si="11"/>
        <v/>
      </c>
    </row>
    <row r="743" spans="1:13" ht="14.45" customHeight="1" x14ac:dyDescent="0.2">
      <c r="A743" s="711"/>
      <c r="B743" s="707"/>
      <c r="C743" s="708"/>
      <c r="D743" s="708"/>
      <c r="E743" s="709"/>
      <c r="F743" s="707"/>
      <c r="G743" s="708"/>
      <c r="H743" s="708"/>
      <c r="I743" s="708"/>
      <c r="J743" s="708"/>
      <c r="K743" s="710"/>
      <c r="L743" s="270"/>
      <c r="M743" s="706" t="str">
        <f t="shared" si="11"/>
        <v/>
      </c>
    </row>
    <row r="744" spans="1:13" ht="14.45" customHeight="1" x14ac:dyDescent="0.2">
      <c r="A744" s="711"/>
      <c r="B744" s="707"/>
      <c r="C744" s="708"/>
      <c r="D744" s="708"/>
      <c r="E744" s="709"/>
      <c r="F744" s="707"/>
      <c r="G744" s="708"/>
      <c r="H744" s="708"/>
      <c r="I744" s="708"/>
      <c r="J744" s="708"/>
      <c r="K744" s="710"/>
      <c r="L744" s="270"/>
      <c r="M744" s="706" t="str">
        <f t="shared" si="11"/>
        <v/>
      </c>
    </row>
    <row r="745" spans="1:13" ht="14.45" customHeight="1" x14ac:dyDescent="0.2">
      <c r="A745" s="711"/>
      <c r="B745" s="707"/>
      <c r="C745" s="708"/>
      <c r="D745" s="708"/>
      <c r="E745" s="709"/>
      <c r="F745" s="707"/>
      <c r="G745" s="708"/>
      <c r="H745" s="708"/>
      <c r="I745" s="708"/>
      <c r="J745" s="708"/>
      <c r="K745" s="710"/>
      <c r="L745" s="270"/>
      <c r="M745" s="706" t="str">
        <f t="shared" si="11"/>
        <v/>
      </c>
    </row>
    <row r="746" spans="1:13" ht="14.45" customHeight="1" x14ac:dyDescent="0.2">
      <c r="A746" s="711"/>
      <c r="B746" s="707"/>
      <c r="C746" s="708"/>
      <c r="D746" s="708"/>
      <c r="E746" s="709"/>
      <c r="F746" s="707"/>
      <c r="G746" s="708"/>
      <c r="H746" s="708"/>
      <c r="I746" s="708"/>
      <c r="J746" s="708"/>
      <c r="K746" s="710"/>
      <c r="L746" s="270"/>
      <c r="M746" s="706" t="str">
        <f t="shared" si="11"/>
        <v/>
      </c>
    </row>
    <row r="747" spans="1:13" ht="14.45" customHeight="1" x14ac:dyDescent="0.2">
      <c r="A747" s="711"/>
      <c r="B747" s="707"/>
      <c r="C747" s="708"/>
      <c r="D747" s="708"/>
      <c r="E747" s="709"/>
      <c r="F747" s="707"/>
      <c r="G747" s="708"/>
      <c r="H747" s="708"/>
      <c r="I747" s="708"/>
      <c r="J747" s="708"/>
      <c r="K747" s="710"/>
      <c r="L747" s="270"/>
      <c r="M747" s="706" t="str">
        <f t="shared" si="11"/>
        <v/>
      </c>
    </row>
    <row r="748" spans="1:13" ht="14.45" customHeight="1" x14ac:dyDescent="0.2">
      <c r="A748" s="711"/>
      <c r="B748" s="707"/>
      <c r="C748" s="708"/>
      <c r="D748" s="708"/>
      <c r="E748" s="709"/>
      <c r="F748" s="707"/>
      <c r="G748" s="708"/>
      <c r="H748" s="708"/>
      <c r="I748" s="708"/>
      <c r="J748" s="708"/>
      <c r="K748" s="710"/>
      <c r="L748" s="270"/>
      <c r="M748" s="706" t="str">
        <f t="shared" si="11"/>
        <v/>
      </c>
    </row>
    <row r="749" spans="1:13" ht="14.45" customHeight="1" x14ac:dyDescent="0.2">
      <c r="A749" s="711"/>
      <c r="B749" s="707"/>
      <c r="C749" s="708"/>
      <c r="D749" s="708"/>
      <c r="E749" s="709"/>
      <c r="F749" s="707"/>
      <c r="G749" s="708"/>
      <c r="H749" s="708"/>
      <c r="I749" s="708"/>
      <c r="J749" s="708"/>
      <c r="K749" s="710"/>
      <c r="L749" s="270"/>
      <c r="M749" s="706" t="str">
        <f t="shared" si="11"/>
        <v/>
      </c>
    </row>
    <row r="750" spans="1:13" ht="14.45" customHeight="1" x14ac:dyDescent="0.2">
      <c r="A750" s="711"/>
      <c r="B750" s="707"/>
      <c r="C750" s="708"/>
      <c r="D750" s="708"/>
      <c r="E750" s="709"/>
      <c r="F750" s="707"/>
      <c r="G750" s="708"/>
      <c r="H750" s="708"/>
      <c r="I750" s="708"/>
      <c r="J750" s="708"/>
      <c r="K750" s="710"/>
      <c r="L750" s="270"/>
      <c r="M750" s="706" t="str">
        <f t="shared" si="11"/>
        <v/>
      </c>
    </row>
    <row r="751" spans="1:13" ht="14.45" customHeight="1" x14ac:dyDescent="0.2">
      <c r="A751" s="711"/>
      <c r="B751" s="707"/>
      <c r="C751" s="708"/>
      <c r="D751" s="708"/>
      <c r="E751" s="709"/>
      <c r="F751" s="707"/>
      <c r="G751" s="708"/>
      <c r="H751" s="708"/>
      <c r="I751" s="708"/>
      <c r="J751" s="708"/>
      <c r="K751" s="710"/>
      <c r="L751" s="270"/>
      <c r="M751" s="706" t="str">
        <f t="shared" si="11"/>
        <v/>
      </c>
    </row>
    <row r="752" spans="1:13" ht="14.45" customHeight="1" x14ac:dyDescent="0.2">
      <c r="A752" s="711"/>
      <c r="B752" s="707"/>
      <c r="C752" s="708"/>
      <c r="D752" s="708"/>
      <c r="E752" s="709"/>
      <c r="F752" s="707"/>
      <c r="G752" s="708"/>
      <c r="H752" s="708"/>
      <c r="I752" s="708"/>
      <c r="J752" s="708"/>
      <c r="K752" s="710"/>
      <c r="L752" s="270"/>
      <c r="M752" s="706" t="str">
        <f t="shared" si="11"/>
        <v/>
      </c>
    </row>
    <row r="753" spans="1:13" ht="14.45" customHeight="1" x14ac:dyDescent="0.2">
      <c r="A753" s="711"/>
      <c r="B753" s="707"/>
      <c r="C753" s="708"/>
      <c r="D753" s="708"/>
      <c r="E753" s="709"/>
      <c r="F753" s="707"/>
      <c r="G753" s="708"/>
      <c r="H753" s="708"/>
      <c r="I753" s="708"/>
      <c r="J753" s="708"/>
      <c r="K753" s="710"/>
      <c r="L753" s="270"/>
      <c r="M753" s="706" t="str">
        <f t="shared" si="11"/>
        <v/>
      </c>
    </row>
    <row r="754" spans="1:13" ht="14.45" customHeight="1" x14ac:dyDescent="0.2">
      <c r="A754" s="711"/>
      <c r="B754" s="707"/>
      <c r="C754" s="708"/>
      <c r="D754" s="708"/>
      <c r="E754" s="709"/>
      <c r="F754" s="707"/>
      <c r="G754" s="708"/>
      <c r="H754" s="708"/>
      <c r="I754" s="708"/>
      <c r="J754" s="708"/>
      <c r="K754" s="710"/>
      <c r="L754" s="270"/>
      <c r="M754" s="706" t="str">
        <f t="shared" si="11"/>
        <v/>
      </c>
    </row>
    <row r="755" spans="1:13" ht="14.45" customHeight="1" x14ac:dyDescent="0.2">
      <c r="A755" s="711"/>
      <c r="B755" s="707"/>
      <c r="C755" s="708"/>
      <c r="D755" s="708"/>
      <c r="E755" s="709"/>
      <c r="F755" s="707"/>
      <c r="G755" s="708"/>
      <c r="H755" s="708"/>
      <c r="I755" s="708"/>
      <c r="J755" s="708"/>
      <c r="K755" s="710"/>
      <c r="L755" s="270"/>
      <c r="M755" s="706" t="str">
        <f t="shared" si="11"/>
        <v/>
      </c>
    </row>
    <row r="756" spans="1:13" ht="14.45" customHeight="1" x14ac:dyDescent="0.2">
      <c r="A756" s="711"/>
      <c r="B756" s="707"/>
      <c r="C756" s="708"/>
      <c r="D756" s="708"/>
      <c r="E756" s="709"/>
      <c r="F756" s="707"/>
      <c r="G756" s="708"/>
      <c r="H756" s="708"/>
      <c r="I756" s="708"/>
      <c r="J756" s="708"/>
      <c r="K756" s="710"/>
      <c r="L756" s="270"/>
      <c r="M756" s="706" t="str">
        <f t="shared" si="11"/>
        <v/>
      </c>
    </row>
    <row r="757" spans="1:13" ht="14.45" customHeight="1" x14ac:dyDescent="0.2">
      <c r="A757" s="711"/>
      <c r="B757" s="707"/>
      <c r="C757" s="708"/>
      <c r="D757" s="708"/>
      <c r="E757" s="709"/>
      <c r="F757" s="707"/>
      <c r="G757" s="708"/>
      <c r="H757" s="708"/>
      <c r="I757" s="708"/>
      <c r="J757" s="708"/>
      <c r="K757" s="710"/>
      <c r="L757" s="270"/>
      <c r="M757" s="706" t="str">
        <f t="shared" si="11"/>
        <v/>
      </c>
    </row>
    <row r="758" spans="1:13" ht="14.45" customHeight="1" x14ac:dyDescent="0.2">
      <c r="A758" s="711"/>
      <c r="B758" s="707"/>
      <c r="C758" s="708"/>
      <c r="D758" s="708"/>
      <c r="E758" s="709"/>
      <c r="F758" s="707"/>
      <c r="G758" s="708"/>
      <c r="H758" s="708"/>
      <c r="I758" s="708"/>
      <c r="J758" s="708"/>
      <c r="K758" s="710"/>
      <c r="L758" s="270"/>
      <c r="M758" s="706" t="str">
        <f t="shared" si="11"/>
        <v/>
      </c>
    </row>
    <row r="759" spans="1:13" ht="14.45" customHeight="1" x14ac:dyDescent="0.2">
      <c r="A759" s="711"/>
      <c r="B759" s="707"/>
      <c r="C759" s="708"/>
      <c r="D759" s="708"/>
      <c r="E759" s="709"/>
      <c r="F759" s="707"/>
      <c r="G759" s="708"/>
      <c r="H759" s="708"/>
      <c r="I759" s="708"/>
      <c r="J759" s="708"/>
      <c r="K759" s="710"/>
      <c r="L759" s="270"/>
      <c r="M759" s="706" t="str">
        <f t="shared" si="11"/>
        <v/>
      </c>
    </row>
    <row r="760" spans="1:13" ht="14.45" customHeight="1" x14ac:dyDescent="0.2">
      <c r="A760" s="711"/>
      <c r="B760" s="707"/>
      <c r="C760" s="708"/>
      <c r="D760" s="708"/>
      <c r="E760" s="709"/>
      <c r="F760" s="707"/>
      <c r="G760" s="708"/>
      <c r="H760" s="708"/>
      <c r="I760" s="708"/>
      <c r="J760" s="708"/>
      <c r="K760" s="710"/>
      <c r="L760" s="270"/>
      <c r="M760" s="706" t="str">
        <f t="shared" si="11"/>
        <v/>
      </c>
    </row>
    <row r="761" spans="1:13" ht="14.45" customHeight="1" x14ac:dyDescent="0.2">
      <c r="A761" s="711"/>
      <c r="B761" s="707"/>
      <c r="C761" s="708"/>
      <c r="D761" s="708"/>
      <c r="E761" s="709"/>
      <c r="F761" s="707"/>
      <c r="G761" s="708"/>
      <c r="H761" s="708"/>
      <c r="I761" s="708"/>
      <c r="J761" s="708"/>
      <c r="K761" s="710"/>
      <c r="L761" s="270"/>
      <c r="M761" s="706" t="str">
        <f t="shared" si="11"/>
        <v/>
      </c>
    </row>
    <row r="762" spans="1:13" ht="14.45" customHeight="1" x14ac:dyDescent="0.2">
      <c r="A762" s="711"/>
      <c r="B762" s="707"/>
      <c r="C762" s="708"/>
      <c r="D762" s="708"/>
      <c r="E762" s="709"/>
      <c r="F762" s="707"/>
      <c r="G762" s="708"/>
      <c r="H762" s="708"/>
      <c r="I762" s="708"/>
      <c r="J762" s="708"/>
      <c r="K762" s="710"/>
      <c r="L762" s="270"/>
      <c r="M762" s="706" t="str">
        <f t="shared" si="11"/>
        <v/>
      </c>
    </row>
    <row r="763" spans="1:13" ht="14.45" customHeight="1" x14ac:dyDescent="0.2">
      <c r="A763" s="711"/>
      <c r="B763" s="707"/>
      <c r="C763" s="708"/>
      <c r="D763" s="708"/>
      <c r="E763" s="709"/>
      <c r="F763" s="707"/>
      <c r="G763" s="708"/>
      <c r="H763" s="708"/>
      <c r="I763" s="708"/>
      <c r="J763" s="708"/>
      <c r="K763" s="710"/>
      <c r="L763" s="270"/>
      <c r="M763" s="706" t="str">
        <f t="shared" si="11"/>
        <v/>
      </c>
    </row>
    <row r="764" spans="1:13" ht="14.45" customHeight="1" x14ac:dyDescent="0.2">
      <c r="A764" s="711"/>
      <c r="B764" s="707"/>
      <c r="C764" s="708"/>
      <c r="D764" s="708"/>
      <c r="E764" s="709"/>
      <c r="F764" s="707"/>
      <c r="G764" s="708"/>
      <c r="H764" s="708"/>
      <c r="I764" s="708"/>
      <c r="J764" s="708"/>
      <c r="K764" s="710"/>
      <c r="L764" s="270"/>
      <c r="M764" s="706" t="str">
        <f t="shared" si="11"/>
        <v/>
      </c>
    </row>
    <row r="765" spans="1:13" ht="14.45" customHeight="1" x14ac:dyDescent="0.2">
      <c r="A765" s="711"/>
      <c r="B765" s="707"/>
      <c r="C765" s="708"/>
      <c r="D765" s="708"/>
      <c r="E765" s="709"/>
      <c r="F765" s="707"/>
      <c r="G765" s="708"/>
      <c r="H765" s="708"/>
      <c r="I765" s="708"/>
      <c r="J765" s="708"/>
      <c r="K765" s="710"/>
      <c r="L765" s="270"/>
      <c r="M765" s="706" t="str">
        <f t="shared" si="11"/>
        <v/>
      </c>
    </row>
    <row r="766" spans="1:13" ht="14.45" customHeight="1" x14ac:dyDescent="0.2">
      <c r="A766" s="711"/>
      <c r="B766" s="707"/>
      <c r="C766" s="708"/>
      <c r="D766" s="708"/>
      <c r="E766" s="709"/>
      <c r="F766" s="707"/>
      <c r="G766" s="708"/>
      <c r="H766" s="708"/>
      <c r="I766" s="708"/>
      <c r="J766" s="708"/>
      <c r="K766" s="710"/>
      <c r="L766" s="270"/>
      <c r="M766" s="706" t="str">
        <f t="shared" si="11"/>
        <v/>
      </c>
    </row>
    <row r="767" spans="1:13" ht="14.45" customHeight="1" x14ac:dyDescent="0.2">
      <c r="A767" s="711"/>
      <c r="B767" s="707"/>
      <c r="C767" s="708"/>
      <c r="D767" s="708"/>
      <c r="E767" s="709"/>
      <c r="F767" s="707"/>
      <c r="G767" s="708"/>
      <c r="H767" s="708"/>
      <c r="I767" s="708"/>
      <c r="J767" s="708"/>
      <c r="K767" s="710"/>
      <c r="L767" s="270"/>
      <c r="M767" s="706" t="str">
        <f t="shared" si="11"/>
        <v/>
      </c>
    </row>
    <row r="768" spans="1:13" ht="14.45" customHeight="1" x14ac:dyDescent="0.2">
      <c r="A768" s="711"/>
      <c r="B768" s="707"/>
      <c r="C768" s="708"/>
      <c r="D768" s="708"/>
      <c r="E768" s="709"/>
      <c r="F768" s="707"/>
      <c r="G768" s="708"/>
      <c r="H768" s="708"/>
      <c r="I768" s="708"/>
      <c r="J768" s="708"/>
      <c r="K768" s="710"/>
      <c r="L768" s="270"/>
      <c r="M768" s="706" t="str">
        <f t="shared" si="11"/>
        <v/>
      </c>
    </row>
    <row r="769" spans="1:13" ht="14.45" customHeight="1" x14ac:dyDescent="0.2">
      <c r="A769" s="711"/>
      <c r="B769" s="707"/>
      <c r="C769" s="708"/>
      <c r="D769" s="708"/>
      <c r="E769" s="709"/>
      <c r="F769" s="707"/>
      <c r="G769" s="708"/>
      <c r="H769" s="708"/>
      <c r="I769" s="708"/>
      <c r="J769" s="708"/>
      <c r="K769" s="710"/>
      <c r="L769" s="270"/>
      <c r="M769" s="706" t="str">
        <f t="shared" si="11"/>
        <v/>
      </c>
    </row>
    <row r="770" spans="1:13" ht="14.45" customHeight="1" x14ac:dyDescent="0.2">
      <c r="A770" s="711"/>
      <c r="B770" s="707"/>
      <c r="C770" s="708"/>
      <c r="D770" s="708"/>
      <c r="E770" s="709"/>
      <c r="F770" s="707"/>
      <c r="G770" s="708"/>
      <c r="H770" s="708"/>
      <c r="I770" s="708"/>
      <c r="J770" s="708"/>
      <c r="K770" s="710"/>
      <c r="L770" s="270"/>
      <c r="M770" s="706" t="str">
        <f t="shared" si="11"/>
        <v/>
      </c>
    </row>
    <row r="771" spans="1:13" ht="14.45" customHeight="1" x14ac:dyDescent="0.2">
      <c r="A771" s="711"/>
      <c r="B771" s="707"/>
      <c r="C771" s="708"/>
      <c r="D771" s="708"/>
      <c r="E771" s="709"/>
      <c r="F771" s="707"/>
      <c r="G771" s="708"/>
      <c r="H771" s="708"/>
      <c r="I771" s="708"/>
      <c r="J771" s="708"/>
      <c r="K771" s="710"/>
      <c r="L771" s="270"/>
      <c r="M771" s="706" t="str">
        <f t="shared" si="11"/>
        <v/>
      </c>
    </row>
    <row r="772" spans="1:13" ht="14.45" customHeight="1" x14ac:dyDescent="0.2">
      <c r="A772" s="711"/>
      <c r="B772" s="707"/>
      <c r="C772" s="708"/>
      <c r="D772" s="708"/>
      <c r="E772" s="709"/>
      <c r="F772" s="707"/>
      <c r="G772" s="708"/>
      <c r="H772" s="708"/>
      <c r="I772" s="708"/>
      <c r="J772" s="708"/>
      <c r="K772" s="710"/>
      <c r="L772" s="270"/>
      <c r="M772" s="706" t="str">
        <f t="shared" si="11"/>
        <v/>
      </c>
    </row>
    <row r="773" spans="1:13" ht="14.45" customHeight="1" x14ac:dyDescent="0.2">
      <c r="A773" s="711"/>
      <c r="B773" s="707"/>
      <c r="C773" s="708"/>
      <c r="D773" s="708"/>
      <c r="E773" s="709"/>
      <c r="F773" s="707"/>
      <c r="G773" s="708"/>
      <c r="H773" s="708"/>
      <c r="I773" s="708"/>
      <c r="J773" s="708"/>
      <c r="K773" s="710"/>
      <c r="L773" s="270"/>
      <c r="M773" s="706" t="str">
        <f t="shared" si="11"/>
        <v/>
      </c>
    </row>
    <row r="774" spans="1:13" ht="14.45" customHeight="1" x14ac:dyDescent="0.2">
      <c r="A774" s="711"/>
      <c r="B774" s="707"/>
      <c r="C774" s="708"/>
      <c r="D774" s="708"/>
      <c r="E774" s="709"/>
      <c r="F774" s="707"/>
      <c r="G774" s="708"/>
      <c r="H774" s="708"/>
      <c r="I774" s="708"/>
      <c r="J774" s="708"/>
      <c r="K774" s="710"/>
      <c r="L774" s="270"/>
      <c r="M774" s="706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711"/>
      <c r="B775" s="707"/>
      <c r="C775" s="708"/>
      <c r="D775" s="708"/>
      <c r="E775" s="709"/>
      <c r="F775" s="707"/>
      <c r="G775" s="708"/>
      <c r="H775" s="708"/>
      <c r="I775" s="708"/>
      <c r="J775" s="708"/>
      <c r="K775" s="710"/>
      <c r="L775" s="270"/>
      <c r="M775" s="706" t="str">
        <f t="shared" si="12"/>
        <v/>
      </c>
    </row>
    <row r="776" spans="1:13" ht="14.45" customHeight="1" x14ac:dyDescent="0.2">
      <c r="A776" s="711"/>
      <c r="B776" s="707"/>
      <c r="C776" s="708"/>
      <c r="D776" s="708"/>
      <c r="E776" s="709"/>
      <c r="F776" s="707"/>
      <c r="G776" s="708"/>
      <c r="H776" s="708"/>
      <c r="I776" s="708"/>
      <c r="J776" s="708"/>
      <c r="K776" s="710"/>
      <c r="L776" s="270"/>
      <c r="M776" s="706" t="str">
        <f t="shared" si="12"/>
        <v/>
      </c>
    </row>
    <row r="777" spans="1:13" ht="14.45" customHeight="1" x14ac:dyDescent="0.2">
      <c r="A777" s="711"/>
      <c r="B777" s="707"/>
      <c r="C777" s="708"/>
      <c r="D777" s="708"/>
      <c r="E777" s="709"/>
      <c r="F777" s="707"/>
      <c r="G777" s="708"/>
      <c r="H777" s="708"/>
      <c r="I777" s="708"/>
      <c r="J777" s="708"/>
      <c r="K777" s="710"/>
      <c r="L777" s="270"/>
      <c r="M777" s="706" t="str">
        <f t="shared" si="12"/>
        <v/>
      </c>
    </row>
    <row r="778" spans="1:13" ht="14.45" customHeight="1" x14ac:dyDescent="0.2">
      <c r="A778" s="711"/>
      <c r="B778" s="707"/>
      <c r="C778" s="708"/>
      <c r="D778" s="708"/>
      <c r="E778" s="709"/>
      <c r="F778" s="707"/>
      <c r="G778" s="708"/>
      <c r="H778" s="708"/>
      <c r="I778" s="708"/>
      <c r="J778" s="708"/>
      <c r="K778" s="710"/>
      <c r="L778" s="270"/>
      <c r="M778" s="706" t="str">
        <f t="shared" si="12"/>
        <v/>
      </c>
    </row>
    <row r="779" spans="1:13" ht="14.45" customHeight="1" x14ac:dyDescent="0.2">
      <c r="A779" s="711"/>
      <c r="B779" s="707"/>
      <c r="C779" s="708"/>
      <c r="D779" s="708"/>
      <c r="E779" s="709"/>
      <c r="F779" s="707"/>
      <c r="G779" s="708"/>
      <c r="H779" s="708"/>
      <c r="I779" s="708"/>
      <c r="J779" s="708"/>
      <c r="K779" s="710"/>
      <c r="L779" s="270"/>
      <c r="M779" s="706" t="str">
        <f t="shared" si="12"/>
        <v/>
      </c>
    </row>
    <row r="780" spans="1:13" ht="14.45" customHeight="1" x14ac:dyDescent="0.2">
      <c r="A780" s="711"/>
      <c r="B780" s="707"/>
      <c r="C780" s="708"/>
      <c r="D780" s="708"/>
      <c r="E780" s="709"/>
      <c r="F780" s="707"/>
      <c r="G780" s="708"/>
      <c r="H780" s="708"/>
      <c r="I780" s="708"/>
      <c r="J780" s="708"/>
      <c r="K780" s="710"/>
      <c r="L780" s="270"/>
      <c r="M780" s="706" t="str">
        <f t="shared" si="12"/>
        <v/>
      </c>
    </row>
    <row r="781" spans="1:13" ht="14.45" customHeight="1" x14ac:dyDescent="0.2">
      <c r="A781" s="711"/>
      <c r="B781" s="707"/>
      <c r="C781" s="708"/>
      <c r="D781" s="708"/>
      <c r="E781" s="709"/>
      <c r="F781" s="707"/>
      <c r="G781" s="708"/>
      <c r="H781" s="708"/>
      <c r="I781" s="708"/>
      <c r="J781" s="708"/>
      <c r="K781" s="710"/>
      <c r="L781" s="270"/>
      <c r="M781" s="706" t="str">
        <f t="shared" si="12"/>
        <v/>
      </c>
    </row>
    <row r="782" spans="1:13" ht="14.45" customHeight="1" x14ac:dyDescent="0.2">
      <c r="A782" s="711"/>
      <c r="B782" s="707"/>
      <c r="C782" s="708"/>
      <c r="D782" s="708"/>
      <c r="E782" s="709"/>
      <c r="F782" s="707"/>
      <c r="G782" s="708"/>
      <c r="H782" s="708"/>
      <c r="I782" s="708"/>
      <c r="J782" s="708"/>
      <c r="K782" s="710"/>
      <c r="L782" s="270"/>
      <c r="M782" s="706" t="str">
        <f t="shared" si="12"/>
        <v/>
      </c>
    </row>
    <row r="783" spans="1:13" ht="14.45" customHeight="1" x14ac:dyDescent="0.2">
      <c r="A783" s="711"/>
      <c r="B783" s="707"/>
      <c r="C783" s="708"/>
      <c r="D783" s="708"/>
      <c r="E783" s="709"/>
      <c r="F783" s="707"/>
      <c r="G783" s="708"/>
      <c r="H783" s="708"/>
      <c r="I783" s="708"/>
      <c r="J783" s="708"/>
      <c r="K783" s="710"/>
      <c r="L783" s="270"/>
      <c r="M783" s="706" t="str">
        <f t="shared" si="12"/>
        <v/>
      </c>
    </row>
    <row r="784" spans="1:13" ht="14.45" customHeight="1" x14ac:dyDescent="0.2">
      <c r="A784" s="711"/>
      <c r="B784" s="707"/>
      <c r="C784" s="708"/>
      <c r="D784" s="708"/>
      <c r="E784" s="709"/>
      <c r="F784" s="707"/>
      <c r="G784" s="708"/>
      <c r="H784" s="708"/>
      <c r="I784" s="708"/>
      <c r="J784" s="708"/>
      <c r="K784" s="710"/>
      <c r="L784" s="270"/>
      <c r="M784" s="706" t="str">
        <f t="shared" si="12"/>
        <v/>
      </c>
    </row>
    <row r="785" spans="1:13" ht="14.45" customHeight="1" x14ac:dyDescent="0.2">
      <c r="A785" s="711"/>
      <c r="B785" s="707"/>
      <c r="C785" s="708"/>
      <c r="D785" s="708"/>
      <c r="E785" s="709"/>
      <c r="F785" s="707"/>
      <c r="G785" s="708"/>
      <c r="H785" s="708"/>
      <c r="I785" s="708"/>
      <c r="J785" s="708"/>
      <c r="K785" s="710"/>
      <c r="L785" s="270"/>
      <c r="M785" s="706" t="str">
        <f t="shared" si="12"/>
        <v/>
      </c>
    </row>
    <row r="786" spans="1:13" ht="14.45" customHeight="1" x14ac:dyDescent="0.2">
      <c r="A786" s="711"/>
      <c r="B786" s="707"/>
      <c r="C786" s="708"/>
      <c r="D786" s="708"/>
      <c r="E786" s="709"/>
      <c r="F786" s="707"/>
      <c r="G786" s="708"/>
      <c r="H786" s="708"/>
      <c r="I786" s="708"/>
      <c r="J786" s="708"/>
      <c r="K786" s="710"/>
      <c r="L786" s="270"/>
      <c r="M786" s="706" t="str">
        <f t="shared" si="12"/>
        <v/>
      </c>
    </row>
    <row r="787" spans="1:13" ht="14.45" customHeight="1" x14ac:dyDescent="0.2">
      <c r="A787" s="711"/>
      <c r="B787" s="707"/>
      <c r="C787" s="708"/>
      <c r="D787" s="708"/>
      <c r="E787" s="709"/>
      <c r="F787" s="707"/>
      <c r="G787" s="708"/>
      <c r="H787" s="708"/>
      <c r="I787" s="708"/>
      <c r="J787" s="708"/>
      <c r="K787" s="710"/>
      <c r="L787" s="270"/>
      <c r="M787" s="706" t="str">
        <f t="shared" si="12"/>
        <v/>
      </c>
    </row>
    <row r="788" spans="1:13" ht="14.45" customHeight="1" x14ac:dyDescent="0.2">
      <c r="A788" s="711"/>
      <c r="B788" s="707"/>
      <c r="C788" s="708"/>
      <c r="D788" s="708"/>
      <c r="E788" s="709"/>
      <c r="F788" s="707"/>
      <c r="G788" s="708"/>
      <c r="H788" s="708"/>
      <c r="I788" s="708"/>
      <c r="J788" s="708"/>
      <c r="K788" s="710"/>
      <c r="L788" s="270"/>
      <c r="M788" s="706" t="str">
        <f t="shared" si="12"/>
        <v/>
      </c>
    </row>
    <row r="789" spans="1:13" ht="14.45" customHeight="1" x14ac:dyDescent="0.2">
      <c r="A789" s="711"/>
      <c r="B789" s="707"/>
      <c r="C789" s="708"/>
      <c r="D789" s="708"/>
      <c r="E789" s="709"/>
      <c r="F789" s="707"/>
      <c r="G789" s="708"/>
      <c r="H789" s="708"/>
      <c r="I789" s="708"/>
      <c r="J789" s="708"/>
      <c r="K789" s="710"/>
      <c r="L789" s="270"/>
      <c r="M789" s="706" t="str">
        <f t="shared" si="12"/>
        <v/>
      </c>
    </row>
    <row r="790" spans="1:13" ht="14.45" customHeight="1" x14ac:dyDescent="0.2">
      <c r="A790" s="711"/>
      <c r="B790" s="707"/>
      <c r="C790" s="708"/>
      <c r="D790" s="708"/>
      <c r="E790" s="709"/>
      <c r="F790" s="707"/>
      <c r="G790" s="708"/>
      <c r="H790" s="708"/>
      <c r="I790" s="708"/>
      <c r="J790" s="708"/>
      <c r="K790" s="710"/>
      <c r="L790" s="270"/>
      <c r="M790" s="706" t="str">
        <f t="shared" si="12"/>
        <v/>
      </c>
    </row>
    <row r="791" spans="1:13" ht="14.45" customHeight="1" x14ac:dyDescent="0.2">
      <c r="A791" s="711"/>
      <c r="B791" s="707"/>
      <c r="C791" s="708"/>
      <c r="D791" s="708"/>
      <c r="E791" s="709"/>
      <c r="F791" s="707"/>
      <c r="G791" s="708"/>
      <c r="H791" s="708"/>
      <c r="I791" s="708"/>
      <c r="J791" s="708"/>
      <c r="K791" s="710"/>
      <c r="L791" s="270"/>
      <c r="M791" s="706" t="str">
        <f t="shared" si="12"/>
        <v/>
      </c>
    </row>
    <row r="792" spans="1:13" ht="14.45" customHeight="1" x14ac:dyDescent="0.2">
      <c r="A792" s="711"/>
      <c r="B792" s="707"/>
      <c r="C792" s="708"/>
      <c r="D792" s="708"/>
      <c r="E792" s="709"/>
      <c r="F792" s="707"/>
      <c r="G792" s="708"/>
      <c r="H792" s="708"/>
      <c r="I792" s="708"/>
      <c r="J792" s="708"/>
      <c r="K792" s="710"/>
      <c r="L792" s="270"/>
      <c r="M792" s="706" t="str">
        <f t="shared" si="12"/>
        <v/>
      </c>
    </row>
    <row r="793" spans="1:13" ht="14.45" customHeight="1" x14ac:dyDescent="0.2">
      <c r="A793" s="711"/>
      <c r="B793" s="707"/>
      <c r="C793" s="708"/>
      <c r="D793" s="708"/>
      <c r="E793" s="709"/>
      <c r="F793" s="707"/>
      <c r="G793" s="708"/>
      <c r="H793" s="708"/>
      <c r="I793" s="708"/>
      <c r="J793" s="708"/>
      <c r="K793" s="710"/>
      <c r="L793" s="270"/>
      <c r="M793" s="706" t="str">
        <f t="shared" si="12"/>
        <v/>
      </c>
    </row>
    <row r="794" spans="1:13" ht="14.45" customHeight="1" x14ac:dyDescent="0.2">
      <c r="A794" s="711"/>
      <c r="B794" s="707"/>
      <c r="C794" s="708"/>
      <c r="D794" s="708"/>
      <c r="E794" s="709"/>
      <c r="F794" s="707"/>
      <c r="G794" s="708"/>
      <c r="H794" s="708"/>
      <c r="I794" s="708"/>
      <c r="J794" s="708"/>
      <c r="K794" s="710"/>
      <c r="L794" s="270"/>
      <c r="M794" s="706" t="str">
        <f t="shared" si="12"/>
        <v/>
      </c>
    </row>
    <row r="795" spans="1:13" ht="14.45" customHeight="1" x14ac:dyDescent="0.2">
      <c r="A795" s="711"/>
      <c r="B795" s="707"/>
      <c r="C795" s="708"/>
      <c r="D795" s="708"/>
      <c r="E795" s="709"/>
      <c r="F795" s="707"/>
      <c r="G795" s="708"/>
      <c r="H795" s="708"/>
      <c r="I795" s="708"/>
      <c r="J795" s="708"/>
      <c r="K795" s="710"/>
      <c r="L795" s="270"/>
      <c r="M795" s="706" t="str">
        <f t="shared" si="12"/>
        <v/>
      </c>
    </row>
    <row r="796" spans="1:13" ht="14.45" customHeight="1" x14ac:dyDescent="0.2">
      <c r="A796" s="711"/>
      <c r="B796" s="707"/>
      <c r="C796" s="708"/>
      <c r="D796" s="708"/>
      <c r="E796" s="709"/>
      <c r="F796" s="707"/>
      <c r="G796" s="708"/>
      <c r="H796" s="708"/>
      <c r="I796" s="708"/>
      <c r="J796" s="708"/>
      <c r="K796" s="710"/>
      <c r="L796" s="270"/>
      <c r="M796" s="706" t="str">
        <f t="shared" si="12"/>
        <v/>
      </c>
    </row>
    <row r="797" spans="1:13" ht="14.45" customHeight="1" x14ac:dyDescent="0.2">
      <c r="A797" s="711"/>
      <c r="B797" s="707"/>
      <c r="C797" s="708"/>
      <c r="D797" s="708"/>
      <c r="E797" s="709"/>
      <c r="F797" s="707"/>
      <c r="G797" s="708"/>
      <c r="H797" s="708"/>
      <c r="I797" s="708"/>
      <c r="J797" s="708"/>
      <c r="K797" s="710"/>
      <c r="L797" s="270"/>
      <c r="M797" s="706" t="str">
        <f t="shared" si="12"/>
        <v/>
      </c>
    </row>
    <row r="798" spans="1:13" ht="14.45" customHeight="1" x14ac:dyDescent="0.2">
      <c r="A798" s="711"/>
      <c r="B798" s="707"/>
      <c r="C798" s="708"/>
      <c r="D798" s="708"/>
      <c r="E798" s="709"/>
      <c r="F798" s="707"/>
      <c r="G798" s="708"/>
      <c r="H798" s="708"/>
      <c r="I798" s="708"/>
      <c r="J798" s="708"/>
      <c r="K798" s="710"/>
      <c r="L798" s="270"/>
      <c r="M798" s="706" t="str">
        <f t="shared" si="12"/>
        <v/>
      </c>
    </row>
    <row r="799" spans="1:13" ht="14.45" customHeight="1" x14ac:dyDescent="0.2">
      <c r="A799" s="711"/>
      <c r="B799" s="707"/>
      <c r="C799" s="708"/>
      <c r="D799" s="708"/>
      <c r="E799" s="709"/>
      <c r="F799" s="707"/>
      <c r="G799" s="708"/>
      <c r="H799" s="708"/>
      <c r="I799" s="708"/>
      <c r="J799" s="708"/>
      <c r="K799" s="710"/>
      <c r="L799" s="270"/>
      <c r="M799" s="706" t="str">
        <f t="shared" si="12"/>
        <v/>
      </c>
    </row>
    <row r="800" spans="1:13" ht="14.45" customHeight="1" x14ac:dyDescent="0.2">
      <c r="A800" s="711"/>
      <c r="B800" s="707"/>
      <c r="C800" s="708"/>
      <c r="D800" s="708"/>
      <c r="E800" s="709"/>
      <c r="F800" s="707"/>
      <c r="G800" s="708"/>
      <c r="H800" s="708"/>
      <c r="I800" s="708"/>
      <c r="J800" s="708"/>
      <c r="K800" s="710"/>
      <c r="L800" s="270"/>
      <c r="M800" s="706" t="str">
        <f t="shared" si="12"/>
        <v/>
      </c>
    </row>
    <row r="801" spans="1:13" ht="14.45" customHeight="1" x14ac:dyDescent="0.2">
      <c r="A801" s="711"/>
      <c r="B801" s="707"/>
      <c r="C801" s="708"/>
      <c r="D801" s="708"/>
      <c r="E801" s="709"/>
      <c r="F801" s="707"/>
      <c r="G801" s="708"/>
      <c r="H801" s="708"/>
      <c r="I801" s="708"/>
      <c r="J801" s="708"/>
      <c r="K801" s="710"/>
      <c r="L801" s="270"/>
      <c r="M801" s="706" t="str">
        <f t="shared" si="12"/>
        <v/>
      </c>
    </row>
    <row r="802" spans="1:13" ht="14.45" customHeight="1" x14ac:dyDescent="0.2">
      <c r="A802" s="711"/>
      <c r="B802" s="707"/>
      <c r="C802" s="708"/>
      <c r="D802" s="708"/>
      <c r="E802" s="709"/>
      <c r="F802" s="707"/>
      <c r="G802" s="708"/>
      <c r="H802" s="708"/>
      <c r="I802" s="708"/>
      <c r="J802" s="708"/>
      <c r="K802" s="710"/>
      <c r="L802" s="270"/>
      <c r="M802" s="706" t="str">
        <f t="shared" si="12"/>
        <v/>
      </c>
    </row>
    <row r="803" spans="1:13" ht="14.45" customHeight="1" x14ac:dyDescent="0.2">
      <c r="A803" s="711"/>
      <c r="B803" s="707"/>
      <c r="C803" s="708"/>
      <c r="D803" s="708"/>
      <c r="E803" s="709"/>
      <c r="F803" s="707"/>
      <c r="G803" s="708"/>
      <c r="H803" s="708"/>
      <c r="I803" s="708"/>
      <c r="J803" s="708"/>
      <c r="K803" s="710"/>
      <c r="L803" s="270"/>
      <c r="M803" s="706" t="str">
        <f t="shared" si="12"/>
        <v/>
      </c>
    </row>
    <row r="804" spans="1:13" ht="14.45" customHeight="1" x14ac:dyDescent="0.2">
      <c r="A804" s="711"/>
      <c r="B804" s="707"/>
      <c r="C804" s="708"/>
      <c r="D804" s="708"/>
      <c r="E804" s="709"/>
      <c r="F804" s="707"/>
      <c r="G804" s="708"/>
      <c r="H804" s="708"/>
      <c r="I804" s="708"/>
      <c r="J804" s="708"/>
      <c r="K804" s="710"/>
      <c r="L804" s="270"/>
      <c r="M804" s="706" t="str">
        <f t="shared" si="12"/>
        <v/>
      </c>
    </row>
    <row r="805" spans="1:13" ht="14.45" customHeight="1" x14ac:dyDescent="0.2">
      <c r="A805" s="711"/>
      <c r="B805" s="707"/>
      <c r="C805" s="708"/>
      <c r="D805" s="708"/>
      <c r="E805" s="709"/>
      <c r="F805" s="707"/>
      <c r="G805" s="708"/>
      <c r="H805" s="708"/>
      <c r="I805" s="708"/>
      <c r="J805" s="708"/>
      <c r="K805" s="710"/>
      <c r="L805" s="270"/>
      <c r="M805" s="706" t="str">
        <f t="shared" si="12"/>
        <v/>
      </c>
    </row>
    <row r="806" spans="1:13" ht="14.45" customHeight="1" x14ac:dyDescent="0.2">
      <c r="A806" s="711"/>
      <c r="B806" s="707"/>
      <c r="C806" s="708"/>
      <c r="D806" s="708"/>
      <c r="E806" s="709"/>
      <c r="F806" s="707"/>
      <c r="G806" s="708"/>
      <c r="H806" s="708"/>
      <c r="I806" s="708"/>
      <c r="J806" s="708"/>
      <c r="K806" s="710"/>
      <c r="L806" s="270"/>
      <c r="M806" s="706" t="str">
        <f t="shared" si="12"/>
        <v/>
      </c>
    </row>
    <row r="807" spans="1:13" ht="14.45" customHeight="1" x14ac:dyDescent="0.2">
      <c r="A807" s="711"/>
      <c r="B807" s="707"/>
      <c r="C807" s="708"/>
      <c r="D807" s="708"/>
      <c r="E807" s="709"/>
      <c r="F807" s="707"/>
      <c r="G807" s="708"/>
      <c r="H807" s="708"/>
      <c r="I807" s="708"/>
      <c r="J807" s="708"/>
      <c r="K807" s="710"/>
      <c r="L807" s="270"/>
      <c r="M807" s="706" t="str">
        <f t="shared" si="12"/>
        <v/>
      </c>
    </row>
    <row r="808" spans="1:13" ht="14.45" customHeight="1" x14ac:dyDescent="0.2">
      <c r="A808" s="711"/>
      <c r="B808" s="707"/>
      <c r="C808" s="708"/>
      <c r="D808" s="708"/>
      <c r="E808" s="709"/>
      <c r="F808" s="707"/>
      <c r="G808" s="708"/>
      <c r="H808" s="708"/>
      <c r="I808" s="708"/>
      <c r="J808" s="708"/>
      <c r="K808" s="710"/>
      <c r="L808" s="270"/>
      <c r="M808" s="706" t="str">
        <f t="shared" si="12"/>
        <v/>
      </c>
    </row>
    <row r="809" spans="1:13" ht="14.45" customHeight="1" x14ac:dyDescent="0.2">
      <c r="A809" s="711"/>
      <c r="B809" s="707"/>
      <c r="C809" s="708"/>
      <c r="D809" s="708"/>
      <c r="E809" s="709"/>
      <c r="F809" s="707"/>
      <c r="G809" s="708"/>
      <c r="H809" s="708"/>
      <c r="I809" s="708"/>
      <c r="J809" s="708"/>
      <c r="K809" s="710"/>
      <c r="L809" s="270"/>
      <c r="M809" s="706" t="str">
        <f t="shared" si="12"/>
        <v/>
      </c>
    </row>
    <row r="810" spans="1:13" ht="14.45" customHeight="1" x14ac:dyDescent="0.2">
      <c r="A810" s="711"/>
      <c r="B810" s="707"/>
      <c r="C810" s="708"/>
      <c r="D810" s="708"/>
      <c r="E810" s="709"/>
      <c r="F810" s="707"/>
      <c r="G810" s="708"/>
      <c r="H810" s="708"/>
      <c r="I810" s="708"/>
      <c r="J810" s="708"/>
      <c r="K810" s="710"/>
      <c r="L810" s="270"/>
      <c r="M810" s="706" t="str">
        <f t="shared" si="12"/>
        <v/>
      </c>
    </row>
    <row r="811" spans="1:13" ht="14.45" customHeight="1" x14ac:dyDescent="0.2">
      <c r="A811" s="711"/>
      <c r="B811" s="707"/>
      <c r="C811" s="708"/>
      <c r="D811" s="708"/>
      <c r="E811" s="709"/>
      <c r="F811" s="707"/>
      <c r="G811" s="708"/>
      <c r="H811" s="708"/>
      <c r="I811" s="708"/>
      <c r="J811" s="708"/>
      <c r="K811" s="710"/>
      <c r="L811" s="270"/>
      <c r="M811" s="706" t="str">
        <f t="shared" si="12"/>
        <v/>
      </c>
    </row>
    <row r="812" spans="1:13" ht="14.45" customHeight="1" x14ac:dyDescent="0.2">
      <c r="A812" s="711"/>
      <c r="B812" s="707"/>
      <c r="C812" s="708"/>
      <c r="D812" s="708"/>
      <c r="E812" s="709"/>
      <c r="F812" s="707"/>
      <c r="G812" s="708"/>
      <c r="H812" s="708"/>
      <c r="I812" s="708"/>
      <c r="J812" s="708"/>
      <c r="K812" s="710"/>
      <c r="L812" s="270"/>
      <c r="M812" s="706" t="str">
        <f t="shared" si="12"/>
        <v/>
      </c>
    </row>
    <row r="813" spans="1:13" ht="14.45" customHeight="1" x14ac:dyDescent="0.2">
      <c r="A813" s="711"/>
      <c r="B813" s="707"/>
      <c r="C813" s="708"/>
      <c r="D813" s="708"/>
      <c r="E813" s="709"/>
      <c r="F813" s="707"/>
      <c r="G813" s="708"/>
      <c r="H813" s="708"/>
      <c r="I813" s="708"/>
      <c r="J813" s="708"/>
      <c r="K813" s="710"/>
      <c r="L813" s="270"/>
      <c r="M813" s="706" t="str">
        <f t="shared" si="12"/>
        <v/>
      </c>
    </row>
    <row r="814" spans="1:13" ht="14.45" customHeight="1" x14ac:dyDescent="0.2">
      <c r="A814" s="711"/>
      <c r="B814" s="707"/>
      <c r="C814" s="708"/>
      <c r="D814" s="708"/>
      <c r="E814" s="709"/>
      <c r="F814" s="707"/>
      <c r="G814" s="708"/>
      <c r="H814" s="708"/>
      <c r="I814" s="708"/>
      <c r="J814" s="708"/>
      <c r="K814" s="710"/>
      <c r="L814" s="270"/>
      <c r="M814" s="706" t="str">
        <f t="shared" si="12"/>
        <v/>
      </c>
    </row>
    <row r="815" spans="1:13" ht="14.45" customHeight="1" x14ac:dyDescent="0.2">
      <c r="A815" s="711"/>
      <c r="B815" s="707"/>
      <c r="C815" s="708"/>
      <c r="D815" s="708"/>
      <c r="E815" s="709"/>
      <c r="F815" s="707"/>
      <c r="G815" s="708"/>
      <c r="H815" s="708"/>
      <c r="I815" s="708"/>
      <c r="J815" s="708"/>
      <c r="K815" s="710"/>
      <c r="L815" s="270"/>
      <c r="M815" s="706" t="str">
        <f t="shared" si="12"/>
        <v/>
      </c>
    </row>
    <row r="816" spans="1:13" ht="14.45" customHeight="1" x14ac:dyDescent="0.2">
      <c r="A816" s="711"/>
      <c r="B816" s="707"/>
      <c r="C816" s="708"/>
      <c r="D816" s="708"/>
      <c r="E816" s="709"/>
      <c r="F816" s="707"/>
      <c r="G816" s="708"/>
      <c r="H816" s="708"/>
      <c r="I816" s="708"/>
      <c r="J816" s="708"/>
      <c r="K816" s="710"/>
      <c r="L816" s="270"/>
      <c r="M816" s="706" t="str">
        <f t="shared" si="12"/>
        <v/>
      </c>
    </row>
    <row r="817" spans="1:13" ht="14.45" customHeight="1" x14ac:dyDescent="0.2">
      <c r="A817" s="711"/>
      <c r="B817" s="707"/>
      <c r="C817" s="708"/>
      <c r="D817" s="708"/>
      <c r="E817" s="709"/>
      <c r="F817" s="707"/>
      <c r="G817" s="708"/>
      <c r="H817" s="708"/>
      <c r="I817" s="708"/>
      <c r="J817" s="708"/>
      <c r="K817" s="710"/>
      <c r="L817" s="270"/>
      <c r="M817" s="706" t="str">
        <f t="shared" si="12"/>
        <v/>
      </c>
    </row>
    <row r="818" spans="1:13" ht="14.45" customHeight="1" x14ac:dyDescent="0.2">
      <c r="A818" s="711"/>
      <c r="B818" s="707"/>
      <c r="C818" s="708"/>
      <c r="D818" s="708"/>
      <c r="E818" s="709"/>
      <c r="F818" s="707"/>
      <c r="G818" s="708"/>
      <c r="H818" s="708"/>
      <c r="I818" s="708"/>
      <c r="J818" s="708"/>
      <c r="K818" s="710"/>
      <c r="L818" s="270"/>
      <c r="M818" s="706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79" priority="3">
      <formula>$M23="HV"</formula>
    </cfRule>
    <cfRule type="expression" dxfId="78" priority="4">
      <formula>$M23="X"</formula>
    </cfRule>
  </conditionalFormatting>
  <conditionalFormatting sqref="A6:K22">
    <cfRule type="expression" dxfId="77" priority="1">
      <formula>$M6="HV"</formula>
    </cfRule>
    <cfRule type="expression" dxfId="76" priority="2">
      <formula>$M6="X"</formula>
    </cfRule>
  </conditionalFormatting>
  <hyperlinks>
    <hyperlink ref="A2" location="Obsah!A1" display="Zpět na Obsah  KL 01  1.-4.měsíc" xr:uid="{A2BE98A4-5630-49D4-9A4B-C519418DE1D4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6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customWidth="1" outlineLevel="1"/>
    <col min="4" max="4" width="9.5703125" style="331" customWidth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175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705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436">
        <v>2018</v>
      </c>
      <c r="D3" s="378">
        <v>2019</v>
      </c>
      <c r="E3" s="11"/>
      <c r="F3" s="525">
        <v>2020</v>
      </c>
      <c r="G3" s="543"/>
      <c r="H3" s="543"/>
      <c r="I3" s="526"/>
    </row>
    <row r="4" spans="1:10" ht="14.45" customHeight="1" thickBot="1" x14ac:dyDescent="0.25">
      <c r="A4" s="382" t="s">
        <v>0</v>
      </c>
      <c r="B4" s="383" t="s">
        <v>239</v>
      </c>
      <c r="C4" s="544" t="s">
        <v>93</v>
      </c>
      <c r="D4" s="545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12" t="s">
        <v>586</v>
      </c>
      <c r="B5" s="713" t="s">
        <v>587</v>
      </c>
      <c r="C5" s="714" t="s">
        <v>329</v>
      </c>
      <c r="D5" s="714" t="s">
        <v>329</v>
      </c>
      <c r="E5" s="714"/>
      <c r="F5" s="714" t="s">
        <v>329</v>
      </c>
      <c r="G5" s="714" t="s">
        <v>329</v>
      </c>
      <c r="H5" s="714" t="s">
        <v>329</v>
      </c>
      <c r="I5" s="715" t="s">
        <v>329</v>
      </c>
      <c r="J5" s="716" t="s">
        <v>73</v>
      </c>
    </row>
    <row r="6" spans="1:10" ht="14.45" customHeight="1" x14ac:dyDescent="0.2">
      <c r="A6" s="712" t="s">
        <v>586</v>
      </c>
      <c r="B6" s="713" t="s">
        <v>588</v>
      </c>
      <c r="C6" s="714">
        <v>1479.49326</v>
      </c>
      <c r="D6" s="714">
        <v>1753.5916100000004</v>
      </c>
      <c r="E6" s="714"/>
      <c r="F6" s="714">
        <v>1656.5000700000001</v>
      </c>
      <c r="G6" s="714">
        <v>0</v>
      </c>
      <c r="H6" s="714">
        <v>1656.5000700000001</v>
      </c>
      <c r="I6" s="715" t="s">
        <v>329</v>
      </c>
      <c r="J6" s="716" t="s">
        <v>1</v>
      </c>
    </row>
    <row r="7" spans="1:10" ht="14.45" customHeight="1" x14ac:dyDescent="0.2">
      <c r="A7" s="712" t="s">
        <v>586</v>
      </c>
      <c r="B7" s="713" t="s">
        <v>589</v>
      </c>
      <c r="C7" s="714">
        <v>54.518380000000008</v>
      </c>
      <c r="D7" s="714">
        <v>39.167049999999996</v>
      </c>
      <c r="E7" s="714"/>
      <c r="F7" s="714">
        <v>136.36605</v>
      </c>
      <c r="G7" s="714">
        <v>0</v>
      </c>
      <c r="H7" s="714">
        <v>136.36605</v>
      </c>
      <c r="I7" s="715" t="s">
        <v>329</v>
      </c>
      <c r="J7" s="716" t="s">
        <v>1</v>
      </c>
    </row>
    <row r="8" spans="1:10" ht="14.45" customHeight="1" x14ac:dyDescent="0.2">
      <c r="A8" s="712" t="s">
        <v>586</v>
      </c>
      <c r="B8" s="713" t="s">
        <v>590</v>
      </c>
      <c r="C8" s="714">
        <v>45.838839999999998</v>
      </c>
      <c r="D8" s="714">
        <v>39.094310000000007</v>
      </c>
      <c r="E8" s="714"/>
      <c r="F8" s="714">
        <v>39.279440000000008</v>
      </c>
      <c r="G8" s="714">
        <v>0</v>
      </c>
      <c r="H8" s="714">
        <v>39.279440000000008</v>
      </c>
      <c r="I8" s="715" t="s">
        <v>329</v>
      </c>
      <c r="J8" s="716" t="s">
        <v>1</v>
      </c>
    </row>
    <row r="9" spans="1:10" ht="14.45" customHeight="1" x14ac:dyDescent="0.2">
      <c r="A9" s="712" t="s">
        <v>586</v>
      </c>
      <c r="B9" s="713" t="s">
        <v>591</v>
      </c>
      <c r="C9" s="714">
        <v>353.04280000000006</v>
      </c>
      <c r="D9" s="714">
        <v>231.25153999999992</v>
      </c>
      <c r="E9" s="714"/>
      <c r="F9" s="714">
        <v>582.94662999999991</v>
      </c>
      <c r="G9" s="714">
        <v>0</v>
      </c>
      <c r="H9" s="714">
        <v>582.94662999999991</v>
      </c>
      <c r="I9" s="715" t="s">
        <v>329</v>
      </c>
      <c r="J9" s="716" t="s">
        <v>1</v>
      </c>
    </row>
    <row r="10" spans="1:10" ht="14.45" customHeight="1" x14ac:dyDescent="0.2">
      <c r="A10" s="712" t="s">
        <v>586</v>
      </c>
      <c r="B10" s="713" t="s">
        <v>592</v>
      </c>
      <c r="C10" s="714">
        <v>473.84233999999998</v>
      </c>
      <c r="D10" s="714">
        <v>650.40084000000013</v>
      </c>
      <c r="E10" s="714"/>
      <c r="F10" s="714">
        <v>587.39244999999994</v>
      </c>
      <c r="G10" s="714">
        <v>0</v>
      </c>
      <c r="H10" s="714">
        <v>587.39244999999994</v>
      </c>
      <c r="I10" s="715" t="s">
        <v>329</v>
      </c>
      <c r="J10" s="716" t="s">
        <v>1</v>
      </c>
    </row>
    <row r="11" spans="1:10" ht="14.45" customHeight="1" x14ac:dyDescent="0.2">
      <c r="A11" s="712" t="s">
        <v>586</v>
      </c>
      <c r="B11" s="713" t="s">
        <v>593</v>
      </c>
      <c r="C11" s="714">
        <v>135.12630000000004</v>
      </c>
      <c r="D11" s="714">
        <v>185.41391000000004</v>
      </c>
      <c r="E11" s="714"/>
      <c r="F11" s="714">
        <v>261.31574999999992</v>
      </c>
      <c r="G11" s="714">
        <v>0</v>
      </c>
      <c r="H11" s="714">
        <v>261.31574999999992</v>
      </c>
      <c r="I11" s="715" t="s">
        <v>329</v>
      </c>
      <c r="J11" s="716" t="s">
        <v>1</v>
      </c>
    </row>
    <row r="12" spans="1:10" ht="14.45" customHeight="1" x14ac:dyDescent="0.2">
      <c r="A12" s="712" t="s">
        <v>586</v>
      </c>
      <c r="B12" s="713" t="s">
        <v>594</v>
      </c>
      <c r="C12" s="714">
        <v>8.7073200000000011</v>
      </c>
      <c r="D12" s="714">
        <v>2.8112600000000003</v>
      </c>
      <c r="E12" s="714"/>
      <c r="F12" s="714">
        <v>6.0609999999999999</v>
      </c>
      <c r="G12" s="714">
        <v>0</v>
      </c>
      <c r="H12" s="714">
        <v>6.0609999999999999</v>
      </c>
      <c r="I12" s="715" t="s">
        <v>329</v>
      </c>
      <c r="J12" s="716" t="s">
        <v>1</v>
      </c>
    </row>
    <row r="13" spans="1:10" ht="14.45" customHeight="1" x14ac:dyDescent="0.2">
      <c r="A13" s="712" t="s">
        <v>586</v>
      </c>
      <c r="B13" s="713" t="s">
        <v>595</v>
      </c>
      <c r="C13" s="714">
        <v>88.98648</v>
      </c>
      <c r="D13" s="714">
        <v>0</v>
      </c>
      <c r="E13" s="714"/>
      <c r="F13" s="714">
        <v>0</v>
      </c>
      <c r="G13" s="714">
        <v>0</v>
      </c>
      <c r="H13" s="714">
        <v>0</v>
      </c>
      <c r="I13" s="715" t="s">
        <v>329</v>
      </c>
      <c r="J13" s="716" t="s">
        <v>1</v>
      </c>
    </row>
    <row r="14" spans="1:10" ht="14.45" customHeight="1" x14ac:dyDescent="0.2">
      <c r="A14" s="712" t="s">
        <v>586</v>
      </c>
      <c r="B14" s="713" t="s">
        <v>596</v>
      </c>
      <c r="C14" s="714">
        <v>91.362230000000011</v>
      </c>
      <c r="D14" s="714">
        <v>86.409369999999996</v>
      </c>
      <c r="E14" s="714"/>
      <c r="F14" s="714">
        <v>119.03317999999999</v>
      </c>
      <c r="G14" s="714">
        <v>0</v>
      </c>
      <c r="H14" s="714">
        <v>119.03317999999999</v>
      </c>
      <c r="I14" s="715" t="s">
        <v>329</v>
      </c>
      <c r="J14" s="716" t="s">
        <v>1</v>
      </c>
    </row>
    <row r="15" spans="1:10" ht="14.45" customHeight="1" x14ac:dyDescent="0.2">
      <c r="A15" s="712" t="s">
        <v>586</v>
      </c>
      <c r="B15" s="713" t="s">
        <v>597</v>
      </c>
      <c r="C15" s="714">
        <v>2730.91795</v>
      </c>
      <c r="D15" s="714">
        <v>2988.1398900000004</v>
      </c>
      <c r="E15" s="714"/>
      <c r="F15" s="714">
        <v>3388.8945699999999</v>
      </c>
      <c r="G15" s="714">
        <v>0</v>
      </c>
      <c r="H15" s="714">
        <v>3388.8945699999999</v>
      </c>
      <c r="I15" s="715" t="s">
        <v>329</v>
      </c>
      <c r="J15" s="716" t="s">
        <v>598</v>
      </c>
    </row>
    <row r="17" spans="1:10" ht="14.45" customHeight="1" x14ac:dyDescent="0.2">
      <c r="A17" s="712" t="s">
        <v>586</v>
      </c>
      <c r="B17" s="713" t="s">
        <v>587</v>
      </c>
      <c r="C17" s="714" t="s">
        <v>329</v>
      </c>
      <c r="D17" s="714" t="s">
        <v>329</v>
      </c>
      <c r="E17" s="714"/>
      <c r="F17" s="714" t="s">
        <v>329</v>
      </c>
      <c r="G17" s="714" t="s">
        <v>329</v>
      </c>
      <c r="H17" s="714" t="s">
        <v>329</v>
      </c>
      <c r="I17" s="715" t="s">
        <v>329</v>
      </c>
      <c r="J17" s="716" t="s">
        <v>73</v>
      </c>
    </row>
    <row r="18" spans="1:10" ht="14.45" customHeight="1" x14ac:dyDescent="0.2">
      <c r="A18" s="712" t="s">
        <v>599</v>
      </c>
      <c r="B18" s="713" t="s">
        <v>600</v>
      </c>
      <c r="C18" s="714" t="s">
        <v>329</v>
      </c>
      <c r="D18" s="714" t="s">
        <v>329</v>
      </c>
      <c r="E18" s="714"/>
      <c r="F18" s="714" t="s">
        <v>329</v>
      </c>
      <c r="G18" s="714" t="s">
        <v>329</v>
      </c>
      <c r="H18" s="714" t="s">
        <v>329</v>
      </c>
      <c r="I18" s="715" t="s">
        <v>329</v>
      </c>
      <c r="J18" s="716" t="s">
        <v>0</v>
      </c>
    </row>
    <row r="19" spans="1:10" ht="14.45" customHeight="1" x14ac:dyDescent="0.2">
      <c r="A19" s="712" t="s">
        <v>599</v>
      </c>
      <c r="B19" s="713" t="s">
        <v>588</v>
      </c>
      <c r="C19" s="714">
        <v>77.258100000000027</v>
      </c>
      <c r="D19" s="714">
        <v>109.56427999999994</v>
      </c>
      <c r="E19" s="714"/>
      <c r="F19" s="714">
        <v>85.920699999999954</v>
      </c>
      <c r="G19" s="714">
        <v>0</v>
      </c>
      <c r="H19" s="714">
        <v>85.920699999999954</v>
      </c>
      <c r="I19" s="715" t="s">
        <v>329</v>
      </c>
      <c r="J19" s="716" t="s">
        <v>1</v>
      </c>
    </row>
    <row r="20" spans="1:10" ht="14.45" customHeight="1" x14ac:dyDescent="0.2">
      <c r="A20" s="712" t="s">
        <v>599</v>
      </c>
      <c r="B20" s="713" t="s">
        <v>590</v>
      </c>
      <c r="C20" s="714">
        <v>0</v>
      </c>
      <c r="D20" s="714">
        <v>0</v>
      </c>
      <c r="E20" s="714"/>
      <c r="F20" s="714">
        <v>0.29731999999999997</v>
      </c>
      <c r="G20" s="714">
        <v>0</v>
      </c>
      <c r="H20" s="714">
        <v>0.29731999999999997</v>
      </c>
      <c r="I20" s="715" t="s">
        <v>329</v>
      </c>
      <c r="J20" s="716" t="s">
        <v>1</v>
      </c>
    </row>
    <row r="21" spans="1:10" ht="14.45" customHeight="1" x14ac:dyDescent="0.2">
      <c r="A21" s="712" t="s">
        <v>599</v>
      </c>
      <c r="B21" s="713" t="s">
        <v>591</v>
      </c>
      <c r="C21" s="714">
        <v>0</v>
      </c>
      <c r="D21" s="714">
        <v>0</v>
      </c>
      <c r="E21" s="714"/>
      <c r="F21" s="714">
        <v>4.3053999999999997</v>
      </c>
      <c r="G21" s="714">
        <v>0</v>
      </c>
      <c r="H21" s="714">
        <v>4.3053999999999997</v>
      </c>
      <c r="I21" s="715" t="s">
        <v>329</v>
      </c>
      <c r="J21" s="716" t="s">
        <v>1</v>
      </c>
    </row>
    <row r="22" spans="1:10" ht="14.45" customHeight="1" x14ac:dyDescent="0.2">
      <c r="A22" s="712" t="s">
        <v>599</v>
      </c>
      <c r="B22" s="713" t="s">
        <v>593</v>
      </c>
      <c r="C22" s="714">
        <v>12.328700000000003</v>
      </c>
      <c r="D22" s="714">
        <v>52.62111000000003</v>
      </c>
      <c r="E22" s="714"/>
      <c r="F22" s="714">
        <v>47.592340000000007</v>
      </c>
      <c r="G22" s="714">
        <v>0</v>
      </c>
      <c r="H22" s="714">
        <v>47.592340000000007</v>
      </c>
      <c r="I22" s="715" t="s">
        <v>329</v>
      </c>
      <c r="J22" s="716" t="s">
        <v>1</v>
      </c>
    </row>
    <row r="23" spans="1:10" ht="14.45" customHeight="1" x14ac:dyDescent="0.2">
      <c r="A23" s="712" t="s">
        <v>599</v>
      </c>
      <c r="B23" s="713" t="s">
        <v>594</v>
      </c>
      <c r="C23" s="714">
        <v>0.13371</v>
      </c>
      <c r="D23" s="714">
        <v>0</v>
      </c>
      <c r="E23" s="714"/>
      <c r="F23" s="714">
        <v>0</v>
      </c>
      <c r="G23" s="714">
        <v>0</v>
      </c>
      <c r="H23" s="714">
        <v>0</v>
      </c>
      <c r="I23" s="715" t="s">
        <v>329</v>
      </c>
      <c r="J23" s="716" t="s">
        <v>1</v>
      </c>
    </row>
    <row r="24" spans="1:10" ht="14.45" customHeight="1" x14ac:dyDescent="0.2">
      <c r="A24" s="712" t="s">
        <v>599</v>
      </c>
      <c r="B24" s="713" t="s">
        <v>596</v>
      </c>
      <c r="C24" s="714">
        <v>10.770790000000002</v>
      </c>
      <c r="D24" s="714">
        <v>10.541400000000001</v>
      </c>
      <c r="E24" s="714"/>
      <c r="F24" s="714">
        <v>12.494339999999998</v>
      </c>
      <c r="G24" s="714">
        <v>0</v>
      </c>
      <c r="H24" s="714">
        <v>12.494339999999998</v>
      </c>
      <c r="I24" s="715" t="s">
        <v>329</v>
      </c>
      <c r="J24" s="716" t="s">
        <v>1</v>
      </c>
    </row>
    <row r="25" spans="1:10" ht="14.45" customHeight="1" x14ac:dyDescent="0.2">
      <c r="A25" s="712" t="s">
        <v>599</v>
      </c>
      <c r="B25" s="713" t="s">
        <v>601</v>
      </c>
      <c r="C25" s="714">
        <v>100.49130000000002</v>
      </c>
      <c r="D25" s="714">
        <v>172.72678999999999</v>
      </c>
      <c r="E25" s="714"/>
      <c r="F25" s="714">
        <v>150.61009999999996</v>
      </c>
      <c r="G25" s="714">
        <v>0</v>
      </c>
      <c r="H25" s="714">
        <v>150.61009999999996</v>
      </c>
      <c r="I25" s="715" t="s">
        <v>329</v>
      </c>
      <c r="J25" s="716" t="s">
        <v>602</v>
      </c>
    </row>
    <row r="26" spans="1:10" ht="14.45" customHeight="1" x14ac:dyDescent="0.2">
      <c r="A26" s="712" t="s">
        <v>329</v>
      </c>
      <c r="B26" s="713" t="s">
        <v>329</v>
      </c>
      <c r="C26" s="714" t="s">
        <v>329</v>
      </c>
      <c r="D26" s="714" t="s">
        <v>329</v>
      </c>
      <c r="E26" s="714"/>
      <c r="F26" s="714" t="s">
        <v>329</v>
      </c>
      <c r="G26" s="714" t="s">
        <v>329</v>
      </c>
      <c r="H26" s="714" t="s">
        <v>329</v>
      </c>
      <c r="I26" s="715" t="s">
        <v>329</v>
      </c>
      <c r="J26" s="716" t="s">
        <v>603</v>
      </c>
    </row>
    <row r="27" spans="1:10" ht="14.45" customHeight="1" x14ac:dyDescent="0.2">
      <c r="A27" s="712" t="s">
        <v>604</v>
      </c>
      <c r="B27" s="713" t="s">
        <v>605</v>
      </c>
      <c r="C27" s="714" t="s">
        <v>329</v>
      </c>
      <c r="D27" s="714" t="s">
        <v>329</v>
      </c>
      <c r="E27" s="714"/>
      <c r="F27" s="714" t="s">
        <v>329</v>
      </c>
      <c r="G27" s="714" t="s">
        <v>329</v>
      </c>
      <c r="H27" s="714" t="s">
        <v>329</v>
      </c>
      <c r="I27" s="715" t="s">
        <v>329</v>
      </c>
      <c r="J27" s="716" t="s">
        <v>0</v>
      </c>
    </row>
    <row r="28" spans="1:10" ht="14.45" customHeight="1" x14ac:dyDescent="0.2">
      <c r="A28" s="712" t="s">
        <v>604</v>
      </c>
      <c r="B28" s="713" t="s">
        <v>588</v>
      </c>
      <c r="C28" s="714">
        <v>94.617120000000014</v>
      </c>
      <c r="D28" s="714">
        <v>89.904380000000003</v>
      </c>
      <c r="E28" s="714"/>
      <c r="F28" s="714">
        <v>102.01588000000001</v>
      </c>
      <c r="G28" s="714">
        <v>0</v>
      </c>
      <c r="H28" s="714">
        <v>102.01588000000001</v>
      </c>
      <c r="I28" s="715" t="s">
        <v>329</v>
      </c>
      <c r="J28" s="716" t="s">
        <v>1</v>
      </c>
    </row>
    <row r="29" spans="1:10" ht="14.45" customHeight="1" x14ac:dyDescent="0.2">
      <c r="A29" s="712" t="s">
        <v>604</v>
      </c>
      <c r="B29" s="713" t="s">
        <v>590</v>
      </c>
      <c r="C29" s="714">
        <v>0</v>
      </c>
      <c r="D29" s="714">
        <v>0</v>
      </c>
      <c r="E29" s="714"/>
      <c r="F29" s="714">
        <v>0</v>
      </c>
      <c r="G29" s="714">
        <v>0</v>
      </c>
      <c r="H29" s="714">
        <v>0</v>
      </c>
      <c r="I29" s="715" t="s">
        <v>329</v>
      </c>
      <c r="J29" s="716" t="s">
        <v>1</v>
      </c>
    </row>
    <row r="30" spans="1:10" ht="14.45" customHeight="1" x14ac:dyDescent="0.2">
      <c r="A30" s="712" t="s">
        <v>604</v>
      </c>
      <c r="B30" s="713" t="s">
        <v>593</v>
      </c>
      <c r="C30" s="714">
        <v>27.262139999999981</v>
      </c>
      <c r="D30" s="714">
        <v>43.304490000000001</v>
      </c>
      <c r="E30" s="714"/>
      <c r="F30" s="714">
        <v>52.225460000000012</v>
      </c>
      <c r="G30" s="714">
        <v>0</v>
      </c>
      <c r="H30" s="714">
        <v>52.225460000000012</v>
      </c>
      <c r="I30" s="715" t="s">
        <v>329</v>
      </c>
      <c r="J30" s="716" t="s">
        <v>1</v>
      </c>
    </row>
    <row r="31" spans="1:10" ht="14.45" customHeight="1" x14ac:dyDescent="0.2">
      <c r="A31" s="712" t="s">
        <v>604</v>
      </c>
      <c r="B31" s="713" t="s">
        <v>596</v>
      </c>
      <c r="C31" s="714">
        <v>0</v>
      </c>
      <c r="D31" s="714">
        <v>0</v>
      </c>
      <c r="E31" s="714"/>
      <c r="F31" s="714">
        <v>12.494339999999998</v>
      </c>
      <c r="G31" s="714">
        <v>0</v>
      </c>
      <c r="H31" s="714">
        <v>12.494339999999998</v>
      </c>
      <c r="I31" s="715" t="s">
        <v>329</v>
      </c>
      <c r="J31" s="716" t="s">
        <v>1</v>
      </c>
    </row>
    <row r="32" spans="1:10" ht="14.45" customHeight="1" x14ac:dyDescent="0.2">
      <c r="A32" s="712" t="s">
        <v>604</v>
      </c>
      <c r="B32" s="713" t="s">
        <v>606</v>
      </c>
      <c r="C32" s="714">
        <v>121.87925999999999</v>
      </c>
      <c r="D32" s="714">
        <v>133.20886999999999</v>
      </c>
      <c r="E32" s="714"/>
      <c r="F32" s="714">
        <v>166.73568000000003</v>
      </c>
      <c r="G32" s="714">
        <v>0</v>
      </c>
      <c r="H32" s="714">
        <v>166.73568000000003</v>
      </c>
      <c r="I32" s="715" t="s">
        <v>329</v>
      </c>
      <c r="J32" s="716" t="s">
        <v>602</v>
      </c>
    </row>
    <row r="33" spans="1:10" ht="14.45" customHeight="1" x14ac:dyDescent="0.2">
      <c r="A33" s="712" t="s">
        <v>329</v>
      </c>
      <c r="B33" s="713" t="s">
        <v>329</v>
      </c>
      <c r="C33" s="714" t="s">
        <v>329</v>
      </c>
      <c r="D33" s="714" t="s">
        <v>329</v>
      </c>
      <c r="E33" s="714"/>
      <c r="F33" s="714" t="s">
        <v>329</v>
      </c>
      <c r="G33" s="714" t="s">
        <v>329</v>
      </c>
      <c r="H33" s="714" t="s">
        <v>329</v>
      </c>
      <c r="I33" s="715" t="s">
        <v>329</v>
      </c>
      <c r="J33" s="716" t="s">
        <v>603</v>
      </c>
    </row>
    <row r="34" spans="1:10" ht="14.45" customHeight="1" x14ac:dyDescent="0.2">
      <c r="A34" s="712" t="s">
        <v>607</v>
      </c>
      <c r="B34" s="713" t="s">
        <v>608</v>
      </c>
      <c r="C34" s="714" t="s">
        <v>329</v>
      </c>
      <c r="D34" s="714" t="s">
        <v>329</v>
      </c>
      <c r="E34" s="714"/>
      <c r="F34" s="714" t="s">
        <v>329</v>
      </c>
      <c r="G34" s="714" t="s">
        <v>329</v>
      </c>
      <c r="H34" s="714" t="s">
        <v>329</v>
      </c>
      <c r="I34" s="715" t="s">
        <v>329</v>
      </c>
      <c r="J34" s="716" t="s">
        <v>0</v>
      </c>
    </row>
    <row r="35" spans="1:10" ht="14.45" customHeight="1" x14ac:dyDescent="0.2">
      <c r="A35" s="712" t="s">
        <v>607</v>
      </c>
      <c r="B35" s="713" t="s">
        <v>588</v>
      </c>
      <c r="C35" s="714">
        <v>1.2532800000000002</v>
      </c>
      <c r="D35" s="714">
        <v>113.82023999999998</v>
      </c>
      <c r="E35" s="714"/>
      <c r="F35" s="714">
        <v>43.899890000000006</v>
      </c>
      <c r="G35" s="714">
        <v>0</v>
      </c>
      <c r="H35" s="714">
        <v>43.899890000000006</v>
      </c>
      <c r="I35" s="715" t="s">
        <v>329</v>
      </c>
      <c r="J35" s="716" t="s">
        <v>1</v>
      </c>
    </row>
    <row r="36" spans="1:10" ht="14.45" customHeight="1" x14ac:dyDescent="0.2">
      <c r="A36" s="712" t="s">
        <v>607</v>
      </c>
      <c r="B36" s="713" t="s">
        <v>593</v>
      </c>
      <c r="C36" s="714">
        <v>0</v>
      </c>
      <c r="D36" s="714">
        <v>0</v>
      </c>
      <c r="E36" s="714"/>
      <c r="F36" s="714">
        <v>0</v>
      </c>
      <c r="G36" s="714">
        <v>0</v>
      </c>
      <c r="H36" s="714">
        <v>0</v>
      </c>
      <c r="I36" s="715" t="s">
        <v>329</v>
      </c>
      <c r="J36" s="716" t="s">
        <v>1</v>
      </c>
    </row>
    <row r="37" spans="1:10" ht="14.45" customHeight="1" x14ac:dyDescent="0.2">
      <c r="A37" s="712" t="s">
        <v>607</v>
      </c>
      <c r="B37" s="713" t="s">
        <v>595</v>
      </c>
      <c r="C37" s="714">
        <v>88.98648</v>
      </c>
      <c r="D37" s="714">
        <v>0</v>
      </c>
      <c r="E37" s="714"/>
      <c r="F37" s="714">
        <v>0</v>
      </c>
      <c r="G37" s="714">
        <v>0</v>
      </c>
      <c r="H37" s="714">
        <v>0</v>
      </c>
      <c r="I37" s="715" t="s">
        <v>329</v>
      </c>
      <c r="J37" s="716" t="s">
        <v>1</v>
      </c>
    </row>
    <row r="38" spans="1:10" ht="14.45" customHeight="1" x14ac:dyDescent="0.2">
      <c r="A38" s="712" t="s">
        <v>607</v>
      </c>
      <c r="B38" s="713" t="s">
        <v>609</v>
      </c>
      <c r="C38" s="714">
        <v>90.239760000000004</v>
      </c>
      <c r="D38" s="714">
        <v>113.82023999999998</v>
      </c>
      <c r="E38" s="714"/>
      <c r="F38" s="714">
        <v>43.899890000000006</v>
      </c>
      <c r="G38" s="714">
        <v>0</v>
      </c>
      <c r="H38" s="714">
        <v>43.899890000000006</v>
      </c>
      <c r="I38" s="715" t="s">
        <v>329</v>
      </c>
      <c r="J38" s="716" t="s">
        <v>602</v>
      </c>
    </row>
    <row r="39" spans="1:10" ht="14.45" customHeight="1" x14ac:dyDescent="0.2">
      <c r="A39" s="712" t="s">
        <v>329</v>
      </c>
      <c r="B39" s="713" t="s">
        <v>329</v>
      </c>
      <c r="C39" s="714" t="s">
        <v>329</v>
      </c>
      <c r="D39" s="714" t="s">
        <v>329</v>
      </c>
      <c r="E39" s="714"/>
      <c r="F39" s="714" t="s">
        <v>329</v>
      </c>
      <c r="G39" s="714" t="s">
        <v>329</v>
      </c>
      <c r="H39" s="714" t="s">
        <v>329</v>
      </c>
      <c r="I39" s="715" t="s">
        <v>329</v>
      </c>
      <c r="J39" s="716" t="s">
        <v>603</v>
      </c>
    </row>
    <row r="40" spans="1:10" ht="14.45" customHeight="1" x14ac:dyDescent="0.2">
      <c r="A40" s="712" t="s">
        <v>610</v>
      </c>
      <c r="B40" s="713" t="s">
        <v>611</v>
      </c>
      <c r="C40" s="714" t="s">
        <v>329</v>
      </c>
      <c r="D40" s="714" t="s">
        <v>329</v>
      </c>
      <c r="E40" s="714"/>
      <c r="F40" s="714" t="s">
        <v>329</v>
      </c>
      <c r="G40" s="714" t="s">
        <v>329</v>
      </c>
      <c r="H40" s="714" t="s">
        <v>329</v>
      </c>
      <c r="I40" s="715" t="s">
        <v>329</v>
      </c>
      <c r="J40" s="716" t="s">
        <v>0</v>
      </c>
    </row>
    <row r="41" spans="1:10" ht="14.45" customHeight="1" x14ac:dyDescent="0.2">
      <c r="A41" s="712" t="s">
        <v>610</v>
      </c>
      <c r="B41" s="713" t="s">
        <v>588</v>
      </c>
      <c r="C41" s="714">
        <v>617.32185000000004</v>
      </c>
      <c r="D41" s="714">
        <v>639.14237999999989</v>
      </c>
      <c r="E41" s="714"/>
      <c r="F41" s="714">
        <v>690.50044000000003</v>
      </c>
      <c r="G41" s="714">
        <v>0</v>
      </c>
      <c r="H41" s="714">
        <v>690.50044000000003</v>
      </c>
      <c r="I41" s="715" t="s">
        <v>329</v>
      </c>
      <c r="J41" s="716" t="s">
        <v>1</v>
      </c>
    </row>
    <row r="42" spans="1:10" ht="14.45" customHeight="1" x14ac:dyDescent="0.2">
      <c r="A42" s="712" t="s">
        <v>610</v>
      </c>
      <c r="B42" s="713" t="s">
        <v>589</v>
      </c>
      <c r="C42" s="714">
        <v>54.518380000000008</v>
      </c>
      <c r="D42" s="714">
        <v>39.167049999999996</v>
      </c>
      <c r="E42" s="714"/>
      <c r="F42" s="714">
        <v>136.36605</v>
      </c>
      <c r="G42" s="714">
        <v>0</v>
      </c>
      <c r="H42" s="714">
        <v>136.36605</v>
      </c>
      <c r="I42" s="715" t="s">
        <v>329</v>
      </c>
      <c r="J42" s="716" t="s">
        <v>1</v>
      </c>
    </row>
    <row r="43" spans="1:10" ht="14.45" customHeight="1" x14ac:dyDescent="0.2">
      <c r="A43" s="712" t="s">
        <v>610</v>
      </c>
      <c r="B43" s="713" t="s">
        <v>590</v>
      </c>
      <c r="C43" s="714">
        <v>45.838839999999998</v>
      </c>
      <c r="D43" s="714">
        <v>39.094310000000007</v>
      </c>
      <c r="E43" s="714"/>
      <c r="F43" s="714">
        <v>38.982120000000009</v>
      </c>
      <c r="G43" s="714">
        <v>0</v>
      </c>
      <c r="H43" s="714">
        <v>38.982120000000009</v>
      </c>
      <c r="I43" s="715" t="s">
        <v>329</v>
      </c>
      <c r="J43" s="716" t="s">
        <v>1</v>
      </c>
    </row>
    <row r="44" spans="1:10" ht="14.45" customHeight="1" x14ac:dyDescent="0.2">
      <c r="A44" s="712" t="s">
        <v>610</v>
      </c>
      <c r="B44" s="713" t="s">
        <v>591</v>
      </c>
      <c r="C44" s="714">
        <v>353.04280000000006</v>
      </c>
      <c r="D44" s="714">
        <v>231.25153999999992</v>
      </c>
      <c r="E44" s="714"/>
      <c r="F44" s="714">
        <v>578.64122999999995</v>
      </c>
      <c r="G44" s="714">
        <v>0</v>
      </c>
      <c r="H44" s="714">
        <v>578.64122999999995</v>
      </c>
      <c r="I44" s="715" t="s">
        <v>329</v>
      </c>
      <c r="J44" s="716" t="s">
        <v>1</v>
      </c>
    </row>
    <row r="45" spans="1:10" ht="14.45" customHeight="1" x14ac:dyDescent="0.2">
      <c r="A45" s="712" t="s">
        <v>610</v>
      </c>
      <c r="B45" s="713" t="s">
        <v>593</v>
      </c>
      <c r="C45" s="714">
        <v>94.981450000000066</v>
      </c>
      <c r="D45" s="714">
        <v>88.85669</v>
      </c>
      <c r="E45" s="714"/>
      <c r="F45" s="714">
        <v>160.81144999999989</v>
      </c>
      <c r="G45" s="714">
        <v>0</v>
      </c>
      <c r="H45" s="714">
        <v>160.81144999999989</v>
      </c>
      <c r="I45" s="715" t="s">
        <v>329</v>
      </c>
      <c r="J45" s="716" t="s">
        <v>1</v>
      </c>
    </row>
    <row r="46" spans="1:10" ht="14.45" customHeight="1" x14ac:dyDescent="0.2">
      <c r="A46" s="712" t="s">
        <v>610</v>
      </c>
      <c r="B46" s="713" t="s">
        <v>594</v>
      </c>
      <c r="C46" s="714">
        <v>8.5736100000000004</v>
      </c>
      <c r="D46" s="714">
        <v>2.8112600000000003</v>
      </c>
      <c r="E46" s="714"/>
      <c r="F46" s="714">
        <v>6.0609999999999999</v>
      </c>
      <c r="G46" s="714">
        <v>0</v>
      </c>
      <c r="H46" s="714">
        <v>6.0609999999999999</v>
      </c>
      <c r="I46" s="715" t="s">
        <v>329</v>
      </c>
      <c r="J46" s="716" t="s">
        <v>1</v>
      </c>
    </row>
    <row r="47" spans="1:10" ht="14.45" customHeight="1" x14ac:dyDescent="0.2">
      <c r="A47" s="712" t="s">
        <v>610</v>
      </c>
      <c r="B47" s="713" t="s">
        <v>596</v>
      </c>
      <c r="C47" s="714">
        <v>32.581570000000006</v>
      </c>
      <c r="D47" s="714">
        <v>33.778789999999994</v>
      </c>
      <c r="E47" s="714"/>
      <c r="F47" s="714">
        <v>50.972499999999997</v>
      </c>
      <c r="G47" s="714">
        <v>0</v>
      </c>
      <c r="H47" s="714">
        <v>50.972499999999997</v>
      </c>
      <c r="I47" s="715" t="s">
        <v>329</v>
      </c>
      <c r="J47" s="716" t="s">
        <v>1</v>
      </c>
    </row>
    <row r="48" spans="1:10" ht="14.45" customHeight="1" x14ac:dyDescent="0.2">
      <c r="A48" s="712" t="s">
        <v>610</v>
      </c>
      <c r="B48" s="713" t="s">
        <v>612</v>
      </c>
      <c r="C48" s="714">
        <v>1206.8585</v>
      </c>
      <c r="D48" s="714">
        <v>1074.10202</v>
      </c>
      <c r="E48" s="714"/>
      <c r="F48" s="714">
        <v>1662.3347899999999</v>
      </c>
      <c r="G48" s="714">
        <v>0</v>
      </c>
      <c r="H48" s="714">
        <v>1662.3347899999999</v>
      </c>
      <c r="I48" s="715" t="s">
        <v>329</v>
      </c>
      <c r="J48" s="716" t="s">
        <v>602</v>
      </c>
    </row>
    <row r="49" spans="1:10" ht="14.45" customHeight="1" x14ac:dyDescent="0.2">
      <c r="A49" s="712" t="s">
        <v>329</v>
      </c>
      <c r="B49" s="713" t="s">
        <v>329</v>
      </c>
      <c r="C49" s="714" t="s">
        <v>329</v>
      </c>
      <c r="D49" s="714" t="s">
        <v>329</v>
      </c>
      <c r="E49" s="714"/>
      <c r="F49" s="714" t="s">
        <v>329</v>
      </c>
      <c r="G49" s="714" t="s">
        <v>329</v>
      </c>
      <c r="H49" s="714" t="s">
        <v>329</v>
      </c>
      <c r="I49" s="715" t="s">
        <v>329</v>
      </c>
      <c r="J49" s="716" t="s">
        <v>603</v>
      </c>
    </row>
    <row r="50" spans="1:10" ht="14.45" customHeight="1" x14ac:dyDescent="0.2">
      <c r="A50" s="712" t="s">
        <v>613</v>
      </c>
      <c r="B50" s="713" t="s">
        <v>614</v>
      </c>
      <c r="C50" s="714" t="s">
        <v>329</v>
      </c>
      <c r="D50" s="714" t="s">
        <v>329</v>
      </c>
      <c r="E50" s="714"/>
      <c r="F50" s="714" t="s">
        <v>329</v>
      </c>
      <c r="G50" s="714" t="s">
        <v>329</v>
      </c>
      <c r="H50" s="714" t="s">
        <v>329</v>
      </c>
      <c r="I50" s="715" t="s">
        <v>329</v>
      </c>
      <c r="J50" s="716" t="s">
        <v>0</v>
      </c>
    </row>
    <row r="51" spans="1:10" ht="14.45" customHeight="1" x14ac:dyDescent="0.2">
      <c r="A51" s="712" t="s">
        <v>613</v>
      </c>
      <c r="B51" s="713" t="s">
        <v>588</v>
      </c>
      <c r="C51" s="714">
        <v>689.04290999999978</v>
      </c>
      <c r="D51" s="714">
        <v>801.16033000000039</v>
      </c>
      <c r="E51" s="714"/>
      <c r="F51" s="714">
        <v>725.0882600000001</v>
      </c>
      <c r="G51" s="714">
        <v>0</v>
      </c>
      <c r="H51" s="714">
        <v>725.0882600000001</v>
      </c>
      <c r="I51" s="715" t="s">
        <v>329</v>
      </c>
      <c r="J51" s="716" t="s">
        <v>1</v>
      </c>
    </row>
    <row r="52" spans="1:10" ht="14.45" customHeight="1" x14ac:dyDescent="0.2">
      <c r="A52" s="712" t="s">
        <v>613</v>
      </c>
      <c r="B52" s="713" t="s">
        <v>592</v>
      </c>
      <c r="C52" s="714">
        <v>473.84233999999998</v>
      </c>
      <c r="D52" s="714">
        <v>650.40084000000013</v>
      </c>
      <c r="E52" s="714"/>
      <c r="F52" s="714">
        <v>587.39244999999994</v>
      </c>
      <c r="G52" s="714">
        <v>0</v>
      </c>
      <c r="H52" s="714">
        <v>587.39244999999994</v>
      </c>
      <c r="I52" s="715" t="s">
        <v>329</v>
      </c>
      <c r="J52" s="716" t="s">
        <v>1</v>
      </c>
    </row>
    <row r="53" spans="1:10" ht="14.45" customHeight="1" x14ac:dyDescent="0.2">
      <c r="A53" s="712" t="s">
        <v>613</v>
      </c>
      <c r="B53" s="713" t="s">
        <v>593</v>
      </c>
      <c r="C53" s="714">
        <v>0.55401</v>
      </c>
      <c r="D53" s="714">
        <v>0.63162000000000007</v>
      </c>
      <c r="E53" s="714"/>
      <c r="F53" s="714">
        <v>0.6865</v>
      </c>
      <c r="G53" s="714">
        <v>0</v>
      </c>
      <c r="H53" s="714">
        <v>0.6865</v>
      </c>
      <c r="I53" s="715" t="s">
        <v>329</v>
      </c>
      <c r="J53" s="716" t="s">
        <v>1</v>
      </c>
    </row>
    <row r="54" spans="1:10" ht="14.45" customHeight="1" x14ac:dyDescent="0.2">
      <c r="A54" s="712" t="s">
        <v>613</v>
      </c>
      <c r="B54" s="713" t="s">
        <v>596</v>
      </c>
      <c r="C54" s="714">
        <v>48.009869999999999</v>
      </c>
      <c r="D54" s="714">
        <v>42.089179999999999</v>
      </c>
      <c r="E54" s="714"/>
      <c r="F54" s="714">
        <v>43.072000000000003</v>
      </c>
      <c r="G54" s="714">
        <v>0</v>
      </c>
      <c r="H54" s="714">
        <v>43.072000000000003</v>
      </c>
      <c r="I54" s="715" t="s">
        <v>329</v>
      </c>
      <c r="J54" s="716" t="s">
        <v>1</v>
      </c>
    </row>
    <row r="55" spans="1:10" ht="14.45" customHeight="1" x14ac:dyDescent="0.2">
      <c r="A55" s="712" t="s">
        <v>613</v>
      </c>
      <c r="B55" s="713" t="s">
        <v>615</v>
      </c>
      <c r="C55" s="714">
        <v>1211.44913</v>
      </c>
      <c r="D55" s="714">
        <v>1494.2819700000005</v>
      </c>
      <c r="E55" s="714"/>
      <c r="F55" s="714">
        <v>1356.2392100000002</v>
      </c>
      <c r="G55" s="714">
        <v>0</v>
      </c>
      <c r="H55" s="714">
        <v>1356.2392100000002</v>
      </c>
      <c r="I55" s="715" t="s">
        <v>329</v>
      </c>
      <c r="J55" s="716" t="s">
        <v>602</v>
      </c>
    </row>
    <row r="56" spans="1:10" ht="14.45" customHeight="1" x14ac:dyDescent="0.2">
      <c r="A56" s="712" t="s">
        <v>329</v>
      </c>
      <c r="B56" s="713" t="s">
        <v>329</v>
      </c>
      <c r="C56" s="714" t="s">
        <v>329</v>
      </c>
      <c r="D56" s="714" t="s">
        <v>329</v>
      </c>
      <c r="E56" s="714"/>
      <c r="F56" s="714" t="s">
        <v>329</v>
      </c>
      <c r="G56" s="714" t="s">
        <v>329</v>
      </c>
      <c r="H56" s="714" t="s">
        <v>329</v>
      </c>
      <c r="I56" s="715" t="s">
        <v>329</v>
      </c>
      <c r="J56" s="716" t="s">
        <v>603</v>
      </c>
    </row>
    <row r="57" spans="1:10" ht="14.45" customHeight="1" x14ac:dyDescent="0.2">
      <c r="A57" s="712" t="s">
        <v>616</v>
      </c>
      <c r="B57" s="713" t="s">
        <v>617</v>
      </c>
      <c r="C57" s="714" t="s">
        <v>329</v>
      </c>
      <c r="D57" s="714" t="s">
        <v>329</v>
      </c>
      <c r="E57" s="714"/>
      <c r="F57" s="714" t="s">
        <v>329</v>
      </c>
      <c r="G57" s="714" t="s">
        <v>329</v>
      </c>
      <c r="H57" s="714" t="s">
        <v>329</v>
      </c>
      <c r="I57" s="715" t="s">
        <v>329</v>
      </c>
      <c r="J57" s="716" t="s">
        <v>0</v>
      </c>
    </row>
    <row r="58" spans="1:10" ht="14.45" customHeight="1" x14ac:dyDescent="0.2">
      <c r="A58" s="712" t="s">
        <v>616</v>
      </c>
      <c r="B58" s="713" t="s">
        <v>588</v>
      </c>
      <c r="C58" s="714">
        <v>0</v>
      </c>
      <c r="D58" s="714">
        <v>0</v>
      </c>
      <c r="E58" s="714"/>
      <c r="F58" s="714">
        <v>9.0748999999999995</v>
      </c>
      <c r="G58" s="714">
        <v>0</v>
      </c>
      <c r="H58" s="714">
        <v>9.0748999999999995</v>
      </c>
      <c r="I58" s="715" t="s">
        <v>329</v>
      </c>
      <c r="J58" s="716" t="s">
        <v>1</v>
      </c>
    </row>
    <row r="59" spans="1:10" ht="14.45" customHeight="1" x14ac:dyDescent="0.2">
      <c r="A59" s="712" t="s">
        <v>616</v>
      </c>
      <c r="B59" s="713" t="s">
        <v>618</v>
      </c>
      <c r="C59" s="714">
        <v>0</v>
      </c>
      <c r="D59" s="714">
        <v>0</v>
      </c>
      <c r="E59" s="714"/>
      <c r="F59" s="714">
        <v>9.0748999999999995</v>
      </c>
      <c r="G59" s="714">
        <v>0</v>
      </c>
      <c r="H59" s="714">
        <v>9.0748999999999995</v>
      </c>
      <c r="I59" s="715" t="s">
        <v>329</v>
      </c>
      <c r="J59" s="716" t="s">
        <v>602</v>
      </c>
    </row>
    <row r="60" spans="1:10" ht="14.45" customHeight="1" x14ac:dyDescent="0.2">
      <c r="A60" s="712" t="s">
        <v>329</v>
      </c>
      <c r="B60" s="713" t="s">
        <v>329</v>
      </c>
      <c r="C60" s="714" t="s">
        <v>329</v>
      </c>
      <c r="D60" s="714" t="s">
        <v>329</v>
      </c>
      <c r="E60" s="714"/>
      <c r="F60" s="714" t="s">
        <v>329</v>
      </c>
      <c r="G60" s="714" t="s">
        <v>329</v>
      </c>
      <c r="H60" s="714" t="s">
        <v>329</v>
      </c>
      <c r="I60" s="715" t="s">
        <v>329</v>
      </c>
      <c r="J60" s="716" t="s">
        <v>603</v>
      </c>
    </row>
    <row r="61" spans="1:10" ht="14.45" customHeight="1" x14ac:dyDescent="0.2">
      <c r="A61" s="712" t="s">
        <v>586</v>
      </c>
      <c r="B61" s="713" t="s">
        <v>597</v>
      </c>
      <c r="C61" s="714">
        <v>2730.9179499999996</v>
      </c>
      <c r="D61" s="714">
        <v>2988.1398900000004</v>
      </c>
      <c r="E61" s="714"/>
      <c r="F61" s="714">
        <v>3388.8945699999999</v>
      </c>
      <c r="G61" s="714">
        <v>0</v>
      </c>
      <c r="H61" s="714">
        <v>3388.8945699999999</v>
      </c>
      <c r="I61" s="715" t="s">
        <v>329</v>
      </c>
      <c r="J61" s="716" t="s">
        <v>598</v>
      </c>
    </row>
  </sheetData>
  <mergeCells count="3">
    <mergeCell ref="F3:I3"/>
    <mergeCell ref="C4:D4"/>
    <mergeCell ref="A1:I1"/>
  </mergeCells>
  <conditionalFormatting sqref="F16 F62:F65537">
    <cfRule type="cellIs" dxfId="75" priority="18" stopIfTrue="1" operator="greaterThan">
      <formula>1</formula>
    </cfRule>
  </conditionalFormatting>
  <conditionalFormatting sqref="H5:H15">
    <cfRule type="expression" dxfId="74" priority="14">
      <formula>$H5&gt;0</formula>
    </cfRule>
  </conditionalFormatting>
  <conditionalFormatting sqref="I5:I15">
    <cfRule type="expression" dxfId="73" priority="15">
      <formula>$I5&gt;1</formula>
    </cfRule>
  </conditionalFormatting>
  <conditionalFormatting sqref="B5:B15">
    <cfRule type="expression" dxfId="72" priority="11">
      <formula>OR($J5="NS",$J5="SumaNS",$J5="Účet")</formula>
    </cfRule>
  </conditionalFormatting>
  <conditionalFormatting sqref="B5:D15 F5:I15">
    <cfRule type="expression" dxfId="71" priority="17">
      <formula>AND($J5&lt;&gt;"",$J5&lt;&gt;"mezeraKL")</formula>
    </cfRule>
  </conditionalFormatting>
  <conditionalFormatting sqref="B5:D15 F5:I15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69" priority="13">
      <formula>OR($J5="SumaNS",$J5="NS")</formula>
    </cfRule>
  </conditionalFormatting>
  <conditionalFormatting sqref="A5:A15">
    <cfRule type="expression" dxfId="68" priority="9">
      <formula>AND($J5&lt;&gt;"mezeraKL",$J5&lt;&gt;"")</formula>
    </cfRule>
  </conditionalFormatting>
  <conditionalFormatting sqref="A5:A15">
    <cfRule type="expression" dxfId="67" priority="10">
      <formula>AND($J5&lt;&gt;"",$J5&lt;&gt;"mezeraKL")</formula>
    </cfRule>
  </conditionalFormatting>
  <conditionalFormatting sqref="H17:H61">
    <cfRule type="expression" dxfId="66" priority="5">
      <formula>$H17&gt;0</formula>
    </cfRule>
  </conditionalFormatting>
  <conditionalFormatting sqref="A17:A61">
    <cfRule type="expression" dxfId="65" priority="2">
      <formula>AND($J17&lt;&gt;"mezeraKL",$J17&lt;&gt;"")</formula>
    </cfRule>
  </conditionalFormatting>
  <conditionalFormatting sqref="I17:I61">
    <cfRule type="expression" dxfId="64" priority="6">
      <formula>$I17&gt;1</formula>
    </cfRule>
  </conditionalFormatting>
  <conditionalFormatting sqref="B17:B61">
    <cfRule type="expression" dxfId="63" priority="1">
      <formula>OR($J17="NS",$J17="SumaNS",$J17="Účet")</formula>
    </cfRule>
  </conditionalFormatting>
  <conditionalFormatting sqref="A17:D61 F17:I61">
    <cfRule type="expression" dxfId="62" priority="8">
      <formula>AND($J17&lt;&gt;"",$J17&lt;&gt;"mezeraKL")</formula>
    </cfRule>
  </conditionalFormatting>
  <conditionalFormatting sqref="B17:D61 F17:I61">
    <cfRule type="expression" dxfId="61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61 F17:I61">
    <cfRule type="expression" dxfId="60" priority="4">
      <formula>OR($J17="SumaNS",$J17="NS")</formula>
    </cfRule>
  </conditionalFormatting>
  <hyperlinks>
    <hyperlink ref="A2" location="Obsah!A1" display="Zpět na Obsah  KL 01  1.-4.měsíc" xr:uid="{71E0800B-BBB4-488E-B0ED-DEC547F745A3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62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458" bestFit="1" customWidth="1"/>
    <col min="6" max="6" width="18.7109375" style="335" customWidth="1"/>
    <col min="7" max="7" width="5" style="331" customWidth="1"/>
    <col min="8" max="8" width="12.42578125" style="331" hidden="1" customWidth="1" outlineLevel="1"/>
    <col min="9" max="9" width="8.5703125" style="331" hidden="1" customWidth="1" outlineLevel="1"/>
    <col min="10" max="10" width="25.7109375" style="331" customWidth="1" collapsed="1"/>
    <col min="11" max="11" width="8.7109375" style="331" customWidth="1"/>
    <col min="12" max="13" width="7.7109375" style="329" customWidth="1"/>
    <col min="14" max="14" width="12.7109375" style="329" customWidth="1"/>
    <col min="15" max="16384" width="8.85546875" style="247"/>
  </cols>
  <sheetData>
    <row r="1" spans="1:14" ht="18.600000000000001" customHeight="1" thickBot="1" x14ac:dyDescent="0.35">
      <c r="A1" s="553" t="s">
        <v>204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4" ht="14.45" customHeight="1" thickBot="1" x14ac:dyDescent="0.25">
      <c r="A2" s="705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5" customHeight="1" thickBot="1" x14ac:dyDescent="0.25">
      <c r="A3" s="66"/>
      <c r="B3" s="66"/>
      <c r="C3" s="549"/>
      <c r="D3" s="550"/>
      <c r="E3" s="550"/>
      <c r="F3" s="550"/>
      <c r="G3" s="550"/>
      <c r="H3" s="550"/>
      <c r="I3" s="550"/>
      <c r="J3" s="551" t="s">
        <v>158</v>
      </c>
      <c r="K3" s="552"/>
      <c r="L3" s="203">
        <f>IF(M3&lt;&gt;0,N3/M3,0)</f>
        <v>381.69230131230677</v>
      </c>
      <c r="M3" s="203">
        <f>SUBTOTAL(9,M5:M1048576)</f>
        <v>8897.4900000000016</v>
      </c>
      <c r="N3" s="204">
        <f>SUBTOTAL(9,N5:N1048576)</f>
        <v>3396103.4340032367</v>
      </c>
    </row>
    <row r="4" spans="1:14" s="330" customFormat="1" ht="14.45" customHeight="1" thickBot="1" x14ac:dyDescent="0.25">
      <c r="A4" s="717" t="s">
        <v>4</v>
      </c>
      <c r="B4" s="718" t="s">
        <v>5</v>
      </c>
      <c r="C4" s="718" t="s">
        <v>0</v>
      </c>
      <c r="D4" s="718" t="s">
        <v>6</v>
      </c>
      <c r="E4" s="719" t="s">
        <v>7</v>
      </c>
      <c r="F4" s="718" t="s">
        <v>1</v>
      </c>
      <c r="G4" s="718" t="s">
        <v>8</v>
      </c>
      <c r="H4" s="718" t="s">
        <v>9</v>
      </c>
      <c r="I4" s="718" t="s">
        <v>10</v>
      </c>
      <c r="J4" s="720" t="s">
        <v>11</v>
      </c>
      <c r="K4" s="720" t="s">
        <v>12</v>
      </c>
      <c r="L4" s="721" t="s">
        <v>183</v>
      </c>
      <c r="M4" s="721" t="s">
        <v>13</v>
      </c>
      <c r="N4" s="722" t="s">
        <v>200</v>
      </c>
    </row>
    <row r="5" spans="1:14" ht="14.45" customHeight="1" x14ac:dyDescent="0.2">
      <c r="A5" s="723" t="s">
        <v>586</v>
      </c>
      <c r="B5" s="724" t="s">
        <v>587</v>
      </c>
      <c r="C5" s="725" t="s">
        <v>616</v>
      </c>
      <c r="D5" s="726" t="s">
        <v>617</v>
      </c>
      <c r="E5" s="727">
        <v>50113001</v>
      </c>
      <c r="F5" s="726" t="s">
        <v>619</v>
      </c>
      <c r="G5" s="725" t="s">
        <v>620</v>
      </c>
      <c r="H5" s="725">
        <v>231751</v>
      </c>
      <c r="I5" s="725">
        <v>231751</v>
      </c>
      <c r="J5" s="725" t="s">
        <v>621</v>
      </c>
      <c r="K5" s="725" t="s">
        <v>622</v>
      </c>
      <c r="L5" s="728">
        <v>111.38</v>
      </c>
      <c r="M5" s="728">
        <v>20</v>
      </c>
      <c r="N5" s="729">
        <v>2227.6</v>
      </c>
    </row>
    <row r="6" spans="1:14" ht="14.45" customHeight="1" x14ac:dyDescent="0.2">
      <c r="A6" s="730" t="s">
        <v>586</v>
      </c>
      <c r="B6" s="731" t="s">
        <v>587</v>
      </c>
      <c r="C6" s="732" t="s">
        <v>616</v>
      </c>
      <c r="D6" s="733" t="s">
        <v>617</v>
      </c>
      <c r="E6" s="734">
        <v>50113001</v>
      </c>
      <c r="F6" s="733" t="s">
        <v>619</v>
      </c>
      <c r="G6" s="732" t="s">
        <v>620</v>
      </c>
      <c r="H6" s="732">
        <v>230920</v>
      </c>
      <c r="I6" s="732">
        <v>230920</v>
      </c>
      <c r="J6" s="732" t="s">
        <v>623</v>
      </c>
      <c r="K6" s="732" t="s">
        <v>624</v>
      </c>
      <c r="L6" s="735">
        <v>684.7299999999999</v>
      </c>
      <c r="M6" s="735">
        <v>10</v>
      </c>
      <c r="N6" s="736">
        <v>6847.2999999999993</v>
      </c>
    </row>
    <row r="7" spans="1:14" ht="14.45" customHeight="1" x14ac:dyDescent="0.2">
      <c r="A7" s="730" t="s">
        <v>586</v>
      </c>
      <c r="B7" s="731" t="s">
        <v>587</v>
      </c>
      <c r="C7" s="732" t="s">
        <v>599</v>
      </c>
      <c r="D7" s="733" t="s">
        <v>600</v>
      </c>
      <c r="E7" s="734">
        <v>50113001</v>
      </c>
      <c r="F7" s="733" t="s">
        <v>619</v>
      </c>
      <c r="G7" s="732" t="s">
        <v>620</v>
      </c>
      <c r="H7" s="732">
        <v>100362</v>
      </c>
      <c r="I7" s="732">
        <v>362</v>
      </c>
      <c r="J7" s="732" t="s">
        <v>625</v>
      </c>
      <c r="K7" s="732" t="s">
        <v>626</v>
      </c>
      <c r="L7" s="735">
        <v>72.482499999999987</v>
      </c>
      <c r="M7" s="735">
        <v>4</v>
      </c>
      <c r="N7" s="736">
        <v>289.92999999999995</v>
      </c>
    </row>
    <row r="8" spans="1:14" ht="14.45" customHeight="1" x14ac:dyDescent="0.2">
      <c r="A8" s="730" t="s">
        <v>586</v>
      </c>
      <c r="B8" s="731" t="s">
        <v>587</v>
      </c>
      <c r="C8" s="732" t="s">
        <v>599</v>
      </c>
      <c r="D8" s="733" t="s">
        <v>600</v>
      </c>
      <c r="E8" s="734">
        <v>50113001</v>
      </c>
      <c r="F8" s="733" t="s">
        <v>619</v>
      </c>
      <c r="G8" s="732" t="s">
        <v>620</v>
      </c>
      <c r="H8" s="732">
        <v>845008</v>
      </c>
      <c r="I8" s="732">
        <v>107806</v>
      </c>
      <c r="J8" s="732" t="s">
        <v>627</v>
      </c>
      <c r="K8" s="732" t="s">
        <v>628</v>
      </c>
      <c r="L8" s="735">
        <v>66.977142857142852</v>
      </c>
      <c r="M8" s="735">
        <v>14</v>
      </c>
      <c r="N8" s="736">
        <v>937.67999999999984</v>
      </c>
    </row>
    <row r="9" spans="1:14" ht="14.45" customHeight="1" x14ac:dyDescent="0.2">
      <c r="A9" s="730" t="s">
        <v>586</v>
      </c>
      <c r="B9" s="731" t="s">
        <v>587</v>
      </c>
      <c r="C9" s="732" t="s">
        <v>599</v>
      </c>
      <c r="D9" s="733" t="s">
        <v>600</v>
      </c>
      <c r="E9" s="734">
        <v>50113001</v>
      </c>
      <c r="F9" s="733" t="s">
        <v>619</v>
      </c>
      <c r="G9" s="732" t="s">
        <v>620</v>
      </c>
      <c r="H9" s="732">
        <v>230398</v>
      </c>
      <c r="I9" s="732">
        <v>230398</v>
      </c>
      <c r="J9" s="732" t="s">
        <v>629</v>
      </c>
      <c r="K9" s="732" t="s">
        <v>630</v>
      </c>
      <c r="L9" s="735">
        <v>142.94</v>
      </c>
      <c r="M9" s="735">
        <v>2</v>
      </c>
      <c r="N9" s="736">
        <v>285.88</v>
      </c>
    </row>
    <row r="10" spans="1:14" ht="14.45" customHeight="1" x14ac:dyDescent="0.2">
      <c r="A10" s="730" t="s">
        <v>586</v>
      </c>
      <c r="B10" s="731" t="s">
        <v>587</v>
      </c>
      <c r="C10" s="732" t="s">
        <v>599</v>
      </c>
      <c r="D10" s="733" t="s">
        <v>600</v>
      </c>
      <c r="E10" s="734">
        <v>50113001</v>
      </c>
      <c r="F10" s="733" t="s">
        <v>619</v>
      </c>
      <c r="G10" s="732" t="s">
        <v>620</v>
      </c>
      <c r="H10" s="732">
        <v>167547</v>
      </c>
      <c r="I10" s="732">
        <v>67547</v>
      </c>
      <c r="J10" s="732" t="s">
        <v>631</v>
      </c>
      <c r="K10" s="732" t="s">
        <v>632</v>
      </c>
      <c r="L10" s="735">
        <v>47.080000000000005</v>
      </c>
      <c r="M10" s="735">
        <v>1</v>
      </c>
      <c r="N10" s="736">
        <v>47.080000000000005</v>
      </c>
    </row>
    <row r="11" spans="1:14" ht="14.45" customHeight="1" x14ac:dyDescent="0.2">
      <c r="A11" s="730" t="s">
        <v>586</v>
      </c>
      <c r="B11" s="731" t="s">
        <v>587</v>
      </c>
      <c r="C11" s="732" t="s">
        <v>599</v>
      </c>
      <c r="D11" s="733" t="s">
        <v>600</v>
      </c>
      <c r="E11" s="734">
        <v>50113001</v>
      </c>
      <c r="F11" s="733" t="s">
        <v>619</v>
      </c>
      <c r="G11" s="732" t="s">
        <v>633</v>
      </c>
      <c r="H11" s="732">
        <v>127263</v>
      </c>
      <c r="I11" s="732">
        <v>127263</v>
      </c>
      <c r="J11" s="732" t="s">
        <v>634</v>
      </c>
      <c r="K11" s="732" t="s">
        <v>635</v>
      </c>
      <c r="L11" s="735">
        <v>53.940000000000012</v>
      </c>
      <c r="M11" s="735">
        <v>1</v>
      </c>
      <c r="N11" s="736">
        <v>53.940000000000012</v>
      </c>
    </row>
    <row r="12" spans="1:14" ht="14.45" customHeight="1" x14ac:dyDescent="0.2">
      <c r="A12" s="730" t="s">
        <v>586</v>
      </c>
      <c r="B12" s="731" t="s">
        <v>587</v>
      </c>
      <c r="C12" s="732" t="s">
        <v>599</v>
      </c>
      <c r="D12" s="733" t="s">
        <v>600</v>
      </c>
      <c r="E12" s="734">
        <v>50113001</v>
      </c>
      <c r="F12" s="733" t="s">
        <v>619</v>
      </c>
      <c r="G12" s="732" t="s">
        <v>620</v>
      </c>
      <c r="H12" s="732">
        <v>207931</v>
      </c>
      <c r="I12" s="732">
        <v>207931</v>
      </c>
      <c r="J12" s="732" t="s">
        <v>636</v>
      </c>
      <c r="K12" s="732" t="s">
        <v>637</v>
      </c>
      <c r="L12" s="735">
        <v>26.85</v>
      </c>
      <c r="M12" s="735">
        <v>2</v>
      </c>
      <c r="N12" s="736">
        <v>53.7</v>
      </c>
    </row>
    <row r="13" spans="1:14" ht="14.45" customHeight="1" x14ac:dyDescent="0.2">
      <c r="A13" s="730" t="s">
        <v>586</v>
      </c>
      <c r="B13" s="731" t="s">
        <v>587</v>
      </c>
      <c r="C13" s="732" t="s">
        <v>599</v>
      </c>
      <c r="D13" s="733" t="s">
        <v>600</v>
      </c>
      <c r="E13" s="734">
        <v>50113001</v>
      </c>
      <c r="F13" s="733" t="s">
        <v>619</v>
      </c>
      <c r="G13" s="732" t="s">
        <v>620</v>
      </c>
      <c r="H13" s="732">
        <v>112892</v>
      </c>
      <c r="I13" s="732">
        <v>12892</v>
      </c>
      <c r="J13" s="732" t="s">
        <v>638</v>
      </c>
      <c r="K13" s="732" t="s">
        <v>639</v>
      </c>
      <c r="L13" s="735">
        <v>104.44999999999999</v>
      </c>
      <c r="M13" s="735">
        <v>1</v>
      </c>
      <c r="N13" s="736">
        <v>104.44999999999999</v>
      </c>
    </row>
    <row r="14" spans="1:14" ht="14.45" customHeight="1" x14ac:dyDescent="0.2">
      <c r="A14" s="730" t="s">
        <v>586</v>
      </c>
      <c r="B14" s="731" t="s">
        <v>587</v>
      </c>
      <c r="C14" s="732" t="s">
        <v>599</v>
      </c>
      <c r="D14" s="733" t="s">
        <v>600</v>
      </c>
      <c r="E14" s="734">
        <v>50113001</v>
      </c>
      <c r="F14" s="733" t="s">
        <v>619</v>
      </c>
      <c r="G14" s="732" t="s">
        <v>620</v>
      </c>
      <c r="H14" s="732">
        <v>162320</v>
      </c>
      <c r="I14" s="732">
        <v>62320</v>
      </c>
      <c r="J14" s="732" t="s">
        <v>640</v>
      </c>
      <c r="K14" s="732" t="s">
        <v>641</v>
      </c>
      <c r="L14" s="735">
        <v>80.399999999999991</v>
      </c>
      <c r="M14" s="735">
        <v>2</v>
      </c>
      <c r="N14" s="736">
        <v>160.79999999999998</v>
      </c>
    </row>
    <row r="15" spans="1:14" ht="14.45" customHeight="1" x14ac:dyDescent="0.2">
      <c r="A15" s="730" t="s">
        <v>586</v>
      </c>
      <c r="B15" s="731" t="s">
        <v>587</v>
      </c>
      <c r="C15" s="732" t="s">
        <v>599</v>
      </c>
      <c r="D15" s="733" t="s">
        <v>600</v>
      </c>
      <c r="E15" s="734">
        <v>50113001</v>
      </c>
      <c r="F15" s="733" t="s">
        <v>619</v>
      </c>
      <c r="G15" s="732" t="s">
        <v>620</v>
      </c>
      <c r="H15" s="732">
        <v>162318</v>
      </c>
      <c r="I15" s="732">
        <v>62318</v>
      </c>
      <c r="J15" s="732" t="s">
        <v>642</v>
      </c>
      <c r="K15" s="732" t="s">
        <v>643</v>
      </c>
      <c r="L15" s="735">
        <v>122.51000000000003</v>
      </c>
      <c r="M15" s="735">
        <v>1</v>
      </c>
      <c r="N15" s="736">
        <v>122.51000000000003</v>
      </c>
    </row>
    <row r="16" spans="1:14" ht="14.45" customHeight="1" x14ac:dyDescent="0.2">
      <c r="A16" s="730" t="s">
        <v>586</v>
      </c>
      <c r="B16" s="731" t="s">
        <v>587</v>
      </c>
      <c r="C16" s="732" t="s">
        <v>599</v>
      </c>
      <c r="D16" s="733" t="s">
        <v>600</v>
      </c>
      <c r="E16" s="734">
        <v>50113001</v>
      </c>
      <c r="F16" s="733" t="s">
        <v>619</v>
      </c>
      <c r="G16" s="732" t="s">
        <v>633</v>
      </c>
      <c r="H16" s="732">
        <v>231696</v>
      </c>
      <c r="I16" s="732">
        <v>231696</v>
      </c>
      <c r="J16" s="732" t="s">
        <v>644</v>
      </c>
      <c r="K16" s="732" t="s">
        <v>645</v>
      </c>
      <c r="L16" s="735">
        <v>207.23</v>
      </c>
      <c r="M16" s="735">
        <v>1</v>
      </c>
      <c r="N16" s="736">
        <v>207.23</v>
      </c>
    </row>
    <row r="17" spans="1:14" ht="14.45" customHeight="1" x14ac:dyDescent="0.2">
      <c r="A17" s="730" t="s">
        <v>586</v>
      </c>
      <c r="B17" s="731" t="s">
        <v>587</v>
      </c>
      <c r="C17" s="732" t="s">
        <v>599</v>
      </c>
      <c r="D17" s="733" t="s">
        <v>600</v>
      </c>
      <c r="E17" s="734">
        <v>50113001</v>
      </c>
      <c r="F17" s="733" t="s">
        <v>619</v>
      </c>
      <c r="G17" s="732" t="s">
        <v>633</v>
      </c>
      <c r="H17" s="732">
        <v>231697</v>
      </c>
      <c r="I17" s="732">
        <v>231697</v>
      </c>
      <c r="J17" s="732" t="s">
        <v>644</v>
      </c>
      <c r="K17" s="732" t="s">
        <v>646</v>
      </c>
      <c r="L17" s="735">
        <v>76.859999999999985</v>
      </c>
      <c r="M17" s="735">
        <v>1</v>
      </c>
      <c r="N17" s="736">
        <v>76.859999999999985</v>
      </c>
    </row>
    <row r="18" spans="1:14" ht="14.45" customHeight="1" x14ac:dyDescent="0.2">
      <c r="A18" s="730" t="s">
        <v>586</v>
      </c>
      <c r="B18" s="731" t="s">
        <v>587</v>
      </c>
      <c r="C18" s="732" t="s">
        <v>599</v>
      </c>
      <c r="D18" s="733" t="s">
        <v>600</v>
      </c>
      <c r="E18" s="734">
        <v>50113001</v>
      </c>
      <c r="F18" s="733" t="s">
        <v>619</v>
      </c>
      <c r="G18" s="732" t="s">
        <v>620</v>
      </c>
      <c r="H18" s="732">
        <v>993603</v>
      </c>
      <c r="I18" s="732">
        <v>0</v>
      </c>
      <c r="J18" s="732" t="s">
        <v>647</v>
      </c>
      <c r="K18" s="732" t="s">
        <v>329</v>
      </c>
      <c r="L18" s="735">
        <v>230.63</v>
      </c>
      <c r="M18" s="735">
        <v>2</v>
      </c>
      <c r="N18" s="736">
        <v>461.26</v>
      </c>
    </row>
    <row r="19" spans="1:14" ht="14.45" customHeight="1" x14ac:dyDescent="0.2">
      <c r="A19" s="730" t="s">
        <v>586</v>
      </c>
      <c r="B19" s="731" t="s">
        <v>587</v>
      </c>
      <c r="C19" s="732" t="s">
        <v>599</v>
      </c>
      <c r="D19" s="733" t="s">
        <v>600</v>
      </c>
      <c r="E19" s="734">
        <v>50113001</v>
      </c>
      <c r="F19" s="733" t="s">
        <v>619</v>
      </c>
      <c r="G19" s="732" t="s">
        <v>620</v>
      </c>
      <c r="H19" s="732">
        <v>196620</v>
      </c>
      <c r="I19" s="732">
        <v>96620</v>
      </c>
      <c r="J19" s="732" t="s">
        <v>648</v>
      </c>
      <c r="K19" s="732" t="s">
        <v>649</v>
      </c>
      <c r="L19" s="735">
        <v>185.58999999999997</v>
      </c>
      <c r="M19" s="735">
        <v>1</v>
      </c>
      <c r="N19" s="736">
        <v>185.58999999999997</v>
      </c>
    </row>
    <row r="20" spans="1:14" ht="14.45" customHeight="1" x14ac:dyDescent="0.2">
      <c r="A20" s="730" t="s">
        <v>586</v>
      </c>
      <c r="B20" s="731" t="s">
        <v>587</v>
      </c>
      <c r="C20" s="732" t="s">
        <v>599</v>
      </c>
      <c r="D20" s="733" t="s">
        <v>600</v>
      </c>
      <c r="E20" s="734">
        <v>50113001</v>
      </c>
      <c r="F20" s="733" t="s">
        <v>619</v>
      </c>
      <c r="G20" s="732" t="s">
        <v>329</v>
      </c>
      <c r="H20" s="732">
        <v>241307</v>
      </c>
      <c r="I20" s="732">
        <v>241307</v>
      </c>
      <c r="J20" s="732" t="s">
        <v>650</v>
      </c>
      <c r="K20" s="732" t="s">
        <v>651</v>
      </c>
      <c r="L20" s="735">
        <v>102.91333333333334</v>
      </c>
      <c r="M20" s="735">
        <v>3</v>
      </c>
      <c r="N20" s="736">
        <v>308.74</v>
      </c>
    </row>
    <row r="21" spans="1:14" ht="14.45" customHeight="1" x14ac:dyDescent="0.2">
      <c r="A21" s="730" t="s">
        <v>586</v>
      </c>
      <c r="B21" s="731" t="s">
        <v>587</v>
      </c>
      <c r="C21" s="732" t="s">
        <v>599</v>
      </c>
      <c r="D21" s="733" t="s">
        <v>600</v>
      </c>
      <c r="E21" s="734">
        <v>50113001</v>
      </c>
      <c r="F21" s="733" t="s">
        <v>619</v>
      </c>
      <c r="G21" s="732" t="s">
        <v>633</v>
      </c>
      <c r="H21" s="732">
        <v>233584</v>
      </c>
      <c r="I21" s="732">
        <v>233584</v>
      </c>
      <c r="J21" s="732" t="s">
        <v>652</v>
      </c>
      <c r="K21" s="732" t="s">
        <v>653</v>
      </c>
      <c r="L21" s="735">
        <v>87.05</v>
      </c>
      <c r="M21" s="735">
        <v>1</v>
      </c>
      <c r="N21" s="736">
        <v>87.05</v>
      </c>
    </row>
    <row r="22" spans="1:14" ht="14.45" customHeight="1" x14ac:dyDescent="0.2">
      <c r="A22" s="730" t="s">
        <v>586</v>
      </c>
      <c r="B22" s="731" t="s">
        <v>587</v>
      </c>
      <c r="C22" s="732" t="s">
        <v>599</v>
      </c>
      <c r="D22" s="733" t="s">
        <v>600</v>
      </c>
      <c r="E22" s="734">
        <v>50113001</v>
      </c>
      <c r="F22" s="733" t="s">
        <v>619</v>
      </c>
      <c r="G22" s="732" t="s">
        <v>620</v>
      </c>
      <c r="H22" s="732">
        <v>234194</v>
      </c>
      <c r="I22" s="732">
        <v>234194</v>
      </c>
      <c r="J22" s="732" t="s">
        <v>654</v>
      </c>
      <c r="K22" s="732" t="s">
        <v>655</v>
      </c>
      <c r="L22" s="735">
        <v>121.94</v>
      </c>
      <c r="M22" s="735">
        <v>2</v>
      </c>
      <c r="N22" s="736">
        <v>243.88</v>
      </c>
    </row>
    <row r="23" spans="1:14" ht="14.45" customHeight="1" x14ac:dyDescent="0.2">
      <c r="A23" s="730" t="s">
        <v>586</v>
      </c>
      <c r="B23" s="731" t="s">
        <v>587</v>
      </c>
      <c r="C23" s="732" t="s">
        <v>599</v>
      </c>
      <c r="D23" s="733" t="s">
        <v>600</v>
      </c>
      <c r="E23" s="734">
        <v>50113001</v>
      </c>
      <c r="F23" s="733" t="s">
        <v>619</v>
      </c>
      <c r="G23" s="732" t="s">
        <v>633</v>
      </c>
      <c r="H23" s="732">
        <v>110252</v>
      </c>
      <c r="I23" s="732">
        <v>10252</v>
      </c>
      <c r="J23" s="732" t="s">
        <v>656</v>
      </c>
      <c r="K23" s="732" t="s">
        <v>657</v>
      </c>
      <c r="L23" s="735">
        <v>70.400000000000006</v>
      </c>
      <c r="M23" s="735">
        <v>5</v>
      </c>
      <c r="N23" s="736">
        <v>352</v>
      </c>
    </row>
    <row r="24" spans="1:14" ht="14.45" customHeight="1" x14ac:dyDescent="0.2">
      <c r="A24" s="730" t="s">
        <v>586</v>
      </c>
      <c r="B24" s="731" t="s">
        <v>587</v>
      </c>
      <c r="C24" s="732" t="s">
        <v>599</v>
      </c>
      <c r="D24" s="733" t="s">
        <v>600</v>
      </c>
      <c r="E24" s="734">
        <v>50113001</v>
      </c>
      <c r="F24" s="733" t="s">
        <v>619</v>
      </c>
      <c r="G24" s="732" t="s">
        <v>620</v>
      </c>
      <c r="H24" s="732">
        <v>230409</v>
      </c>
      <c r="I24" s="732">
        <v>230409</v>
      </c>
      <c r="J24" s="732" t="s">
        <v>658</v>
      </c>
      <c r="K24" s="732" t="s">
        <v>659</v>
      </c>
      <c r="L24" s="735">
        <v>19.82</v>
      </c>
      <c r="M24" s="735">
        <v>2</v>
      </c>
      <c r="N24" s="736">
        <v>39.64</v>
      </c>
    </row>
    <row r="25" spans="1:14" ht="14.45" customHeight="1" x14ac:dyDescent="0.2">
      <c r="A25" s="730" t="s">
        <v>586</v>
      </c>
      <c r="B25" s="731" t="s">
        <v>587</v>
      </c>
      <c r="C25" s="732" t="s">
        <v>599</v>
      </c>
      <c r="D25" s="733" t="s">
        <v>600</v>
      </c>
      <c r="E25" s="734">
        <v>50113001</v>
      </c>
      <c r="F25" s="733" t="s">
        <v>619</v>
      </c>
      <c r="G25" s="732" t="s">
        <v>633</v>
      </c>
      <c r="H25" s="732">
        <v>214435</v>
      </c>
      <c r="I25" s="732">
        <v>214435</v>
      </c>
      <c r="J25" s="732" t="s">
        <v>660</v>
      </c>
      <c r="K25" s="732" t="s">
        <v>661</v>
      </c>
      <c r="L25" s="735">
        <v>42.938000000000002</v>
      </c>
      <c r="M25" s="735">
        <v>5</v>
      </c>
      <c r="N25" s="736">
        <v>214.69</v>
      </c>
    </row>
    <row r="26" spans="1:14" ht="14.45" customHeight="1" x14ac:dyDescent="0.2">
      <c r="A26" s="730" t="s">
        <v>586</v>
      </c>
      <c r="B26" s="731" t="s">
        <v>587</v>
      </c>
      <c r="C26" s="732" t="s">
        <v>599</v>
      </c>
      <c r="D26" s="733" t="s">
        <v>600</v>
      </c>
      <c r="E26" s="734">
        <v>50113001</v>
      </c>
      <c r="F26" s="733" t="s">
        <v>619</v>
      </c>
      <c r="G26" s="732" t="s">
        <v>633</v>
      </c>
      <c r="H26" s="732">
        <v>214427</v>
      </c>
      <c r="I26" s="732">
        <v>214427</v>
      </c>
      <c r="J26" s="732" t="s">
        <v>662</v>
      </c>
      <c r="K26" s="732" t="s">
        <v>663</v>
      </c>
      <c r="L26" s="735">
        <v>16.57</v>
      </c>
      <c r="M26" s="735">
        <v>4</v>
      </c>
      <c r="N26" s="736">
        <v>66.28</v>
      </c>
    </row>
    <row r="27" spans="1:14" ht="14.45" customHeight="1" x14ac:dyDescent="0.2">
      <c r="A27" s="730" t="s">
        <v>586</v>
      </c>
      <c r="B27" s="731" t="s">
        <v>587</v>
      </c>
      <c r="C27" s="732" t="s">
        <v>599</v>
      </c>
      <c r="D27" s="733" t="s">
        <v>600</v>
      </c>
      <c r="E27" s="734">
        <v>50113001</v>
      </c>
      <c r="F27" s="733" t="s">
        <v>619</v>
      </c>
      <c r="G27" s="732" t="s">
        <v>620</v>
      </c>
      <c r="H27" s="732">
        <v>193104</v>
      </c>
      <c r="I27" s="732">
        <v>93104</v>
      </c>
      <c r="J27" s="732" t="s">
        <v>664</v>
      </c>
      <c r="K27" s="732" t="s">
        <v>665</v>
      </c>
      <c r="L27" s="735">
        <v>50.635000000000005</v>
      </c>
      <c r="M27" s="735">
        <v>2</v>
      </c>
      <c r="N27" s="736">
        <v>101.27000000000001</v>
      </c>
    </row>
    <row r="28" spans="1:14" ht="14.45" customHeight="1" x14ac:dyDescent="0.2">
      <c r="A28" s="730" t="s">
        <v>586</v>
      </c>
      <c r="B28" s="731" t="s">
        <v>587</v>
      </c>
      <c r="C28" s="732" t="s">
        <v>599</v>
      </c>
      <c r="D28" s="733" t="s">
        <v>600</v>
      </c>
      <c r="E28" s="734">
        <v>50113001</v>
      </c>
      <c r="F28" s="733" t="s">
        <v>619</v>
      </c>
      <c r="G28" s="732" t="s">
        <v>620</v>
      </c>
      <c r="H28" s="732">
        <v>184090</v>
      </c>
      <c r="I28" s="732">
        <v>84090</v>
      </c>
      <c r="J28" s="732" t="s">
        <v>666</v>
      </c>
      <c r="K28" s="732" t="s">
        <v>667</v>
      </c>
      <c r="L28" s="735">
        <v>59.8</v>
      </c>
      <c r="M28" s="735">
        <v>4</v>
      </c>
      <c r="N28" s="736">
        <v>239.2</v>
      </c>
    </row>
    <row r="29" spans="1:14" ht="14.45" customHeight="1" x14ac:dyDescent="0.2">
      <c r="A29" s="730" t="s">
        <v>586</v>
      </c>
      <c r="B29" s="731" t="s">
        <v>587</v>
      </c>
      <c r="C29" s="732" t="s">
        <v>599</v>
      </c>
      <c r="D29" s="733" t="s">
        <v>600</v>
      </c>
      <c r="E29" s="734">
        <v>50113001</v>
      </c>
      <c r="F29" s="733" t="s">
        <v>619</v>
      </c>
      <c r="G29" s="732" t="s">
        <v>620</v>
      </c>
      <c r="H29" s="732">
        <v>230421</v>
      </c>
      <c r="I29" s="732">
        <v>230421</v>
      </c>
      <c r="J29" s="732" t="s">
        <v>668</v>
      </c>
      <c r="K29" s="732" t="s">
        <v>669</v>
      </c>
      <c r="L29" s="735">
        <v>76.98</v>
      </c>
      <c r="M29" s="735">
        <v>3</v>
      </c>
      <c r="N29" s="736">
        <v>230.94</v>
      </c>
    </row>
    <row r="30" spans="1:14" ht="14.45" customHeight="1" x14ac:dyDescent="0.2">
      <c r="A30" s="730" t="s">
        <v>586</v>
      </c>
      <c r="B30" s="731" t="s">
        <v>587</v>
      </c>
      <c r="C30" s="732" t="s">
        <v>599</v>
      </c>
      <c r="D30" s="733" t="s">
        <v>600</v>
      </c>
      <c r="E30" s="734">
        <v>50113001</v>
      </c>
      <c r="F30" s="733" t="s">
        <v>619</v>
      </c>
      <c r="G30" s="732" t="s">
        <v>620</v>
      </c>
      <c r="H30" s="732">
        <v>230420</v>
      </c>
      <c r="I30" s="732">
        <v>230420</v>
      </c>
      <c r="J30" s="732" t="s">
        <v>668</v>
      </c>
      <c r="K30" s="732" t="s">
        <v>669</v>
      </c>
      <c r="L30" s="735">
        <v>76.980000000000032</v>
      </c>
      <c r="M30" s="735">
        <v>2</v>
      </c>
      <c r="N30" s="736">
        <v>153.96000000000006</v>
      </c>
    </row>
    <row r="31" spans="1:14" ht="14.45" customHeight="1" x14ac:dyDescent="0.2">
      <c r="A31" s="730" t="s">
        <v>586</v>
      </c>
      <c r="B31" s="731" t="s">
        <v>587</v>
      </c>
      <c r="C31" s="732" t="s">
        <v>599</v>
      </c>
      <c r="D31" s="733" t="s">
        <v>600</v>
      </c>
      <c r="E31" s="734">
        <v>50113001</v>
      </c>
      <c r="F31" s="733" t="s">
        <v>619</v>
      </c>
      <c r="G31" s="732" t="s">
        <v>620</v>
      </c>
      <c r="H31" s="732">
        <v>231751</v>
      </c>
      <c r="I31" s="732">
        <v>231751</v>
      </c>
      <c r="J31" s="732" t="s">
        <v>621</v>
      </c>
      <c r="K31" s="732" t="s">
        <v>622</v>
      </c>
      <c r="L31" s="735">
        <v>111.38</v>
      </c>
      <c r="M31" s="735">
        <v>20</v>
      </c>
      <c r="N31" s="736">
        <v>2227.6</v>
      </c>
    </row>
    <row r="32" spans="1:14" ht="14.45" customHeight="1" x14ac:dyDescent="0.2">
      <c r="A32" s="730" t="s">
        <v>586</v>
      </c>
      <c r="B32" s="731" t="s">
        <v>587</v>
      </c>
      <c r="C32" s="732" t="s">
        <v>599</v>
      </c>
      <c r="D32" s="733" t="s">
        <v>600</v>
      </c>
      <c r="E32" s="734">
        <v>50113001</v>
      </c>
      <c r="F32" s="733" t="s">
        <v>619</v>
      </c>
      <c r="G32" s="732" t="s">
        <v>620</v>
      </c>
      <c r="H32" s="732">
        <v>241672</v>
      </c>
      <c r="I32" s="732">
        <v>241672</v>
      </c>
      <c r="J32" s="732" t="s">
        <v>670</v>
      </c>
      <c r="K32" s="732" t="s">
        <v>671</v>
      </c>
      <c r="L32" s="735">
        <v>111.41000000000001</v>
      </c>
      <c r="M32" s="735">
        <v>80</v>
      </c>
      <c r="N32" s="736">
        <v>8912.8000000000011</v>
      </c>
    </row>
    <row r="33" spans="1:14" ht="14.45" customHeight="1" x14ac:dyDescent="0.2">
      <c r="A33" s="730" t="s">
        <v>586</v>
      </c>
      <c r="B33" s="731" t="s">
        <v>587</v>
      </c>
      <c r="C33" s="732" t="s">
        <v>599</v>
      </c>
      <c r="D33" s="733" t="s">
        <v>600</v>
      </c>
      <c r="E33" s="734">
        <v>50113001</v>
      </c>
      <c r="F33" s="733" t="s">
        <v>619</v>
      </c>
      <c r="G33" s="732" t="s">
        <v>620</v>
      </c>
      <c r="H33" s="732">
        <v>104071</v>
      </c>
      <c r="I33" s="732">
        <v>4071</v>
      </c>
      <c r="J33" s="732" t="s">
        <v>672</v>
      </c>
      <c r="K33" s="732" t="s">
        <v>673</v>
      </c>
      <c r="L33" s="735">
        <v>224.10999999999996</v>
      </c>
      <c r="M33" s="735">
        <v>1</v>
      </c>
      <c r="N33" s="736">
        <v>224.10999999999996</v>
      </c>
    </row>
    <row r="34" spans="1:14" ht="14.45" customHeight="1" x14ac:dyDescent="0.2">
      <c r="A34" s="730" t="s">
        <v>586</v>
      </c>
      <c r="B34" s="731" t="s">
        <v>587</v>
      </c>
      <c r="C34" s="732" t="s">
        <v>599</v>
      </c>
      <c r="D34" s="733" t="s">
        <v>600</v>
      </c>
      <c r="E34" s="734">
        <v>50113001</v>
      </c>
      <c r="F34" s="733" t="s">
        <v>619</v>
      </c>
      <c r="G34" s="732" t="s">
        <v>620</v>
      </c>
      <c r="H34" s="732">
        <v>102479</v>
      </c>
      <c r="I34" s="732">
        <v>2479</v>
      </c>
      <c r="J34" s="732" t="s">
        <v>672</v>
      </c>
      <c r="K34" s="732" t="s">
        <v>674</v>
      </c>
      <c r="L34" s="735">
        <v>65.489999999999995</v>
      </c>
      <c r="M34" s="735">
        <v>2</v>
      </c>
      <c r="N34" s="736">
        <v>130.97999999999999</v>
      </c>
    </row>
    <row r="35" spans="1:14" ht="14.45" customHeight="1" x14ac:dyDescent="0.2">
      <c r="A35" s="730" t="s">
        <v>586</v>
      </c>
      <c r="B35" s="731" t="s">
        <v>587</v>
      </c>
      <c r="C35" s="732" t="s">
        <v>599</v>
      </c>
      <c r="D35" s="733" t="s">
        <v>600</v>
      </c>
      <c r="E35" s="734">
        <v>50113001</v>
      </c>
      <c r="F35" s="733" t="s">
        <v>619</v>
      </c>
      <c r="G35" s="732" t="s">
        <v>620</v>
      </c>
      <c r="H35" s="732">
        <v>158425</v>
      </c>
      <c r="I35" s="732">
        <v>58425</v>
      </c>
      <c r="J35" s="732" t="s">
        <v>675</v>
      </c>
      <c r="K35" s="732" t="s">
        <v>676</v>
      </c>
      <c r="L35" s="735">
        <v>61.019999999999989</v>
      </c>
      <c r="M35" s="735">
        <v>8</v>
      </c>
      <c r="N35" s="736">
        <v>488.15999999999991</v>
      </c>
    </row>
    <row r="36" spans="1:14" ht="14.45" customHeight="1" x14ac:dyDescent="0.2">
      <c r="A36" s="730" t="s">
        <v>586</v>
      </c>
      <c r="B36" s="731" t="s">
        <v>587</v>
      </c>
      <c r="C36" s="732" t="s">
        <v>599</v>
      </c>
      <c r="D36" s="733" t="s">
        <v>600</v>
      </c>
      <c r="E36" s="734">
        <v>50113001</v>
      </c>
      <c r="F36" s="733" t="s">
        <v>619</v>
      </c>
      <c r="G36" s="732" t="s">
        <v>620</v>
      </c>
      <c r="H36" s="732">
        <v>154539</v>
      </c>
      <c r="I36" s="732">
        <v>54539</v>
      </c>
      <c r="J36" s="732" t="s">
        <v>677</v>
      </c>
      <c r="K36" s="732" t="s">
        <v>678</v>
      </c>
      <c r="L36" s="735">
        <v>60.148000000000003</v>
      </c>
      <c r="M36" s="735">
        <v>10</v>
      </c>
      <c r="N36" s="736">
        <v>601.48</v>
      </c>
    </row>
    <row r="37" spans="1:14" ht="14.45" customHeight="1" x14ac:dyDescent="0.2">
      <c r="A37" s="730" t="s">
        <v>586</v>
      </c>
      <c r="B37" s="731" t="s">
        <v>587</v>
      </c>
      <c r="C37" s="732" t="s">
        <v>599</v>
      </c>
      <c r="D37" s="733" t="s">
        <v>600</v>
      </c>
      <c r="E37" s="734">
        <v>50113001</v>
      </c>
      <c r="F37" s="733" t="s">
        <v>619</v>
      </c>
      <c r="G37" s="732" t="s">
        <v>620</v>
      </c>
      <c r="H37" s="732">
        <v>179327</v>
      </c>
      <c r="I37" s="732">
        <v>179327</v>
      </c>
      <c r="J37" s="732" t="s">
        <v>679</v>
      </c>
      <c r="K37" s="732" t="s">
        <v>680</v>
      </c>
      <c r="L37" s="735">
        <v>74.004999999999995</v>
      </c>
      <c r="M37" s="735">
        <v>4</v>
      </c>
      <c r="N37" s="736">
        <v>296.02</v>
      </c>
    </row>
    <row r="38" spans="1:14" ht="14.45" customHeight="1" x14ac:dyDescent="0.2">
      <c r="A38" s="730" t="s">
        <v>586</v>
      </c>
      <c r="B38" s="731" t="s">
        <v>587</v>
      </c>
      <c r="C38" s="732" t="s">
        <v>599</v>
      </c>
      <c r="D38" s="733" t="s">
        <v>600</v>
      </c>
      <c r="E38" s="734">
        <v>50113001</v>
      </c>
      <c r="F38" s="733" t="s">
        <v>619</v>
      </c>
      <c r="G38" s="732" t="s">
        <v>620</v>
      </c>
      <c r="H38" s="732">
        <v>226525</v>
      </c>
      <c r="I38" s="732">
        <v>226525</v>
      </c>
      <c r="J38" s="732" t="s">
        <v>681</v>
      </c>
      <c r="K38" s="732" t="s">
        <v>682</v>
      </c>
      <c r="L38" s="735">
        <v>66.34</v>
      </c>
      <c r="M38" s="735">
        <v>2</v>
      </c>
      <c r="N38" s="736">
        <v>132.68</v>
      </c>
    </row>
    <row r="39" spans="1:14" ht="14.45" customHeight="1" x14ac:dyDescent="0.2">
      <c r="A39" s="730" t="s">
        <v>586</v>
      </c>
      <c r="B39" s="731" t="s">
        <v>587</v>
      </c>
      <c r="C39" s="732" t="s">
        <v>599</v>
      </c>
      <c r="D39" s="733" t="s">
        <v>600</v>
      </c>
      <c r="E39" s="734">
        <v>50113001</v>
      </c>
      <c r="F39" s="733" t="s">
        <v>619</v>
      </c>
      <c r="G39" s="732" t="s">
        <v>620</v>
      </c>
      <c r="H39" s="732">
        <v>226523</v>
      </c>
      <c r="I39" s="732">
        <v>226523</v>
      </c>
      <c r="J39" s="732" t="s">
        <v>681</v>
      </c>
      <c r="K39" s="732" t="s">
        <v>683</v>
      </c>
      <c r="L39" s="735">
        <v>51.960000000000015</v>
      </c>
      <c r="M39" s="735">
        <v>1</v>
      </c>
      <c r="N39" s="736">
        <v>51.960000000000015</v>
      </c>
    </row>
    <row r="40" spans="1:14" ht="14.45" customHeight="1" x14ac:dyDescent="0.2">
      <c r="A40" s="730" t="s">
        <v>586</v>
      </c>
      <c r="B40" s="731" t="s">
        <v>587</v>
      </c>
      <c r="C40" s="732" t="s">
        <v>599</v>
      </c>
      <c r="D40" s="733" t="s">
        <v>600</v>
      </c>
      <c r="E40" s="734">
        <v>50113001</v>
      </c>
      <c r="F40" s="733" t="s">
        <v>619</v>
      </c>
      <c r="G40" s="732" t="s">
        <v>620</v>
      </c>
      <c r="H40" s="732">
        <v>920235</v>
      </c>
      <c r="I40" s="732">
        <v>15880</v>
      </c>
      <c r="J40" s="732" t="s">
        <v>684</v>
      </c>
      <c r="K40" s="732" t="s">
        <v>329</v>
      </c>
      <c r="L40" s="735">
        <v>163.57000000000002</v>
      </c>
      <c r="M40" s="735">
        <v>1</v>
      </c>
      <c r="N40" s="736">
        <v>163.57000000000002</v>
      </c>
    </row>
    <row r="41" spans="1:14" ht="14.45" customHeight="1" x14ac:dyDescent="0.2">
      <c r="A41" s="730" t="s">
        <v>586</v>
      </c>
      <c r="B41" s="731" t="s">
        <v>587</v>
      </c>
      <c r="C41" s="732" t="s">
        <v>599</v>
      </c>
      <c r="D41" s="733" t="s">
        <v>600</v>
      </c>
      <c r="E41" s="734">
        <v>50113001</v>
      </c>
      <c r="F41" s="733" t="s">
        <v>619</v>
      </c>
      <c r="G41" s="732" t="s">
        <v>620</v>
      </c>
      <c r="H41" s="732">
        <v>23987</v>
      </c>
      <c r="I41" s="732">
        <v>23987</v>
      </c>
      <c r="J41" s="732" t="s">
        <v>685</v>
      </c>
      <c r="K41" s="732" t="s">
        <v>686</v>
      </c>
      <c r="L41" s="735">
        <v>167.42000000000002</v>
      </c>
      <c r="M41" s="735">
        <v>2</v>
      </c>
      <c r="N41" s="736">
        <v>334.84000000000003</v>
      </c>
    </row>
    <row r="42" spans="1:14" ht="14.45" customHeight="1" x14ac:dyDescent="0.2">
      <c r="A42" s="730" t="s">
        <v>586</v>
      </c>
      <c r="B42" s="731" t="s">
        <v>587</v>
      </c>
      <c r="C42" s="732" t="s">
        <v>599</v>
      </c>
      <c r="D42" s="733" t="s">
        <v>600</v>
      </c>
      <c r="E42" s="734">
        <v>50113001</v>
      </c>
      <c r="F42" s="733" t="s">
        <v>619</v>
      </c>
      <c r="G42" s="732" t="s">
        <v>620</v>
      </c>
      <c r="H42" s="732">
        <v>501596</v>
      </c>
      <c r="I42" s="732">
        <v>0</v>
      </c>
      <c r="J42" s="732" t="s">
        <v>687</v>
      </c>
      <c r="K42" s="732" t="s">
        <v>688</v>
      </c>
      <c r="L42" s="735">
        <v>113.26000000000003</v>
      </c>
      <c r="M42" s="735">
        <v>1</v>
      </c>
      <c r="N42" s="736">
        <v>113.26000000000003</v>
      </c>
    </row>
    <row r="43" spans="1:14" ht="14.45" customHeight="1" x14ac:dyDescent="0.2">
      <c r="A43" s="730" t="s">
        <v>586</v>
      </c>
      <c r="B43" s="731" t="s">
        <v>587</v>
      </c>
      <c r="C43" s="732" t="s">
        <v>599</v>
      </c>
      <c r="D43" s="733" t="s">
        <v>600</v>
      </c>
      <c r="E43" s="734">
        <v>50113001</v>
      </c>
      <c r="F43" s="733" t="s">
        <v>619</v>
      </c>
      <c r="G43" s="732" t="s">
        <v>620</v>
      </c>
      <c r="H43" s="732">
        <v>229191</v>
      </c>
      <c r="I43" s="732">
        <v>229191</v>
      </c>
      <c r="J43" s="732" t="s">
        <v>689</v>
      </c>
      <c r="K43" s="732" t="s">
        <v>690</v>
      </c>
      <c r="L43" s="735">
        <v>141.20999999999998</v>
      </c>
      <c r="M43" s="735">
        <v>2</v>
      </c>
      <c r="N43" s="736">
        <v>282.41999999999996</v>
      </c>
    </row>
    <row r="44" spans="1:14" ht="14.45" customHeight="1" x14ac:dyDescent="0.2">
      <c r="A44" s="730" t="s">
        <v>586</v>
      </c>
      <c r="B44" s="731" t="s">
        <v>587</v>
      </c>
      <c r="C44" s="732" t="s">
        <v>599</v>
      </c>
      <c r="D44" s="733" t="s">
        <v>600</v>
      </c>
      <c r="E44" s="734">
        <v>50113001</v>
      </c>
      <c r="F44" s="733" t="s">
        <v>619</v>
      </c>
      <c r="G44" s="732" t="s">
        <v>620</v>
      </c>
      <c r="H44" s="732">
        <v>229192</v>
      </c>
      <c r="I44" s="732">
        <v>229192</v>
      </c>
      <c r="J44" s="732" t="s">
        <v>689</v>
      </c>
      <c r="K44" s="732" t="s">
        <v>691</v>
      </c>
      <c r="L44" s="735">
        <v>224.65</v>
      </c>
      <c r="M44" s="735">
        <v>1</v>
      </c>
      <c r="N44" s="736">
        <v>224.65</v>
      </c>
    </row>
    <row r="45" spans="1:14" ht="14.45" customHeight="1" x14ac:dyDescent="0.2">
      <c r="A45" s="730" t="s">
        <v>586</v>
      </c>
      <c r="B45" s="731" t="s">
        <v>587</v>
      </c>
      <c r="C45" s="732" t="s">
        <v>599</v>
      </c>
      <c r="D45" s="733" t="s">
        <v>600</v>
      </c>
      <c r="E45" s="734">
        <v>50113001</v>
      </c>
      <c r="F45" s="733" t="s">
        <v>619</v>
      </c>
      <c r="G45" s="732" t="s">
        <v>620</v>
      </c>
      <c r="H45" s="732">
        <v>157586</v>
      </c>
      <c r="I45" s="732">
        <v>57586</v>
      </c>
      <c r="J45" s="732" t="s">
        <v>692</v>
      </c>
      <c r="K45" s="732" t="s">
        <v>693</v>
      </c>
      <c r="L45" s="735">
        <v>73.619999999999976</v>
      </c>
      <c r="M45" s="735">
        <v>1</v>
      </c>
      <c r="N45" s="736">
        <v>73.619999999999976</v>
      </c>
    </row>
    <row r="46" spans="1:14" ht="14.45" customHeight="1" x14ac:dyDescent="0.2">
      <c r="A46" s="730" t="s">
        <v>586</v>
      </c>
      <c r="B46" s="731" t="s">
        <v>587</v>
      </c>
      <c r="C46" s="732" t="s">
        <v>599</v>
      </c>
      <c r="D46" s="733" t="s">
        <v>600</v>
      </c>
      <c r="E46" s="734">
        <v>50113001</v>
      </c>
      <c r="F46" s="733" t="s">
        <v>619</v>
      </c>
      <c r="G46" s="732" t="s">
        <v>620</v>
      </c>
      <c r="H46" s="732">
        <v>152334</v>
      </c>
      <c r="I46" s="732">
        <v>52334</v>
      </c>
      <c r="J46" s="732" t="s">
        <v>694</v>
      </c>
      <c r="K46" s="732" t="s">
        <v>695</v>
      </c>
      <c r="L46" s="735">
        <v>188.04999999999998</v>
      </c>
      <c r="M46" s="735">
        <v>1</v>
      </c>
      <c r="N46" s="736">
        <v>188.04999999999998</v>
      </c>
    </row>
    <row r="47" spans="1:14" ht="14.45" customHeight="1" x14ac:dyDescent="0.2">
      <c r="A47" s="730" t="s">
        <v>586</v>
      </c>
      <c r="B47" s="731" t="s">
        <v>587</v>
      </c>
      <c r="C47" s="732" t="s">
        <v>599</v>
      </c>
      <c r="D47" s="733" t="s">
        <v>600</v>
      </c>
      <c r="E47" s="734">
        <v>50113001</v>
      </c>
      <c r="F47" s="733" t="s">
        <v>619</v>
      </c>
      <c r="G47" s="732" t="s">
        <v>620</v>
      </c>
      <c r="H47" s="732">
        <v>243142</v>
      </c>
      <c r="I47" s="732">
        <v>243142</v>
      </c>
      <c r="J47" s="732" t="s">
        <v>694</v>
      </c>
      <c r="K47" s="732" t="s">
        <v>695</v>
      </c>
      <c r="L47" s="735">
        <v>197.92999999999995</v>
      </c>
      <c r="M47" s="735">
        <v>1</v>
      </c>
      <c r="N47" s="736">
        <v>197.92999999999995</v>
      </c>
    </row>
    <row r="48" spans="1:14" ht="14.45" customHeight="1" x14ac:dyDescent="0.2">
      <c r="A48" s="730" t="s">
        <v>586</v>
      </c>
      <c r="B48" s="731" t="s">
        <v>587</v>
      </c>
      <c r="C48" s="732" t="s">
        <v>599</v>
      </c>
      <c r="D48" s="733" t="s">
        <v>600</v>
      </c>
      <c r="E48" s="734">
        <v>50113001</v>
      </c>
      <c r="F48" s="733" t="s">
        <v>619</v>
      </c>
      <c r="G48" s="732" t="s">
        <v>633</v>
      </c>
      <c r="H48" s="732">
        <v>213477</v>
      </c>
      <c r="I48" s="732">
        <v>213477</v>
      </c>
      <c r="J48" s="732" t="s">
        <v>696</v>
      </c>
      <c r="K48" s="732" t="s">
        <v>697</v>
      </c>
      <c r="L48" s="735">
        <v>3300</v>
      </c>
      <c r="M48" s="735">
        <v>8</v>
      </c>
      <c r="N48" s="736">
        <v>26400</v>
      </c>
    </row>
    <row r="49" spans="1:14" ht="14.45" customHeight="1" x14ac:dyDescent="0.2">
      <c r="A49" s="730" t="s">
        <v>586</v>
      </c>
      <c r="B49" s="731" t="s">
        <v>587</v>
      </c>
      <c r="C49" s="732" t="s">
        <v>599</v>
      </c>
      <c r="D49" s="733" t="s">
        <v>600</v>
      </c>
      <c r="E49" s="734">
        <v>50113001</v>
      </c>
      <c r="F49" s="733" t="s">
        <v>619</v>
      </c>
      <c r="G49" s="732" t="s">
        <v>620</v>
      </c>
      <c r="H49" s="732">
        <v>31915</v>
      </c>
      <c r="I49" s="732">
        <v>31915</v>
      </c>
      <c r="J49" s="732" t="s">
        <v>698</v>
      </c>
      <c r="K49" s="732" t="s">
        <v>699</v>
      </c>
      <c r="L49" s="735">
        <v>173.69</v>
      </c>
      <c r="M49" s="735">
        <v>5</v>
      </c>
      <c r="N49" s="736">
        <v>868.45</v>
      </c>
    </row>
    <row r="50" spans="1:14" ht="14.45" customHeight="1" x14ac:dyDescent="0.2">
      <c r="A50" s="730" t="s">
        <v>586</v>
      </c>
      <c r="B50" s="731" t="s">
        <v>587</v>
      </c>
      <c r="C50" s="732" t="s">
        <v>599</v>
      </c>
      <c r="D50" s="733" t="s">
        <v>600</v>
      </c>
      <c r="E50" s="734">
        <v>50113001</v>
      </c>
      <c r="F50" s="733" t="s">
        <v>619</v>
      </c>
      <c r="G50" s="732" t="s">
        <v>620</v>
      </c>
      <c r="H50" s="732">
        <v>47244</v>
      </c>
      <c r="I50" s="732">
        <v>47244</v>
      </c>
      <c r="J50" s="732" t="s">
        <v>700</v>
      </c>
      <c r="K50" s="732" t="s">
        <v>699</v>
      </c>
      <c r="L50" s="735">
        <v>143</v>
      </c>
      <c r="M50" s="735">
        <v>1</v>
      </c>
      <c r="N50" s="736">
        <v>143</v>
      </c>
    </row>
    <row r="51" spans="1:14" ht="14.45" customHeight="1" x14ac:dyDescent="0.2">
      <c r="A51" s="730" t="s">
        <v>586</v>
      </c>
      <c r="B51" s="731" t="s">
        <v>587</v>
      </c>
      <c r="C51" s="732" t="s">
        <v>599</v>
      </c>
      <c r="D51" s="733" t="s">
        <v>600</v>
      </c>
      <c r="E51" s="734">
        <v>50113001</v>
      </c>
      <c r="F51" s="733" t="s">
        <v>619</v>
      </c>
      <c r="G51" s="732" t="s">
        <v>620</v>
      </c>
      <c r="H51" s="732">
        <v>215605</v>
      </c>
      <c r="I51" s="732">
        <v>215605</v>
      </c>
      <c r="J51" s="732" t="s">
        <v>701</v>
      </c>
      <c r="K51" s="732" t="s">
        <v>702</v>
      </c>
      <c r="L51" s="735">
        <v>28.27</v>
      </c>
      <c r="M51" s="735">
        <v>1</v>
      </c>
      <c r="N51" s="736">
        <v>28.27</v>
      </c>
    </row>
    <row r="52" spans="1:14" ht="14.45" customHeight="1" x14ac:dyDescent="0.2">
      <c r="A52" s="730" t="s">
        <v>586</v>
      </c>
      <c r="B52" s="731" t="s">
        <v>587</v>
      </c>
      <c r="C52" s="732" t="s">
        <v>599</v>
      </c>
      <c r="D52" s="733" t="s">
        <v>600</v>
      </c>
      <c r="E52" s="734">
        <v>50113001</v>
      </c>
      <c r="F52" s="733" t="s">
        <v>619</v>
      </c>
      <c r="G52" s="732" t="s">
        <v>633</v>
      </c>
      <c r="H52" s="732">
        <v>846694</v>
      </c>
      <c r="I52" s="732">
        <v>100311</v>
      </c>
      <c r="J52" s="732" t="s">
        <v>703</v>
      </c>
      <c r="K52" s="732" t="s">
        <v>704</v>
      </c>
      <c r="L52" s="735">
        <v>59.29</v>
      </c>
      <c r="M52" s="735">
        <v>1</v>
      </c>
      <c r="N52" s="736">
        <v>59.29</v>
      </c>
    </row>
    <row r="53" spans="1:14" ht="14.45" customHeight="1" x14ac:dyDescent="0.2">
      <c r="A53" s="730" t="s">
        <v>586</v>
      </c>
      <c r="B53" s="731" t="s">
        <v>587</v>
      </c>
      <c r="C53" s="732" t="s">
        <v>599</v>
      </c>
      <c r="D53" s="733" t="s">
        <v>600</v>
      </c>
      <c r="E53" s="734">
        <v>50113001</v>
      </c>
      <c r="F53" s="733" t="s">
        <v>619</v>
      </c>
      <c r="G53" s="732" t="s">
        <v>620</v>
      </c>
      <c r="H53" s="732">
        <v>214355</v>
      </c>
      <c r="I53" s="732">
        <v>214355</v>
      </c>
      <c r="J53" s="732" t="s">
        <v>705</v>
      </c>
      <c r="K53" s="732" t="s">
        <v>706</v>
      </c>
      <c r="L53" s="735">
        <v>215.238</v>
      </c>
      <c r="M53" s="735">
        <v>5</v>
      </c>
      <c r="N53" s="736">
        <v>1076.19</v>
      </c>
    </row>
    <row r="54" spans="1:14" ht="14.45" customHeight="1" x14ac:dyDescent="0.2">
      <c r="A54" s="730" t="s">
        <v>586</v>
      </c>
      <c r="B54" s="731" t="s">
        <v>587</v>
      </c>
      <c r="C54" s="732" t="s">
        <v>599</v>
      </c>
      <c r="D54" s="733" t="s">
        <v>600</v>
      </c>
      <c r="E54" s="734">
        <v>50113001</v>
      </c>
      <c r="F54" s="733" t="s">
        <v>619</v>
      </c>
      <c r="G54" s="732" t="s">
        <v>620</v>
      </c>
      <c r="H54" s="732">
        <v>176205</v>
      </c>
      <c r="I54" s="732">
        <v>180825</v>
      </c>
      <c r="J54" s="732" t="s">
        <v>707</v>
      </c>
      <c r="K54" s="732" t="s">
        <v>708</v>
      </c>
      <c r="L54" s="735">
        <v>104.64000000000004</v>
      </c>
      <c r="M54" s="735">
        <v>2</v>
      </c>
      <c r="N54" s="736">
        <v>209.28000000000009</v>
      </c>
    </row>
    <row r="55" spans="1:14" ht="14.45" customHeight="1" x14ac:dyDescent="0.2">
      <c r="A55" s="730" t="s">
        <v>586</v>
      </c>
      <c r="B55" s="731" t="s">
        <v>587</v>
      </c>
      <c r="C55" s="732" t="s">
        <v>599</v>
      </c>
      <c r="D55" s="733" t="s">
        <v>600</v>
      </c>
      <c r="E55" s="734">
        <v>50113001</v>
      </c>
      <c r="F55" s="733" t="s">
        <v>619</v>
      </c>
      <c r="G55" s="732" t="s">
        <v>620</v>
      </c>
      <c r="H55" s="732">
        <v>216572</v>
      </c>
      <c r="I55" s="732">
        <v>216572</v>
      </c>
      <c r="J55" s="732" t="s">
        <v>709</v>
      </c>
      <c r="K55" s="732" t="s">
        <v>710</v>
      </c>
      <c r="L55" s="735">
        <v>36.4189972362256</v>
      </c>
      <c r="M55" s="735">
        <v>34</v>
      </c>
      <c r="N55" s="736">
        <v>1238.2459060316703</v>
      </c>
    </row>
    <row r="56" spans="1:14" ht="14.45" customHeight="1" x14ac:dyDescent="0.2">
      <c r="A56" s="730" t="s">
        <v>586</v>
      </c>
      <c r="B56" s="731" t="s">
        <v>587</v>
      </c>
      <c r="C56" s="732" t="s">
        <v>599</v>
      </c>
      <c r="D56" s="733" t="s">
        <v>600</v>
      </c>
      <c r="E56" s="734">
        <v>50113001</v>
      </c>
      <c r="F56" s="733" t="s">
        <v>619</v>
      </c>
      <c r="G56" s="732" t="s">
        <v>620</v>
      </c>
      <c r="H56" s="732">
        <v>51383</v>
      </c>
      <c r="I56" s="732">
        <v>51383</v>
      </c>
      <c r="J56" s="732" t="s">
        <v>711</v>
      </c>
      <c r="K56" s="732" t="s">
        <v>712</v>
      </c>
      <c r="L56" s="735">
        <v>93.5</v>
      </c>
      <c r="M56" s="735">
        <v>2</v>
      </c>
      <c r="N56" s="736">
        <v>187</v>
      </c>
    </row>
    <row r="57" spans="1:14" ht="14.45" customHeight="1" x14ac:dyDescent="0.2">
      <c r="A57" s="730" t="s">
        <v>586</v>
      </c>
      <c r="B57" s="731" t="s">
        <v>587</v>
      </c>
      <c r="C57" s="732" t="s">
        <v>599</v>
      </c>
      <c r="D57" s="733" t="s">
        <v>600</v>
      </c>
      <c r="E57" s="734">
        <v>50113001</v>
      </c>
      <c r="F57" s="733" t="s">
        <v>619</v>
      </c>
      <c r="G57" s="732" t="s">
        <v>620</v>
      </c>
      <c r="H57" s="732">
        <v>51367</v>
      </c>
      <c r="I57" s="732">
        <v>51367</v>
      </c>
      <c r="J57" s="732" t="s">
        <v>711</v>
      </c>
      <c r="K57" s="732" t="s">
        <v>713</v>
      </c>
      <c r="L57" s="735">
        <v>92.950000000000017</v>
      </c>
      <c r="M57" s="735">
        <v>9</v>
      </c>
      <c r="N57" s="736">
        <v>836.55000000000018</v>
      </c>
    </row>
    <row r="58" spans="1:14" ht="14.45" customHeight="1" x14ac:dyDescent="0.2">
      <c r="A58" s="730" t="s">
        <v>586</v>
      </c>
      <c r="B58" s="731" t="s">
        <v>587</v>
      </c>
      <c r="C58" s="732" t="s">
        <v>599</v>
      </c>
      <c r="D58" s="733" t="s">
        <v>600</v>
      </c>
      <c r="E58" s="734">
        <v>50113001</v>
      </c>
      <c r="F58" s="733" t="s">
        <v>619</v>
      </c>
      <c r="G58" s="732" t="s">
        <v>620</v>
      </c>
      <c r="H58" s="732">
        <v>51366</v>
      </c>
      <c r="I58" s="732">
        <v>51366</v>
      </c>
      <c r="J58" s="732" t="s">
        <v>711</v>
      </c>
      <c r="K58" s="732" t="s">
        <v>714</v>
      </c>
      <c r="L58" s="735">
        <v>171.6</v>
      </c>
      <c r="M58" s="735">
        <v>31</v>
      </c>
      <c r="N58" s="736">
        <v>5319.5999999999995</v>
      </c>
    </row>
    <row r="59" spans="1:14" ht="14.45" customHeight="1" x14ac:dyDescent="0.2">
      <c r="A59" s="730" t="s">
        <v>586</v>
      </c>
      <c r="B59" s="731" t="s">
        <v>587</v>
      </c>
      <c r="C59" s="732" t="s">
        <v>599</v>
      </c>
      <c r="D59" s="733" t="s">
        <v>600</v>
      </c>
      <c r="E59" s="734">
        <v>50113001</v>
      </c>
      <c r="F59" s="733" t="s">
        <v>619</v>
      </c>
      <c r="G59" s="732" t="s">
        <v>620</v>
      </c>
      <c r="H59" s="732">
        <v>51384</v>
      </c>
      <c r="I59" s="732">
        <v>51384</v>
      </c>
      <c r="J59" s="732" t="s">
        <v>711</v>
      </c>
      <c r="K59" s="732" t="s">
        <v>715</v>
      </c>
      <c r="L59" s="735">
        <v>192.5</v>
      </c>
      <c r="M59" s="735">
        <v>1</v>
      </c>
      <c r="N59" s="736">
        <v>192.5</v>
      </c>
    </row>
    <row r="60" spans="1:14" ht="14.45" customHeight="1" x14ac:dyDescent="0.2">
      <c r="A60" s="730" t="s">
        <v>586</v>
      </c>
      <c r="B60" s="731" t="s">
        <v>587</v>
      </c>
      <c r="C60" s="732" t="s">
        <v>599</v>
      </c>
      <c r="D60" s="733" t="s">
        <v>600</v>
      </c>
      <c r="E60" s="734">
        <v>50113001</v>
      </c>
      <c r="F60" s="733" t="s">
        <v>619</v>
      </c>
      <c r="G60" s="732" t="s">
        <v>620</v>
      </c>
      <c r="H60" s="732">
        <v>207900</v>
      </c>
      <c r="I60" s="732">
        <v>207900</v>
      </c>
      <c r="J60" s="732" t="s">
        <v>716</v>
      </c>
      <c r="K60" s="732" t="s">
        <v>717</v>
      </c>
      <c r="L60" s="735">
        <v>85.620000000000033</v>
      </c>
      <c r="M60" s="735">
        <v>2</v>
      </c>
      <c r="N60" s="736">
        <v>171.24000000000007</v>
      </c>
    </row>
    <row r="61" spans="1:14" ht="14.45" customHeight="1" x14ac:dyDescent="0.2">
      <c r="A61" s="730" t="s">
        <v>586</v>
      </c>
      <c r="B61" s="731" t="s">
        <v>587</v>
      </c>
      <c r="C61" s="732" t="s">
        <v>599</v>
      </c>
      <c r="D61" s="733" t="s">
        <v>600</v>
      </c>
      <c r="E61" s="734">
        <v>50113001</v>
      </c>
      <c r="F61" s="733" t="s">
        <v>619</v>
      </c>
      <c r="G61" s="732" t="s">
        <v>620</v>
      </c>
      <c r="H61" s="732">
        <v>157608</v>
      </c>
      <c r="I61" s="732">
        <v>57608</v>
      </c>
      <c r="J61" s="732" t="s">
        <v>718</v>
      </c>
      <c r="K61" s="732" t="s">
        <v>719</v>
      </c>
      <c r="L61" s="735">
        <v>100.25</v>
      </c>
      <c r="M61" s="735">
        <v>1</v>
      </c>
      <c r="N61" s="736">
        <v>100.25</v>
      </c>
    </row>
    <row r="62" spans="1:14" ht="14.45" customHeight="1" x14ac:dyDescent="0.2">
      <c r="A62" s="730" t="s">
        <v>586</v>
      </c>
      <c r="B62" s="731" t="s">
        <v>587</v>
      </c>
      <c r="C62" s="732" t="s">
        <v>599</v>
      </c>
      <c r="D62" s="733" t="s">
        <v>600</v>
      </c>
      <c r="E62" s="734">
        <v>50113001</v>
      </c>
      <c r="F62" s="733" t="s">
        <v>619</v>
      </c>
      <c r="G62" s="732" t="s">
        <v>620</v>
      </c>
      <c r="H62" s="732">
        <v>159982</v>
      </c>
      <c r="I62" s="732">
        <v>59982</v>
      </c>
      <c r="J62" s="732" t="s">
        <v>720</v>
      </c>
      <c r="K62" s="732" t="s">
        <v>721</v>
      </c>
      <c r="L62" s="735">
        <v>51.410000000000011</v>
      </c>
      <c r="M62" s="735">
        <v>1</v>
      </c>
      <c r="N62" s="736">
        <v>51.410000000000011</v>
      </c>
    </row>
    <row r="63" spans="1:14" ht="14.45" customHeight="1" x14ac:dyDescent="0.2">
      <c r="A63" s="730" t="s">
        <v>586</v>
      </c>
      <c r="B63" s="731" t="s">
        <v>587</v>
      </c>
      <c r="C63" s="732" t="s">
        <v>599</v>
      </c>
      <c r="D63" s="733" t="s">
        <v>600</v>
      </c>
      <c r="E63" s="734">
        <v>50113001</v>
      </c>
      <c r="F63" s="733" t="s">
        <v>619</v>
      </c>
      <c r="G63" s="732" t="s">
        <v>620</v>
      </c>
      <c r="H63" s="732">
        <v>102486</v>
      </c>
      <c r="I63" s="732">
        <v>2486</v>
      </c>
      <c r="J63" s="732" t="s">
        <v>722</v>
      </c>
      <c r="K63" s="732" t="s">
        <v>723</v>
      </c>
      <c r="L63" s="735">
        <v>121.91000000000001</v>
      </c>
      <c r="M63" s="735">
        <v>1</v>
      </c>
      <c r="N63" s="736">
        <v>121.91000000000001</v>
      </c>
    </row>
    <row r="64" spans="1:14" ht="14.45" customHeight="1" x14ac:dyDescent="0.2">
      <c r="A64" s="730" t="s">
        <v>586</v>
      </c>
      <c r="B64" s="731" t="s">
        <v>587</v>
      </c>
      <c r="C64" s="732" t="s">
        <v>599</v>
      </c>
      <c r="D64" s="733" t="s">
        <v>600</v>
      </c>
      <c r="E64" s="734">
        <v>50113001</v>
      </c>
      <c r="F64" s="733" t="s">
        <v>619</v>
      </c>
      <c r="G64" s="732" t="s">
        <v>620</v>
      </c>
      <c r="H64" s="732">
        <v>100489</v>
      </c>
      <c r="I64" s="732">
        <v>489</v>
      </c>
      <c r="J64" s="732" t="s">
        <v>724</v>
      </c>
      <c r="K64" s="732" t="s">
        <v>725</v>
      </c>
      <c r="L64" s="735">
        <v>47.290000000000006</v>
      </c>
      <c r="M64" s="735">
        <v>2</v>
      </c>
      <c r="N64" s="736">
        <v>94.580000000000013</v>
      </c>
    </row>
    <row r="65" spans="1:14" ht="14.45" customHeight="1" x14ac:dyDescent="0.2">
      <c r="A65" s="730" t="s">
        <v>586</v>
      </c>
      <c r="B65" s="731" t="s">
        <v>587</v>
      </c>
      <c r="C65" s="732" t="s">
        <v>599</v>
      </c>
      <c r="D65" s="733" t="s">
        <v>600</v>
      </c>
      <c r="E65" s="734">
        <v>50113001</v>
      </c>
      <c r="F65" s="733" t="s">
        <v>619</v>
      </c>
      <c r="G65" s="732" t="s">
        <v>620</v>
      </c>
      <c r="H65" s="732">
        <v>117996</v>
      </c>
      <c r="I65" s="732">
        <v>17996</v>
      </c>
      <c r="J65" s="732" t="s">
        <v>726</v>
      </c>
      <c r="K65" s="732" t="s">
        <v>727</v>
      </c>
      <c r="L65" s="735">
        <v>80.77000000000001</v>
      </c>
      <c r="M65" s="735">
        <v>1</v>
      </c>
      <c r="N65" s="736">
        <v>80.77000000000001</v>
      </c>
    </row>
    <row r="66" spans="1:14" ht="14.45" customHeight="1" x14ac:dyDescent="0.2">
      <c r="A66" s="730" t="s">
        <v>586</v>
      </c>
      <c r="B66" s="731" t="s">
        <v>587</v>
      </c>
      <c r="C66" s="732" t="s">
        <v>599</v>
      </c>
      <c r="D66" s="733" t="s">
        <v>600</v>
      </c>
      <c r="E66" s="734">
        <v>50113001</v>
      </c>
      <c r="F66" s="733" t="s">
        <v>619</v>
      </c>
      <c r="G66" s="732" t="s">
        <v>620</v>
      </c>
      <c r="H66" s="732">
        <v>930661</v>
      </c>
      <c r="I66" s="732">
        <v>0</v>
      </c>
      <c r="J66" s="732" t="s">
        <v>728</v>
      </c>
      <c r="K66" s="732" t="s">
        <v>329</v>
      </c>
      <c r="L66" s="735">
        <v>352.72797100536741</v>
      </c>
      <c r="M66" s="735">
        <v>2</v>
      </c>
      <c r="N66" s="736">
        <v>705.45594201073482</v>
      </c>
    </row>
    <row r="67" spans="1:14" ht="14.45" customHeight="1" x14ac:dyDescent="0.2">
      <c r="A67" s="730" t="s">
        <v>586</v>
      </c>
      <c r="B67" s="731" t="s">
        <v>587</v>
      </c>
      <c r="C67" s="732" t="s">
        <v>599</v>
      </c>
      <c r="D67" s="733" t="s">
        <v>600</v>
      </c>
      <c r="E67" s="734">
        <v>50113001</v>
      </c>
      <c r="F67" s="733" t="s">
        <v>619</v>
      </c>
      <c r="G67" s="732" t="s">
        <v>620</v>
      </c>
      <c r="H67" s="732">
        <v>920362</v>
      </c>
      <c r="I67" s="732">
        <v>0</v>
      </c>
      <c r="J67" s="732" t="s">
        <v>729</v>
      </c>
      <c r="K67" s="732" t="s">
        <v>329</v>
      </c>
      <c r="L67" s="735">
        <v>531.5402724734206</v>
      </c>
      <c r="M67" s="735">
        <v>1</v>
      </c>
      <c r="N67" s="736">
        <v>531.5402724734206</v>
      </c>
    </row>
    <row r="68" spans="1:14" ht="14.45" customHeight="1" x14ac:dyDescent="0.2">
      <c r="A68" s="730" t="s">
        <v>586</v>
      </c>
      <c r="B68" s="731" t="s">
        <v>587</v>
      </c>
      <c r="C68" s="732" t="s">
        <v>599</v>
      </c>
      <c r="D68" s="733" t="s">
        <v>600</v>
      </c>
      <c r="E68" s="734">
        <v>50113001</v>
      </c>
      <c r="F68" s="733" t="s">
        <v>619</v>
      </c>
      <c r="G68" s="732" t="s">
        <v>620</v>
      </c>
      <c r="H68" s="732">
        <v>900493</v>
      </c>
      <c r="I68" s="732">
        <v>0</v>
      </c>
      <c r="J68" s="732" t="s">
        <v>730</v>
      </c>
      <c r="K68" s="732" t="s">
        <v>329</v>
      </c>
      <c r="L68" s="735">
        <v>309.17540860508927</v>
      </c>
      <c r="M68" s="735">
        <v>4</v>
      </c>
      <c r="N68" s="736">
        <v>1236.7016344203571</v>
      </c>
    </row>
    <row r="69" spans="1:14" ht="14.45" customHeight="1" x14ac:dyDescent="0.2">
      <c r="A69" s="730" t="s">
        <v>586</v>
      </c>
      <c r="B69" s="731" t="s">
        <v>587</v>
      </c>
      <c r="C69" s="732" t="s">
        <v>599</v>
      </c>
      <c r="D69" s="733" t="s">
        <v>600</v>
      </c>
      <c r="E69" s="734">
        <v>50113001</v>
      </c>
      <c r="F69" s="733" t="s">
        <v>619</v>
      </c>
      <c r="G69" s="732" t="s">
        <v>620</v>
      </c>
      <c r="H69" s="732">
        <v>843067</v>
      </c>
      <c r="I69" s="732">
        <v>0</v>
      </c>
      <c r="J69" s="732" t="s">
        <v>731</v>
      </c>
      <c r="K69" s="732" t="s">
        <v>329</v>
      </c>
      <c r="L69" s="735">
        <v>413.44245038693742</v>
      </c>
      <c r="M69" s="735">
        <v>6</v>
      </c>
      <c r="N69" s="736">
        <v>2480.6547023216244</v>
      </c>
    </row>
    <row r="70" spans="1:14" ht="14.45" customHeight="1" x14ac:dyDescent="0.2">
      <c r="A70" s="730" t="s">
        <v>586</v>
      </c>
      <c r="B70" s="731" t="s">
        <v>587</v>
      </c>
      <c r="C70" s="732" t="s">
        <v>599</v>
      </c>
      <c r="D70" s="733" t="s">
        <v>600</v>
      </c>
      <c r="E70" s="734">
        <v>50113001</v>
      </c>
      <c r="F70" s="733" t="s">
        <v>619</v>
      </c>
      <c r="G70" s="732" t="s">
        <v>620</v>
      </c>
      <c r="H70" s="732">
        <v>188217</v>
      </c>
      <c r="I70" s="732">
        <v>88217</v>
      </c>
      <c r="J70" s="732" t="s">
        <v>732</v>
      </c>
      <c r="K70" s="732" t="s">
        <v>733</v>
      </c>
      <c r="L70" s="735">
        <v>126.78000000000002</v>
      </c>
      <c r="M70" s="735">
        <v>4</v>
      </c>
      <c r="N70" s="736">
        <v>507.12000000000006</v>
      </c>
    </row>
    <row r="71" spans="1:14" ht="14.45" customHeight="1" x14ac:dyDescent="0.2">
      <c r="A71" s="730" t="s">
        <v>586</v>
      </c>
      <c r="B71" s="731" t="s">
        <v>587</v>
      </c>
      <c r="C71" s="732" t="s">
        <v>599</v>
      </c>
      <c r="D71" s="733" t="s">
        <v>600</v>
      </c>
      <c r="E71" s="734">
        <v>50113001</v>
      </c>
      <c r="F71" s="733" t="s">
        <v>619</v>
      </c>
      <c r="G71" s="732" t="s">
        <v>620</v>
      </c>
      <c r="H71" s="732">
        <v>225971</v>
      </c>
      <c r="I71" s="732">
        <v>225971</v>
      </c>
      <c r="J71" s="732" t="s">
        <v>734</v>
      </c>
      <c r="K71" s="732" t="s">
        <v>735</v>
      </c>
      <c r="L71" s="735">
        <v>103.91000000000004</v>
      </c>
      <c r="M71" s="735">
        <v>3</v>
      </c>
      <c r="N71" s="736">
        <v>311.73000000000013</v>
      </c>
    </row>
    <row r="72" spans="1:14" ht="14.45" customHeight="1" x14ac:dyDescent="0.2">
      <c r="A72" s="730" t="s">
        <v>586</v>
      </c>
      <c r="B72" s="731" t="s">
        <v>587</v>
      </c>
      <c r="C72" s="732" t="s">
        <v>599</v>
      </c>
      <c r="D72" s="733" t="s">
        <v>600</v>
      </c>
      <c r="E72" s="734">
        <v>50113001</v>
      </c>
      <c r="F72" s="733" t="s">
        <v>619</v>
      </c>
      <c r="G72" s="732" t="s">
        <v>633</v>
      </c>
      <c r="H72" s="732">
        <v>844554</v>
      </c>
      <c r="I72" s="732">
        <v>114065</v>
      </c>
      <c r="J72" s="732" t="s">
        <v>736</v>
      </c>
      <c r="K72" s="732" t="s">
        <v>737</v>
      </c>
      <c r="L72" s="735">
        <v>18.290000000000003</v>
      </c>
      <c r="M72" s="735">
        <v>1</v>
      </c>
      <c r="N72" s="736">
        <v>18.290000000000003</v>
      </c>
    </row>
    <row r="73" spans="1:14" ht="14.45" customHeight="1" x14ac:dyDescent="0.2">
      <c r="A73" s="730" t="s">
        <v>586</v>
      </c>
      <c r="B73" s="731" t="s">
        <v>587</v>
      </c>
      <c r="C73" s="732" t="s">
        <v>599</v>
      </c>
      <c r="D73" s="733" t="s">
        <v>600</v>
      </c>
      <c r="E73" s="734">
        <v>50113001</v>
      </c>
      <c r="F73" s="733" t="s">
        <v>619</v>
      </c>
      <c r="G73" s="732" t="s">
        <v>620</v>
      </c>
      <c r="H73" s="732">
        <v>117992</v>
      </c>
      <c r="I73" s="732">
        <v>17992</v>
      </c>
      <c r="J73" s="732" t="s">
        <v>738</v>
      </c>
      <c r="K73" s="732" t="s">
        <v>739</v>
      </c>
      <c r="L73" s="735">
        <v>81.760000000000005</v>
      </c>
      <c r="M73" s="735">
        <v>1</v>
      </c>
      <c r="N73" s="736">
        <v>81.760000000000005</v>
      </c>
    </row>
    <row r="74" spans="1:14" ht="14.45" customHeight="1" x14ac:dyDescent="0.2">
      <c r="A74" s="730" t="s">
        <v>586</v>
      </c>
      <c r="B74" s="731" t="s">
        <v>587</v>
      </c>
      <c r="C74" s="732" t="s">
        <v>599</v>
      </c>
      <c r="D74" s="733" t="s">
        <v>600</v>
      </c>
      <c r="E74" s="734">
        <v>50113001</v>
      </c>
      <c r="F74" s="733" t="s">
        <v>619</v>
      </c>
      <c r="G74" s="732" t="s">
        <v>620</v>
      </c>
      <c r="H74" s="732">
        <v>237329</v>
      </c>
      <c r="I74" s="732">
        <v>237329</v>
      </c>
      <c r="J74" s="732" t="s">
        <v>740</v>
      </c>
      <c r="K74" s="732" t="s">
        <v>741</v>
      </c>
      <c r="L74" s="735">
        <v>109.11500000000001</v>
      </c>
      <c r="M74" s="735">
        <v>6</v>
      </c>
      <c r="N74" s="736">
        <v>654.69000000000005</v>
      </c>
    </row>
    <row r="75" spans="1:14" ht="14.45" customHeight="1" x14ac:dyDescent="0.2">
      <c r="A75" s="730" t="s">
        <v>586</v>
      </c>
      <c r="B75" s="731" t="s">
        <v>587</v>
      </c>
      <c r="C75" s="732" t="s">
        <v>599</v>
      </c>
      <c r="D75" s="733" t="s">
        <v>600</v>
      </c>
      <c r="E75" s="734">
        <v>50113001</v>
      </c>
      <c r="F75" s="733" t="s">
        <v>619</v>
      </c>
      <c r="G75" s="732" t="s">
        <v>620</v>
      </c>
      <c r="H75" s="732">
        <v>207527</v>
      </c>
      <c r="I75" s="732">
        <v>207527</v>
      </c>
      <c r="J75" s="732" t="s">
        <v>742</v>
      </c>
      <c r="K75" s="732" t="s">
        <v>743</v>
      </c>
      <c r="L75" s="735">
        <v>61.63</v>
      </c>
      <c r="M75" s="735">
        <v>1</v>
      </c>
      <c r="N75" s="736">
        <v>61.63</v>
      </c>
    </row>
    <row r="76" spans="1:14" ht="14.45" customHeight="1" x14ac:dyDescent="0.2">
      <c r="A76" s="730" t="s">
        <v>586</v>
      </c>
      <c r="B76" s="731" t="s">
        <v>587</v>
      </c>
      <c r="C76" s="732" t="s">
        <v>599</v>
      </c>
      <c r="D76" s="733" t="s">
        <v>600</v>
      </c>
      <c r="E76" s="734">
        <v>50113001</v>
      </c>
      <c r="F76" s="733" t="s">
        <v>619</v>
      </c>
      <c r="G76" s="732" t="s">
        <v>620</v>
      </c>
      <c r="H76" s="732">
        <v>102684</v>
      </c>
      <c r="I76" s="732">
        <v>2684</v>
      </c>
      <c r="J76" s="732" t="s">
        <v>744</v>
      </c>
      <c r="K76" s="732" t="s">
        <v>745</v>
      </c>
      <c r="L76" s="735">
        <v>108.56</v>
      </c>
      <c r="M76" s="735">
        <v>1</v>
      </c>
      <c r="N76" s="736">
        <v>108.56</v>
      </c>
    </row>
    <row r="77" spans="1:14" ht="14.45" customHeight="1" x14ac:dyDescent="0.2">
      <c r="A77" s="730" t="s">
        <v>586</v>
      </c>
      <c r="B77" s="731" t="s">
        <v>587</v>
      </c>
      <c r="C77" s="732" t="s">
        <v>599</v>
      </c>
      <c r="D77" s="733" t="s">
        <v>600</v>
      </c>
      <c r="E77" s="734">
        <v>50113001</v>
      </c>
      <c r="F77" s="733" t="s">
        <v>619</v>
      </c>
      <c r="G77" s="732" t="s">
        <v>633</v>
      </c>
      <c r="H77" s="732">
        <v>16913</v>
      </c>
      <c r="I77" s="732">
        <v>16913</v>
      </c>
      <c r="J77" s="732" t="s">
        <v>746</v>
      </c>
      <c r="K77" s="732" t="s">
        <v>747</v>
      </c>
      <c r="L77" s="735">
        <v>52.269999999999996</v>
      </c>
      <c r="M77" s="735">
        <v>1</v>
      </c>
      <c r="N77" s="736">
        <v>52.269999999999996</v>
      </c>
    </row>
    <row r="78" spans="1:14" ht="14.45" customHeight="1" x14ac:dyDescent="0.2">
      <c r="A78" s="730" t="s">
        <v>586</v>
      </c>
      <c r="B78" s="731" t="s">
        <v>587</v>
      </c>
      <c r="C78" s="732" t="s">
        <v>599</v>
      </c>
      <c r="D78" s="733" t="s">
        <v>600</v>
      </c>
      <c r="E78" s="734">
        <v>50113001</v>
      </c>
      <c r="F78" s="733" t="s">
        <v>619</v>
      </c>
      <c r="G78" s="732" t="s">
        <v>620</v>
      </c>
      <c r="H78" s="732">
        <v>230353</v>
      </c>
      <c r="I78" s="732">
        <v>230353</v>
      </c>
      <c r="J78" s="732" t="s">
        <v>748</v>
      </c>
      <c r="K78" s="732" t="s">
        <v>749</v>
      </c>
      <c r="L78" s="735">
        <v>1758.33</v>
      </c>
      <c r="M78" s="735">
        <v>1</v>
      </c>
      <c r="N78" s="736">
        <v>1758.33</v>
      </c>
    </row>
    <row r="79" spans="1:14" ht="14.45" customHeight="1" x14ac:dyDescent="0.2">
      <c r="A79" s="730" t="s">
        <v>586</v>
      </c>
      <c r="B79" s="731" t="s">
        <v>587</v>
      </c>
      <c r="C79" s="732" t="s">
        <v>599</v>
      </c>
      <c r="D79" s="733" t="s">
        <v>600</v>
      </c>
      <c r="E79" s="734">
        <v>50113001</v>
      </c>
      <c r="F79" s="733" t="s">
        <v>619</v>
      </c>
      <c r="G79" s="732" t="s">
        <v>633</v>
      </c>
      <c r="H79" s="732">
        <v>191788</v>
      </c>
      <c r="I79" s="732">
        <v>91788</v>
      </c>
      <c r="J79" s="732" t="s">
        <v>750</v>
      </c>
      <c r="K79" s="732" t="s">
        <v>751</v>
      </c>
      <c r="L79" s="735">
        <v>9.1199999999999992</v>
      </c>
      <c r="M79" s="735">
        <v>12</v>
      </c>
      <c r="N79" s="736">
        <v>109.44</v>
      </c>
    </row>
    <row r="80" spans="1:14" ht="14.45" customHeight="1" x14ac:dyDescent="0.2">
      <c r="A80" s="730" t="s">
        <v>586</v>
      </c>
      <c r="B80" s="731" t="s">
        <v>587</v>
      </c>
      <c r="C80" s="732" t="s">
        <v>599</v>
      </c>
      <c r="D80" s="733" t="s">
        <v>600</v>
      </c>
      <c r="E80" s="734">
        <v>50113001</v>
      </c>
      <c r="F80" s="733" t="s">
        <v>619</v>
      </c>
      <c r="G80" s="732" t="s">
        <v>633</v>
      </c>
      <c r="H80" s="732">
        <v>184399</v>
      </c>
      <c r="I80" s="732">
        <v>84399</v>
      </c>
      <c r="J80" s="732" t="s">
        <v>752</v>
      </c>
      <c r="K80" s="732" t="s">
        <v>753</v>
      </c>
      <c r="L80" s="735">
        <v>126.2</v>
      </c>
      <c r="M80" s="735">
        <v>2</v>
      </c>
      <c r="N80" s="736">
        <v>252.4</v>
      </c>
    </row>
    <row r="81" spans="1:14" ht="14.45" customHeight="1" x14ac:dyDescent="0.2">
      <c r="A81" s="730" t="s">
        <v>586</v>
      </c>
      <c r="B81" s="731" t="s">
        <v>587</v>
      </c>
      <c r="C81" s="732" t="s">
        <v>599</v>
      </c>
      <c r="D81" s="733" t="s">
        <v>600</v>
      </c>
      <c r="E81" s="734">
        <v>50113001</v>
      </c>
      <c r="F81" s="733" t="s">
        <v>619</v>
      </c>
      <c r="G81" s="732" t="s">
        <v>620</v>
      </c>
      <c r="H81" s="732">
        <v>224732</v>
      </c>
      <c r="I81" s="732">
        <v>224732</v>
      </c>
      <c r="J81" s="732" t="s">
        <v>754</v>
      </c>
      <c r="K81" s="732" t="s">
        <v>755</v>
      </c>
      <c r="L81" s="735">
        <v>832.65</v>
      </c>
      <c r="M81" s="735">
        <v>1</v>
      </c>
      <c r="N81" s="736">
        <v>832.65</v>
      </c>
    </row>
    <row r="82" spans="1:14" ht="14.45" customHeight="1" x14ac:dyDescent="0.2">
      <c r="A82" s="730" t="s">
        <v>586</v>
      </c>
      <c r="B82" s="731" t="s">
        <v>587</v>
      </c>
      <c r="C82" s="732" t="s">
        <v>599</v>
      </c>
      <c r="D82" s="733" t="s">
        <v>600</v>
      </c>
      <c r="E82" s="734">
        <v>50113001</v>
      </c>
      <c r="F82" s="733" t="s">
        <v>619</v>
      </c>
      <c r="G82" s="732" t="s">
        <v>633</v>
      </c>
      <c r="H82" s="732">
        <v>100536</v>
      </c>
      <c r="I82" s="732">
        <v>536</v>
      </c>
      <c r="J82" s="732" t="s">
        <v>756</v>
      </c>
      <c r="K82" s="732" t="s">
        <v>626</v>
      </c>
      <c r="L82" s="735">
        <v>49.32</v>
      </c>
      <c r="M82" s="735">
        <v>1</v>
      </c>
      <c r="N82" s="736">
        <v>49.32</v>
      </c>
    </row>
    <row r="83" spans="1:14" ht="14.45" customHeight="1" x14ac:dyDescent="0.2">
      <c r="A83" s="730" t="s">
        <v>586</v>
      </c>
      <c r="B83" s="731" t="s">
        <v>587</v>
      </c>
      <c r="C83" s="732" t="s">
        <v>599</v>
      </c>
      <c r="D83" s="733" t="s">
        <v>600</v>
      </c>
      <c r="E83" s="734">
        <v>50113001</v>
      </c>
      <c r="F83" s="733" t="s">
        <v>619</v>
      </c>
      <c r="G83" s="732" t="s">
        <v>633</v>
      </c>
      <c r="H83" s="732">
        <v>155824</v>
      </c>
      <c r="I83" s="732">
        <v>55824</v>
      </c>
      <c r="J83" s="732" t="s">
        <v>757</v>
      </c>
      <c r="K83" s="732" t="s">
        <v>758</v>
      </c>
      <c r="L83" s="735">
        <v>49.078333333333326</v>
      </c>
      <c r="M83" s="735">
        <v>6</v>
      </c>
      <c r="N83" s="736">
        <v>294.46999999999997</v>
      </c>
    </row>
    <row r="84" spans="1:14" ht="14.45" customHeight="1" x14ac:dyDescent="0.2">
      <c r="A84" s="730" t="s">
        <v>586</v>
      </c>
      <c r="B84" s="731" t="s">
        <v>587</v>
      </c>
      <c r="C84" s="732" t="s">
        <v>599</v>
      </c>
      <c r="D84" s="733" t="s">
        <v>600</v>
      </c>
      <c r="E84" s="734">
        <v>50113001</v>
      </c>
      <c r="F84" s="733" t="s">
        <v>619</v>
      </c>
      <c r="G84" s="732" t="s">
        <v>633</v>
      </c>
      <c r="H84" s="732">
        <v>107981</v>
      </c>
      <c r="I84" s="732">
        <v>7981</v>
      </c>
      <c r="J84" s="732" t="s">
        <v>757</v>
      </c>
      <c r="K84" s="732" t="s">
        <v>759</v>
      </c>
      <c r="L84" s="735">
        <v>46.669661016949156</v>
      </c>
      <c r="M84" s="735">
        <v>59</v>
      </c>
      <c r="N84" s="736">
        <v>2753.51</v>
      </c>
    </row>
    <row r="85" spans="1:14" ht="14.45" customHeight="1" x14ac:dyDescent="0.2">
      <c r="A85" s="730" t="s">
        <v>586</v>
      </c>
      <c r="B85" s="731" t="s">
        <v>587</v>
      </c>
      <c r="C85" s="732" t="s">
        <v>599</v>
      </c>
      <c r="D85" s="733" t="s">
        <v>600</v>
      </c>
      <c r="E85" s="734">
        <v>50113001</v>
      </c>
      <c r="F85" s="733" t="s">
        <v>619</v>
      </c>
      <c r="G85" s="732" t="s">
        <v>633</v>
      </c>
      <c r="H85" s="732">
        <v>155823</v>
      </c>
      <c r="I85" s="732">
        <v>55823</v>
      </c>
      <c r="J85" s="732" t="s">
        <v>757</v>
      </c>
      <c r="K85" s="732" t="s">
        <v>760</v>
      </c>
      <c r="L85" s="735">
        <v>33.010999926509541</v>
      </c>
      <c r="M85" s="735">
        <v>79</v>
      </c>
      <c r="N85" s="736">
        <v>2607.8689941942539</v>
      </c>
    </row>
    <row r="86" spans="1:14" ht="14.45" customHeight="1" x14ac:dyDescent="0.2">
      <c r="A86" s="730" t="s">
        <v>586</v>
      </c>
      <c r="B86" s="731" t="s">
        <v>587</v>
      </c>
      <c r="C86" s="732" t="s">
        <v>599</v>
      </c>
      <c r="D86" s="733" t="s">
        <v>600</v>
      </c>
      <c r="E86" s="734">
        <v>50113001</v>
      </c>
      <c r="F86" s="733" t="s">
        <v>619</v>
      </c>
      <c r="G86" s="732" t="s">
        <v>620</v>
      </c>
      <c r="H86" s="732">
        <v>200863</v>
      </c>
      <c r="I86" s="732">
        <v>200863</v>
      </c>
      <c r="J86" s="732" t="s">
        <v>761</v>
      </c>
      <c r="K86" s="732" t="s">
        <v>762</v>
      </c>
      <c r="L86" s="735">
        <v>85.285555555555575</v>
      </c>
      <c r="M86" s="735">
        <v>9</v>
      </c>
      <c r="N86" s="736">
        <v>767.57000000000016</v>
      </c>
    </row>
    <row r="87" spans="1:14" ht="14.45" customHeight="1" x14ac:dyDescent="0.2">
      <c r="A87" s="730" t="s">
        <v>586</v>
      </c>
      <c r="B87" s="731" t="s">
        <v>587</v>
      </c>
      <c r="C87" s="732" t="s">
        <v>599</v>
      </c>
      <c r="D87" s="733" t="s">
        <v>600</v>
      </c>
      <c r="E87" s="734">
        <v>50113001</v>
      </c>
      <c r="F87" s="733" t="s">
        <v>619</v>
      </c>
      <c r="G87" s="732" t="s">
        <v>620</v>
      </c>
      <c r="H87" s="732">
        <v>100876</v>
      </c>
      <c r="I87" s="732">
        <v>876</v>
      </c>
      <c r="J87" s="732" t="s">
        <v>761</v>
      </c>
      <c r="K87" s="732" t="s">
        <v>763</v>
      </c>
      <c r="L87" s="735">
        <v>74.253999999999991</v>
      </c>
      <c r="M87" s="735">
        <v>5</v>
      </c>
      <c r="N87" s="736">
        <v>371.27</v>
      </c>
    </row>
    <row r="88" spans="1:14" ht="14.45" customHeight="1" x14ac:dyDescent="0.2">
      <c r="A88" s="730" t="s">
        <v>586</v>
      </c>
      <c r="B88" s="731" t="s">
        <v>587</v>
      </c>
      <c r="C88" s="732" t="s">
        <v>599</v>
      </c>
      <c r="D88" s="733" t="s">
        <v>600</v>
      </c>
      <c r="E88" s="734">
        <v>50113001</v>
      </c>
      <c r="F88" s="733" t="s">
        <v>619</v>
      </c>
      <c r="G88" s="732" t="s">
        <v>620</v>
      </c>
      <c r="H88" s="732">
        <v>207820</v>
      </c>
      <c r="I88" s="732">
        <v>207820</v>
      </c>
      <c r="J88" s="732" t="s">
        <v>764</v>
      </c>
      <c r="K88" s="732" t="s">
        <v>765</v>
      </c>
      <c r="L88" s="735">
        <v>31.319729729729726</v>
      </c>
      <c r="M88" s="735">
        <v>37</v>
      </c>
      <c r="N88" s="736">
        <v>1158.83</v>
      </c>
    </row>
    <row r="89" spans="1:14" ht="14.45" customHeight="1" x14ac:dyDescent="0.2">
      <c r="A89" s="730" t="s">
        <v>586</v>
      </c>
      <c r="B89" s="731" t="s">
        <v>587</v>
      </c>
      <c r="C89" s="732" t="s">
        <v>599</v>
      </c>
      <c r="D89" s="733" t="s">
        <v>600</v>
      </c>
      <c r="E89" s="734">
        <v>50113001</v>
      </c>
      <c r="F89" s="733" t="s">
        <v>619</v>
      </c>
      <c r="G89" s="732" t="s">
        <v>620</v>
      </c>
      <c r="H89" s="732">
        <v>207819</v>
      </c>
      <c r="I89" s="732">
        <v>207819</v>
      </c>
      <c r="J89" s="732" t="s">
        <v>766</v>
      </c>
      <c r="K89" s="732" t="s">
        <v>767</v>
      </c>
      <c r="L89" s="735">
        <v>22.53</v>
      </c>
      <c r="M89" s="735">
        <v>14</v>
      </c>
      <c r="N89" s="736">
        <v>315.42</v>
      </c>
    </row>
    <row r="90" spans="1:14" ht="14.45" customHeight="1" x14ac:dyDescent="0.2">
      <c r="A90" s="730" t="s">
        <v>586</v>
      </c>
      <c r="B90" s="731" t="s">
        <v>587</v>
      </c>
      <c r="C90" s="732" t="s">
        <v>599</v>
      </c>
      <c r="D90" s="733" t="s">
        <v>600</v>
      </c>
      <c r="E90" s="734">
        <v>50113001</v>
      </c>
      <c r="F90" s="733" t="s">
        <v>619</v>
      </c>
      <c r="G90" s="732" t="s">
        <v>620</v>
      </c>
      <c r="H90" s="732">
        <v>237532</v>
      </c>
      <c r="I90" s="732">
        <v>237532</v>
      </c>
      <c r="J90" s="732" t="s">
        <v>768</v>
      </c>
      <c r="K90" s="732" t="s">
        <v>769</v>
      </c>
      <c r="L90" s="735">
        <v>100.61</v>
      </c>
      <c r="M90" s="735">
        <v>1</v>
      </c>
      <c r="N90" s="736">
        <v>100.61</v>
      </c>
    </row>
    <row r="91" spans="1:14" ht="14.45" customHeight="1" x14ac:dyDescent="0.2">
      <c r="A91" s="730" t="s">
        <v>586</v>
      </c>
      <c r="B91" s="731" t="s">
        <v>587</v>
      </c>
      <c r="C91" s="732" t="s">
        <v>599</v>
      </c>
      <c r="D91" s="733" t="s">
        <v>600</v>
      </c>
      <c r="E91" s="734">
        <v>50113001</v>
      </c>
      <c r="F91" s="733" t="s">
        <v>619</v>
      </c>
      <c r="G91" s="732" t="s">
        <v>620</v>
      </c>
      <c r="H91" s="732">
        <v>846338</v>
      </c>
      <c r="I91" s="732">
        <v>122685</v>
      </c>
      <c r="J91" s="732" t="s">
        <v>770</v>
      </c>
      <c r="K91" s="732" t="s">
        <v>680</v>
      </c>
      <c r="L91" s="735">
        <v>115.94000000000001</v>
      </c>
      <c r="M91" s="735">
        <v>1</v>
      </c>
      <c r="N91" s="736">
        <v>115.94000000000001</v>
      </c>
    </row>
    <row r="92" spans="1:14" ht="14.45" customHeight="1" x14ac:dyDescent="0.2">
      <c r="A92" s="730" t="s">
        <v>586</v>
      </c>
      <c r="B92" s="731" t="s">
        <v>587</v>
      </c>
      <c r="C92" s="732" t="s">
        <v>599</v>
      </c>
      <c r="D92" s="733" t="s">
        <v>600</v>
      </c>
      <c r="E92" s="734">
        <v>50113001</v>
      </c>
      <c r="F92" s="733" t="s">
        <v>619</v>
      </c>
      <c r="G92" s="732" t="s">
        <v>633</v>
      </c>
      <c r="H92" s="732">
        <v>130652</v>
      </c>
      <c r="I92" s="732">
        <v>30652</v>
      </c>
      <c r="J92" s="732" t="s">
        <v>771</v>
      </c>
      <c r="K92" s="732" t="s">
        <v>772</v>
      </c>
      <c r="L92" s="735">
        <v>114.02000000000004</v>
      </c>
      <c r="M92" s="735">
        <v>2</v>
      </c>
      <c r="N92" s="736">
        <v>228.04000000000008</v>
      </c>
    </row>
    <row r="93" spans="1:14" ht="14.45" customHeight="1" x14ac:dyDescent="0.2">
      <c r="A93" s="730" t="s">
        <v>586</v>
      </c>
      <c r="B93" s="731" t="s">
        <v>587</v>
      </c>
      <c r="C93" s="732" t="s">
        <v>599</v>
      </c>
      <c r="D93" s="733" t="s">
        <v>600</v>
      </c>
      <c r="E93" s="734">
        <v>50113001</v>
      </c>
      <c r="F93" s="733" t="s">
        <v>619</v>
      </c>
      <c r="G93" s="732" t="s">
        <v>620</v>
      </c>
      <c r="H93" s="732">
        <v>118305</v>
      </c>
      <c r="I93" s="732">
        <v>18305</v>
      </c>
      <c r="J93" s="732" t="s">
        <v>773</v>
      </c>
      <c r="K93" s="732" t="s">
        <v>774</v>
      </c>
      <c r="L93" s="735">
        <v>242</v>
      </c>
      <c r="M93" s="735">
        <v>14</v>
      </c>
      <c r="N93" s="736">
        <v>3388</v>
      </c>
    </row>
    <row r="94" spans="1:14" ht="14.45" customHeight="1" x14ac:dyDescent="0.2">
      <c r="A94" s="730" t="s">
        <v>586</v>
      </c>
      <c r="B94" s="731" t="s">
        <v>587</v>
      </c>
      <c r="C94" s="732" t="s">
        <v>599</v>
      </c>
      <c r="D94" s="733" t="s">
        <v>600</v>
      </c>
      <c r="E94" s="734">
        <v>50113001</v>
      </c>
      <c r="F94" s="733" t="s">
        <v>619</v>
      </c>
      <c r="G94" s="732" t="s">
        <v>620</v>
      </c>
      <c r="H94" s="732">
        <v>118304</v>
      </c>
      <c r="I94" s="732">
        <v>18304</v>
      </c>
      <c r="J94" s="732" t="s">
        <v>773</v>
      </c>
      <c r="K94" s="732" t="s">
        <v>775</v>
      </c>
      <c r="L94" s="735">
        <v>185.61</v>
      </c>
      <c r="M94" s="735">
        <v>2</v>
      </c>
      <c r="N94" s="736">
        <v>371.22</v>
      </c>
    </row>
    <row r="95" spans="1:14" ht="14.45" customHeight="1" x14ac:dyDescent="0.2">
      <c r="A95" s="730" t="s">
        <v>586</v>
      </c>
      <c r="B95" s="731" t="s">
        <v>587</v>
      </c>
      <c r="C95" s="732" t="s">
        <v>599</v>
      </c>
      <c r="D95" s="733" t="s">
        <v>600</v>
      </c>
      <c r="E95" s="734">
        <v>50113001</v>
      </c>
      <c r="F95" s="733" t="s">
        <v>619</v>
      </c>
      <c r="G95" s="732" t="s">
        <v>633</v>
      </c>
      <c r="H95" s="732">
        <v>109709</v>
      </c>
      <c r="I95" s="732">
        <v>9709</v>
      </c>
      <c r="J95" s="732" t="s">
        <v>776</v>
      </c>
      <c r="K95" s="732" t="s">
        <v>777</v>
      </c>
      <c r="L95" s="735">
        <v>64.899999999999991</v>
      </c>
      <c r="M95" s="735">
        <v>8</v>
      </c>
      <c r="N95" s="736">
        <v>519.19999999999993</v>
      </c>
    </row>
    <row r="96" spans="1:14" ht="14.45" customHeight="1" x14ac:dyDescent="0.2">
      <c r="A96" s="730" t="s">
        <v>586</v>
      </c>
      <c r="B96" s="731" t="s">
        <v>587</v>
      </c>
      <c r="C96" s="732" t="s">
        <v>599</v>
      </c>
      <c r="D96" s="733" t="s">
        <v>600</v>
      </c>
      <c r="E96" s="734">
        <v>50113001</v>
      </c>
      <c r="F96" s="733" t="s">
        <v>619</v>
      </c>
      <c r="G96" s="732" t="s">
        <v>620</v>
      </c>
      <c r="H96" s="732">
        <v>119653</v>
      </c>
      <c r="I96" s="732">
        <v>119653</v>
      </c>
      <c r="J96" s="732" t="s">
        <v>778</v>
      </c>
      <c r="K96" s="732" t="s">
        <v>779</v>
      </c>
      <c r="L96" s="735">
        <v>157.19</v>
      </c>
      <c r="M96" s="735">
        <v>1</v>
      </c>
      <c r="N96" s="736">
        <v>157.19</v>
      </c>
    </row>
    <row r="97" spans="1:14" ht="14.45" customHeight="1" x14ac:dyDescent="0.2">
      <c r="A97" s="730" t="s">
        <v>586</v>
      </c>
      <c r="B97" s="731" t="s">
        <v>587</v>
      </c>
      <c r="C97" s="732" t="s">
        <v>599</v>
      </c>
      <c r="D97" s="733" t="s">
        <v>600</v>
      </c>
      <c r="E97" s="734">
        <v>50113001</v>
      </c>
      <c r="F97" s="733" t="s">
        <v>619</v>
      </c>
      <c r="G97" s="732" t="s">
        <v>620</v>
      </c>
      <c r="H97" s="732">
        <v>119654</v>
      </c>
      <c r="I97" s="732">
        <v>119654</v>
      </c>
      <c r="J97" s="732" t="s">
        <v>778</v>
      </c>
      <c r="K97" s="732" t="s">
        <v>780</v>
      </c>
      <c r="L97" s="735">
        <v>255.10000000000005</v>
      </c>
      <c r="M97" s="735">
        <v>1</v>
      </c>
      <c r="N97" s="736">
        <v>255.10000000000005</v>
      </c>
    </row>
    <row r="98" spans="1:14" ht="14.45" customHeight="1" x14ac:dyDescent="0.2">
      <c r="A98" s="730" t="s">
        <v>586</v>
      </c>
      <c r="B98" s="731" t="s">
        <v>587</v>
      </c>
      <c r="C98" s="732" t="s">
        <v>599</v>
      </c>
      <c r="D98" s="733" t="s">
        <v>600</v>
      </c>
      <c r="E98" s="734">
        <v>50113001</v>
      </c>
      <c r="F98" s="733" t="s">
        <v>619</v>
      </c>
      <c r="G98" s="732" t="s">
        <v>329</v>
      </c>
      <c r="H98" s="732">
        <v>193019</v>
      </c>
      <c r="I98" s="732">
        <v>93019</v>
      </c>
      <c r="J98" s="732" t="s">
        <v>781</v>
      </c>
      <c r="K98" s="732" t="s">
        <v>782</v>
      </c>
      <c r="L98" s="735">
        <v>106.62</v>
      </c>
      <c r="M98" s="735">
        <v>2</v>
      </c>
      <c r="N98" s="736">
        <v>213.24</v>
      </c>
    </row>
    <row r="99" spans="1:14" ht="14.45" customHeight="1" x14ac:dyDescent="0.2">
      <c r="A99" s="730" t="s">
        <v>586</v>
      </c>
      <c r="B99" s="731" t="s">
        <v>587</v>
      </c>
      <c r="C99" s="732" t="s">
        <v>599</v>
      </c>
      <c r="D99" s="733" t="s">
        <v>600</v>
      </c>
      <c r="E99" s="734">
        <v>50113001</v>
      </c>
      <c r="F99" s="733" t="s">
        <v>619</v>
      </c>
      <c r="G99" s="732" t="s">
        <v>620</v>
      </c>
      <c r="H99" s="732">
        <v>844145</v>
      </c>
      <c r="I99" s="732">
        <v>56350</v>
      </c>
      <c r="J99" s="732" t="s">
        <v>783</v>
      </c>
      <c r="K99" s="732" t="s">
        <v>784</v>
      </c>
      <c r="L99" s="735">
        <v>38.769999999999989</v>
      </c>
      <c r="M99" s="735">
        <v>5</v>
      </c>
      <c r="N99" s="736">
        <v>193.84999999999994</v>
      </c>
    </row>
    <row r="100" spans="1:14" ht="14.45" customHeight="1" x14ac:dyDescent="0.2">
      <c r="A100" s="730" t="s">
        <v>586</v>
      </c>
      <c r="B100" s="731" t="s">
        <v>587</v>
      </c>
      <c r="C100" s="732" t="s">
        <v>599</v>
      </c>
      <c r="D100" s="733" t="s">
        <v>600</v>
      </c>
      <c r="E100" s="734">
        <v>50113001</v>
      </c>
      <c r="F100" s="733" t="s">
        <v>619</v>
      </c>
      <c r="G100" s="732" t="s">
        <v>620</v>
      </c>
      <c r="H100" s="732">
        <v>100610</v>
      </c>
      <c r="I100" s="732">
        <v>610</v>
      </c>
      <c r="J100" s="732" t="s">
        <v>785</v>
      </c>
      <c r="K100" s="732" t="s">
        <v>786</v>
      </c>
      <c r="L100" s="735">
        <v>72.42</v>
      </c>
      <c r="M100" s="735">
        <v>5</v>
      </c>
      <c r="N100" s="736">
        <v>362.1</v>
      </c>
    </row>
    <row r="101" spans="1:14" ht="14.45" customHeight="1" x14ac:dyDescent="0.2">
      <c r="A101" s="730" t="s">
        <v>586</v>
      </c>
      <c r="B101" s="731" t="s">
        <v>587</v>
      </c>
      <c r="C101" s="732" t="s">
        <v>599</v>
      </c>
      <c r="D101" s="733" t="s">
        <v>600</v>
      </c>
      <c r="E101" s="734">
        <v>50113001</v>
      </c>
      <c r="F101" s="733" t="s">
        <v>619</v>
      </c>
      <c r="G101" s="732" t="s">
        <v>620</v>
      </c>
      <c r="H101" s="732">
        <v>191836</v>
      </c>
      <c r="I101" s="732">
        <v>91836</v>
      </c>
      <c r="J101" s="732" t="s">
        <v>787</v>
      </c>
      <c r="K101" s="732" t="s">
        <v>788</v>
      </c>
      <c r="L101" s="735">
        <v>44.567777777777778</v>
      </c>
      <c r="M101" s="735">
        <v>9</v>
      </c>
      <c r="N101" s="736">
        <v>401.11</v>
      </c>
    </row>
    <row r="102" spans="1:14" ht="14.45" customHeight="1" x14ac:dyDescent="0.2">
      <c r="A102" s="730" t="s">
        <v>586</v>
      </c>
      <c r="B102" s="731" t="s">
        <v>587</v>
      </c>
      <c r="C102" s="732" t="s">
        <v>599</v>
      </c>
      <c r="D102" s="733" t="s">
        <v>600</v>
      </c>
      <c r="E102" s="734">
        <v>50113001</v>
      </c>
      <c r="F102" s="733" t="s">
        <v>619</v>
      </c>
      <c r="G102" s="732" t="s">
        <v>620</v>
      </c>
      <c r="H102" s="732">
        <v>207966</v>
      </c>
      <c r="I102" s="732">
        <v>207966</v>
      </c>
      <c r="J102" s="732" t="s">
        <v>789</v>
      </c>
      <c r="K102" s="732" t="s">
        <v>790</v>
      </c>
      <c r="L102" s="735">
        <v>19.310000000000002</v>
      </c>
      <c r="M102" s="735">
        <v>5</v>
      </c>
      <c r="N102" s="736">
        <v>96.550000000000011</v>
      </c>
    </row>
    <row r="103" spans="1:14" ht="14.45" customHeight="1" x14ac:dyDescent="0.2">
      <c r="A103" s="730" t="s">
        <v>586</v>
      </c>
      <c r="B103" s="731" t="s">
        <v>587</v>
      </c>
      <c r="C103" s="732" t="s">
        <v>599</v>
      </c>
      <c r="D103" s="733" t="s">
        <v>600</v>
      </c>
      <c r="E103" s="734">
        <v>50113001</v>
      </c>
      <c r="F103" s="733" t="s">
        <v>619</v>
      </c>
      <c r="G103" s="732" t="s">
        <v>620</v>
      </c>
      <c r="H103" s="732">
        <v>132090</v>
      </c>
      <c r="I103" s="732">
        <v>32090</v>
      </c>
      <c r="J103" s="732" t="s">
        <v>791</v>
      </c>
      <c r="K103" s="732" t="s">
        <v>792</v>
      </c>
      <c r="L103" s="735">
        <v>27.360000000000003</v>
      </c>
      <c r="M103" s="735">
        <v>6</v>
      </c>
      <c r="N103" s="736">
        <v>164.16000000000003</v>
      </c>
    </row>
    <row r="104" spans="1:14" ht="14.45" customHeight="1" x14ac:dyDescent="0.2">
      <c r="A104" s="730" t="s">
        <v>586</v>
      </c>
      <c r="B104" s="731" t="s">
        <v>587</v>
      </c>
      <c r="C104" s="732" t="s">
        <v>599</v>
      </c>
      <c r="D104" s="733" t="s">
        <v>600</v>
      </c>
      <c r="E104" s="734">
        <v>50113001</v>
      </c>
      <c r="F104" s="733" t="s">
        <v>619</v>
      </c>
      <c r="G104" s="732" t="s">
        <v>620</v>
      </c>
      <c r="H104" s="732">
        <v>230437</v>
      </c>
      <c r="I104" s="732">
        <v>230437</v>
      </c>
      <c r="J104" s="732" t="s">
        <v>793</v>
      </c>
      <c r="K104" s="732" t="s">
        <v>794</v>
      </c>
      <c r="L104" s="735">
        <v>47.260000187333851</v>
      </c>
      <c r="M104" s="735">
        <v>4</v>
      </c>
      <c r="N104" s="736">
        <v>189.04000074933541</v>
      </c>
    </row>
    <row r="105" spans="1:14" ht="14.45" customHeight="1" x14ac:dyDescent="0.2">
      <c r="A105" s="730" t="s">
        <v>586</v>
      </c>
      <c r="B105" s="731" t="s">
        <v>587</v>
      </c>
      <c r="C105" s="732" t="s">
        <v>599</v>
      </c>
      <c r="D105" s="733" t="s">
        <v>600</v>
      </c>
      <c r="E105" s="734">
        <v>50113001</v>
      </c>
      <c r="F105" s="733" t="s">
        <v>619</v>
      </c>
      <c r="G105" s="732" t="s">
        <v>620</v>
      </c>
      <c r="H105" s="732">
        <v>230438</v>
      </c>
      <c r="I105" s="732">
        <v>230438</v>
      </c>
      <c r="J105" s="732" t="s">
        <v>793</v>
      </c>
      <c r="K105" s="732" t="s">
        <v>795</v>
      </c>
      <c r="L105" s="735">
        <v>71.819999999999979</v>
      </c>
      <c r="M105" s="735">
        <v>1</v>
      </c>
      <c r="N105" s="736">
        <v>71.819999999999979</v>
      </c>
    </row>
    <row r="106" spans="1:14" ht="14.45" customHeight="1" x14ac:dyDescent="0.2">
      <c r="A106" s="730" t="s">
        <v>586</v>
      </c>
      <c r="B106" s="731" t="s">
        <v>587</v>
      </c>
      <c r="C106" s="732" t="s">
        <v>599</v>
      </c>
      <c r="D106" s="733" t="s">
        <v>600</v>
      </c>
      <c r="E106" s="734">
        <v>50113001</v>
      </c>
      <c r="F106" s="733" t="s">
        <v>619</v>
      </c>
      <c r="G106" s="732" t="s">
        <v>620</v>
      </c>
      <c r="H106" s="732">
        <v>221998</v>
      </c>
      <c r="I106" s="732">
        <v>221998</v>
      </c>
      <c r="J106" s="732" t="s">
        <v>796</v>
      </c>
      <c r="K106" s="732" t="s">
        <v>797</v>
      </c>
      <c r="L106" s="735">
        <v>22.41</v>
      </c>
      <c r="M106" s="735">
        <v>18</v>
      </c>
      <c r="N106" s="736">
        <v>403.38</v>
      </c>
    </row>
    <row r="107" spans="1:14" ht="14.45" customHeight="1" x14ac:dyDescent="0.2">
      <c r="A107" s="730" t="s">
        <v>586</v>
      </c>
      <c r="B107" s="731" t="s">
        <v>587</v>
      </c>
      <c r="C107" s="732" t="s">
        <v>599</v>
      </c>
      <c r="D107" s="733" t="s">
        <v>600</v>
      </c>
      <c r="E107" s="734">
        <v>50113001</v>
      </c>
      <c r="F107" s="733" t="s">
        <v>619</v>
      </c>
      <c r="G107" s="732" t="s">
        <v>620</v>
      </c>
      <c r="H107" s="732">
        <v>502132</v>
      </c>
      <c r="I107" s="732">
        <v>9999999</v>
      </c>
      <c r="J107" s="732" t="s">
        <v>798</v>
      </c>
      <c r="K107" s="732" t="s">
        <v>799</v>
      </c>
      <c r="L107" s="735">
        <v>324.64999999999998</v>
      </c>
      <c r="M107" s="735">
        <v>2</v>
      </c>
      <c r="N107" s="736">
        <v>649.29999999999995</v>
      </c>
    </row>
    <row r="108" spans="1:14" ht="14.45" customHeight="1" x14ac:dyDescent="0.2">
      <c r="A108" s="730" t="s">
        <v>586</v>
      </c>
      <c r="B108" s="731" t="s">
        <v>587</v>
      </c>
      <c r="C108" s="732" t="s">
        <v>599</v>
      </c>
      <c r="D108" s="733" t="s">
        <v>600</v>
      </c>
      <c r="E108" s="734">
        <v>50113001</v>
      </c>
      <c r="F108" s="733" t="s">
        <v>619</v>
      </c>
      <c r="G108" s="732" t="s">
        <v>633</v>
      </c>
      <c r="H108" s="732">
        <v>56976</v>
      </c>
      <c r="I108" s="732">
        <v>56976</v>
      </c>
      <c r="J108" s="732" t="s">
        <v>800</v>
      </c>
      <c r="K108" s="732" t="s">
        <v>801</v>
      </c>
      <c r="L108" s="735">
        <v>11.83</v>
      </c>
      <c r="M108" s="735">
        <v>1</v>
      </c>
      <c r="N108" s="736">
        <v>11.83</v>
      </c>
    </row>
    <row r="109" spans="1:14" ht="14.45" customHeight="1" x14ac:dyDescent="0.2">
      <c r="A109" s="730" t="s">
        <v>586</v>
      </c>
      <c r="B109" s="731" t="s">
        <v>587</v>
      </c>
      <c r="C109" s="732" t="s">
        <v>599</v>
      </c>
      <c r="D109" s="733" t="s">
        <v>600</v>
      </c>
      <c r="E109" s="734">
        <v>50113001</v>
      </c>
      <c r="F109" s="733" t="s">
        <v>619</v>
      </c>
      <c r="G109" s="732" t="s">
        <v>620</v>
      </c>
      <c r="H109" s="732">
        <v>154094</v>
      </c>
      <c r="I109" s="732">
        <v>54094</v>
      </c>
      <c r="J109" s="732" t="s">
        <v>802</v>
      </c>
      <c r="K109" s="732" t="s">
        <v>803</v>
      </c>
      <c r="L109" s="735">
        <v>111.24</v>
      </c>
      <c r="M109" s="735">
        <v>1</v>
      </c>
      <c r="N109" s="736">
        <v>111.24</v>
      </c>
    </row>
    <row r="110" spans="1:14" ht="14.45" customHeight="1" x14ac:dyDescent="0.2">
      <c r="A110" s="730" t="s">
        <v>586</v>
      </c>
      <c r="B110" s="731" t="s">
        <v>587</v>
      </c>
      <c r="C110" s="732" t="s">
        <v>599</v>
      </c>
      <c r="D110" s="733" t="s">
        <v>600</v>
      </c>
      <c r="E110" s="734">
        <v>50113001</v>
      </c>
      <c r="F110" s="733" t="s">
        <v>619</v>
      </c>
      <c r="G110" s="732" t="s">
        <v>620</v>
      </c>
      <c r="H110" s="732">
        <v>845240</v>
      </c>
      <c r="I110" s="732">
        <v>109799</v>
      </c>
      <c r="J110" s="732" t="s">
        <v>804</v>
      </c>
      <c r="K110" s="732" t="s">
        <v>805</v>
      </c>
      <c r="L110" s="735">
        <v>81.026315789473685</v>
      </c>
      <c r="M110" s="735">
        <v>19</v>
      </c>
      <c r="N110" s="736">
        <v>1539.5</v>
      </c>
    </row>
    <row r="111" spans="1:14" ht="14.45" customHeight="1" x14ac:dyDescent="0.2">
      <c r="A111" s="730" t="s">
        <v>586</v>
      </c>
      <c r="B111" s="731" t="s">
        <v>587</v>
      </c>
      <c r="C111" s="732" t="s">
        <v>599</v>
      </c>
      <c r="D111" s="733" t="s">
        <v>600</v>
      </c>
      <c r="E111" s="734">
        <v>50113001</v>
      </c>
      <c r="F111" s="733" t="s">
        <v>619</v>
      </c>
      <c r="G111" s="732" t="s">
        <v>620</v>
      </c>
      <c r="H111" s="732">
        <v>845123</v>
      </c>
      <c r="I111" s="732">
        <v>109797</v>
      </c>
      <c r="J111" s="732" t="s">
        <v>804</v>
      </c>
      <c r="K111" s="732" t="s">
        <v>806</v>
      </c>
      <c r="L111" s="735">
        <v>28.45</v>
      </c>
      <c r="M111" s="735">
        <v>3</v>
      </c>
      <c r="N111" s="736">
        <v>85.35</v>
      </c>
    </row>
    <row r="112" spans="1:14" ht="14.45" customHeight="1" x14ac:dyDescent="0.2">
      <c r="A112" s="730" t="s">
        <v>586</v>
      </c>
      <c r="B112" s="731" t="s">
        <v>587</v>
      </c>
      <c r="C112" s="732" t="s">
        <v>599</v>
      </c>
      <c r="D112" s="733" t="s">
        <v>600</v>
      </c>
      <c r="E112" s="734">
        <v>50113001</v>
      </c>
      <c r="F112" s="733" t="s">
        <v>619</v>
      </c>
      <c r="G112" s="732" t="s">
        <v>633</v>
      </c>
      <c r="H112" s="732">
        <v>131934</v>
      </c>
      <c r="I112" s="732">
        <v>31934</v>
      </c>
      <c r="J112" s="732" t="s">
        <v>807</v>
      </c>
      <c r="K112" s="732" t="s">
        <v>808</v>
      </c>
      <c r="L112" s="735">
        <v>49.760000000000012</v>
      </c>
      <c r="M112" s="735">
        <v>1</v>
      </c>
      <c r="N112" s="736">
        <v>49.760000000000012</v>
      </c>
    </row>
    <row r="113" spans="1:14" ht="14.45" customHeight="1" x14ac:dyDescent="0.2">
      <c r="A113" s="730" t="s">
        <v>586</v>
      </c>
      <c r="B113" s="731" t="s">
        <v>587</v>
      </c>
      <c r="C113" s="732" t="s">
        <v>599</v>
      </c>
      <c r="D113" s="733" t="s">
        <v>600</v>
      </c>
      <c r="E113" s="734">
        <v>50113001</v>
      </c>
      <c r="F113" s="733" t="s">
        <v>619</v>
      </c>
      <c r="G113" s="732" t="s">
        <v>620</v>
      </c>
      <c r="H113" s="732">
        <v>840155</v>
      </c>
      <c r="I113" s="732">
        <v>0</v>
      </c>
      <c r="J113" s="732" t="s">
        <v>809</v>
      </c>
      <c r="K113" s="732" t="s">
        <v>329</v>
      </c>
      <c r="L113" s="735">
        <v>65.376666783399088</v>
      </c>
      <c r="M113" s="735">
        <v>9</v>
      </c>
      <c r="N113" s="736">
        <v>588.39000105059176</v>
      </c>
    </row>
    <row r="114" spans="1:14" ht="14.45" customHeight="1" x14ac:dyDescent="0.2">
      <c r="A114" s="730" t="s">
        <v>586</v>
      </c>
      <c r="B114" s="731" t="s">
        <v>587</v>
      </c>
      <c r="C114" s="732" t="s">
        <v>599</v>
      </c>
      <c r="D114" s="733" t="s">
        <v>600</v>
      </c>
      <c r="E114" s="734">
        <v>50113001</v>
      </c>
      <c r="F114" s="733" t="s">
        <v>619</v>
      </c>
      <c r="G114" s="732" t="s">
        <v>620</v>
      </c>
      <c r="H114" s="732">
        <v>100643</v>
      </c>
      <c r="I114" s="732">
        <v>643</v>
      </c>
      <c r="J114" s="732" t="s">
        <v>810</v>
      </c>
      <c r="K114" s="732" t="s">
        <v>811</v>
      </c>
      <c r="L114" s="735">
        <v>63.560000000000009</v>
      </c>
      <c r="M114" s="735">
        <v>2</v>
      </c>
      <c r="N114" s="736">
        <v>127.12000000000002</v>
      </c>
    </row>
    <row r="115" spans="1:14" ht="14.45" customHeight="1" x14ac:dyDescent="0.2">
      <c r="A115" s="730" t="s">
        <v>586</v>
      </c>
      <c r="B115" s="731" t="s">
        <v>587</v>
      </c>
      <c r="C115" s="732" t="s">
        <v>599</v>
      </c>
      <c r="D115" s="733" t="s">
        <v>600</v>
      </c>
      <c r="E115" s="734">
        <v>50113001</v>
      </c>
      <c r="F115" s="733" t="s">
        <v>619</v>
      </c>
      <c r="G115" s="732" t="s">
        <v>620</v>
      </c>
      <c r="H115" s="732">
        <v>117926</v>
      </c>
      <c r="I115" s="732">
        <v>201609</v>
      </c>
      <c r="J115" s="732" t="s">
        <v>812</v>
      </c>
      <c r="K115" s="732" t="s">
        <v>813</v>
      </c>
      <c r="L115" s="735">
        <v>43.827500000000001</v>
      </c>
      <c r="M115" s="735">
        <v>8</v>
      </c>
      <c r="N115" s="736">
        <v>350.62</v>
      </c>
    </row>
    <row r="116" spans="1:14" ht="14.45" customHeight="1" x14ac:dyDescent="0.2">
      <c r="A116" s="730" t="s">
        <v>586</v>
      </c>
      <c r="B116" s="731" t="s">
        <v>587</v>
      </c>
      <c r="C116" s="732" t="s">
        <v>599</v>
      </c>
      <c r="D116" s="733" t="s">
        <v>600</v>
      </c>
      <c r="E116" s="734">
        <v>50113001</v>
      </c>
      <c r="F116" s="733" t="s">
        <v>619</v>
      </c>
      <c r="G116" s="732" t="s">
        <v>633</v>
      </c>
      <c r="H116" s="732">
        <v>233360</v>
      </c>
      <c r="I116" s="732">
        <v>233360</v>
      </c>
      <c r="J116" s="732" t="s">
        <v>814</v>
      </c>
      <c r="K116" s="732" t="s">
        <v>815</v>
      </c>
      <c r="L116" s="735">
        <v>21.96</v>
      </c>
      <c r="M116" s="735">
        <v>1</v>
      </c>
      <c r="N116" s="736">
        <v>21.96</v>
      </c>
    </row>
    <row r="117" spans="1:14" ht="14.45" customHeight="1" x14ac:dyDescent="0.2">
      <c r="A117" s="730" t="s">
        <v>586</v>
      </c>
      <c r="B117" s="731" t="s">
        <v>587</v>
      </c>
      <c r="C117" s="732" t="s">
        <v>599</v>
      </c>
      <c r="D117" s="733" t="s">
        <v>600</v>
      </c>
      <c r="E117" s="734">
        <v>50113001</v>
      </c>
      <c r="F117" s="733" t="s">
        <v>619</v>
      </c>
      <c r="G117" s="732" t="s">
        <v>633</v>
      </c>
      <c r="H117" s="732">
        <v>233366</v>
      </c>
      <c r="I117" s="732">
        <v>233366</v>
      </c>
      <c r="J117" s="732" t="s">
        <v>814</v>
      </c>
      <c r="K117" s="732" t="s">
        <v>816</v>
      </c>
      <c r="L117" s="735">
        <v>45.542000000000009</v>
      </c>
      <c r="M117" s="735">
        <v>5</v>
      </c>
      <c r="N117" s="736">
        <v>227.71000000000004</v>
      </c>
    </row>
    <row r="118" spans="1:14" ht="14.45" customHeight="1" x14ac:dyDescent="0.2">
      <c r="A118" s="730" t="s">
        <v>586</v>
      </c>
      <c r="B118" s="731" t="s">
        <v>587</v>
      </c>
      <c r="C118" s="732" t="s">
        <v>599</v>
      </c>
      <c r="D118" s="733" t="s">
        <v>600</v>
      </c>
      <c r="E118" s="734">
        <v>50113001</v>
      </c>
      <c r="F118" s="733" t="s">
        <v>619</v>
      </c>
      <c r="G118" s="732" t="s">
        <v>633</v>
      </c>
      <c r="H118" s="732">
        <v>849578</v>
      </c>
      <c r="I118" s="732">
        <v>149480</v>
      </c>
      <c r="J118" s="732" t="s">
        <v>817</v>
      </c>
      <c r="K118" s="732" t="s">
        <v>818</v>
      </c>
      <c r="L118" s="735">
        <v>58.609999999999978</v>
      </c>
      <c r="M118" s="735">
        <v>1</v>
      </c>
      <c r="N118" s="736">
        <v>58.609999999999978</v>
      </c>
    </row>
    <row r="119" spans="1:14" ht="14.45" customHeight="1" x14ac:dyDescent="0.2">
      <c r="A119" s="730" t="s">
        <v>586</v>
      </c>
      <c r="B119" s="731" t="s">
        <v>587</v>
      </c>
      <c r="C119" s="732" t="s">
        <v>599</v>
      </c>
      <c r="D119" s="733" t="s">
        <v>600</v>
      </c>
      <c r="E119" s="734">
        <v>50113006</v>
      </c>
      <c r="F119" s="733" t="s">
        <v>819</v>
      </c>
      <c r="G119" s="732" t="s">
        <v>633</v>
      </c>
      <c r="H119" s="732">
        <v>33850</v>
      </c>
      <c r="I119" s="732">
        <v>33850</v>
      </c>
      <c r="J119" s="732" t="s">
        <v>820</v>
      </c>
      <c r="K119" s="732" t="s">
        <v>821</v>
      </c>
      <c r="L119" s="735">
        <v>148.66</v>
      </c>
      <c r="M119" s="735">
        <v>2</v>
      </c>
      <c r="N119" s="736">
        <v>297.32</v>
      </c>
    </row>
    <row r="120" spans="1:14" ht="14.45" customHeight="1" x14ac:dyDescent="0.2">
      <c r="A120" s="730" t="s">
        <v>586</v>
      </c>
      <c r="B120" s="731" t="s">
        <v>587</v>
      </c>
      <c r="C120" s="732" t="s">
        <v>599</v>
      </c>
      <c r="D120" s="733" t="s">
        <v>600</v>
      </c>
      <c r="E120" s="734">
        <v>50113008</v>
      </c>
      <c r="F120" s="733" t="s">
        <v>822</v>
      </c>
      <c r="G120" s="732"/>
      <c r="H120" s="732"/>
      <c r="I120" s="732">
        <v>230687</v>
      </c>
      <c r="J120" s="732" t="s">
        <v>823</v>
      </c>
      <c r="K120" s="732" t="s">
        <v>824</v>
      </c>
      <c r="L120" s="735">
        <v>4305.39990234375</v>
      </c>
      <c r="M120" s="735">
        <v>1</v>
      </c>
      <c r="N120" s="736">
        <v>4305.39990234375</v>
      </c>
    </row>
    <row r="121" spans="1:14" ht="14.45" customHeight="1" x14ac:dyDescent="0.2">
      <c r="A121" s="730" t="s">
        <v>586</v>
      </c>
      <c r="B121" s="731" t="s">
        <v>587</v>
      </c>
      <c r="C121" s="732" t="s">
        <v>599</v>
      </c>
      <c r="D121" s="733" t="s">
        <v>600</v>
      </c>
      <c r="E121" s="734">
        <v>50113013</v>
      </c>
      <c r="F121" s="733" t="s">
        <v>825</v>
      </c>
      <c r="G121" s="732" t="s">
        <v>633</v>
      </c>
      <c r="H121" s="732">
        <v>185525</v>
      </c>
      <c r="I121" s="732">
        <v>85525</v>
      </c>
      <c r="J121" s="732" t="s">
        <v>826</v>
      </c>
      <c r="K121" s="732" t="s">
        <v>827</v>
      </c>
      <c r="L121" s="735">
        <v>110.18999999999998</v>
      </c>
      <c r="M121" s="735">
        <v>1</v>
      </c>
      <c r="N121" s="736">
        <v>110.18999999999998</v>
      </c>
    </row>
    <row r="122" spans="1:14" ht="14.45" customHeight="1" x14ac:dyDescent="0.2">
      <c r="A122" s="730" t="s">
        <v>586</v>
      </c>
      <c r="B122" s="731" t="s">
        <v>587</v>
      </c>
      <c r="C122" s="732" t="s">
        <v>599</v>
      </c>
      <c r="D122" s="733" t="s">
        <v>600</v>
      </c>
      <c r="E122" s="734">
        <v>50113013</v>
      </c>
      <c r="F122" s="733" t="s">
        <v>825</v>
      </c>
      <c r="G122" s="732" t="s">
        <v>620</v>
      </c>
      <c r="H122" s="732">
        <v>172972</v>
      </c>
      <c r="I122" s="732">
        <v>72972</v>
      </c>
      <c r="J122" s="732" t="s">
        <v>828</v>
      </c>
      <c r="K122" s="732" t="s">
        <v>829</v>
      </c>
      <c r="L122" s="735">
        <v>203.72</v>
      </c>
      <c r="M122" s="735">
        <v>4</v>
      </c>
      <c r="N122" s="736">
        <v>814.88</v>
      </c>
    </row>
    <row r="123" spans="1:14" ht="14.45" customHeight="1" x14ac:dyDescent="0.2">
      <c r="A123" s="730" t="s">
        <v>586</v>
      </c>
      <c r="B123" s="731" t="s">
        <v>587</v>
      </c>
      <c r="C123" s="732" t="s">
        <v>599</v>
      </c>
      <c r="D123" s="733" t="s">
        <v>600</v>
      </c>
      <c r="E123" s="734">
        <v>50113013</v>
      </c>
      <c r="F123" s="733" t="s">
        <v>825</v>
      </c>
      <c r="G123" s="732" t="s">
        <v>633</v>
      </c>
      <c r="H123" s="732">
        <v>105951</v>
      </c>
      <c r="I123" s="732">
        <v>5951</v>
      </c>
      <c r="J123" s="732" t="s">
        <v>830</v>
      </c>
      <c r="K123" s="732" t="s">
        <v>831</v>
      </c>
      <c r="L123" s="735">
        <v>113.75</v>
      </c>
      <c r="M123" s="735">
        <v>1</v>
      </c>
      <c r="N123" s="736">
        <v>113.75</v>
      </c>
    </row>
    <row r="124" spans="1:14" ht="14.45" customHeight="1" x14ac:dyDescent="0.2">
      <c r="A124" s="730" t="s">
        <v>586</v>
      </c>
      <c r="B124" s="731" t="s">
        <v>587</v>
      </c>
      <c r="C124" s="732" t="s">
        <v>599</v>
      </c>
      <c r="D124" s="733" t="s">
        <v>600</v>
      </c>
      <c r="E124" s="734">
        <v>50113013</v>
      </c>
      <c r="F124" s="733" t="s">
        <v>825</v>
      </c>
      <c r="G124" s="732" t="s">
        <v>620</v>
      </c>
      <c r="H124" s="732">
        <v>201961</v>
      </c>
      <c r="I124" s="732">
        <v>201961</v>
      </c>
      <c r="J124" s="732" t="s">
        <v>832</v>
      </c>
      <c r="K124" s="732" t="s">
        <v>833</v>
      </c>
      <c r="L124" s="735">
        <v>321.41666666666674</v>
      </c>
      <c r="M124" s="735">
        <v>9</v>
      </c>
      <c r="N124" s="736">
        <v>2892.7500000000005</v>
      </c>
    </row>
    <row r="125" spans="1:14" ht="14.45" customHeight="1" x14ac:dyDescent="0.2">
      <c r="A125" s="730" t="s">
        <v>586</v>
      </c>
      <c r="B125" s="731" t="s">
        <v>587</v>
      </c>
      <c r="C125" s="732" t="s">
        <v>599</v>
      </c>
      <c r="D125" s="733" t="s">
        <v>600</v>
      </c>
      <c r="E125" s="734">
        <v>50113013</v>
      </c>
      <c r="F125" s="733" t="s">
        <v>825</v>
      </c>
      <c r="G125" s="732" t="s">
        <v>620</v>
      </c>
      <c r="H125" s="732">
        <v>136083</v>
      </c>
      <c r="I125" s="732">
        <v>136083</v>
      </c>
      <c r="J125" s="732" t="s">
        <v>834</v>
      </c>
      <c r="K125" s="732" t="s">
        <v>835</v>
      </c>
      <c r="L125" s="735">
        <v>457.46389312977078</v>
      </c>
      <c r="M125" s="735">
        <v>26.2</v>
      </c>
      <c r="N125" s="736">
        <v>11985.553999999995</v>
      </c>
    </row>
    <row r="126" spans="1:14" ht="14.45" customHeight="1" x14ac:dyDescent="0.2">
      <c r="A126" s="730" t="s">
        <v>586</v>
      </c>
      <c r="B126" s="731" t="s">
        <v>587</v>
      </c>
      <c r="C126" s="732" t="s">
        <v>599</v>
      </c>
      <c r="D126" s="733" t="s">
        <v>600</v>
      </c>
      <c r="E126" s="734">
        <v>50113013</v>
      </c>
      <c r="F126" s="733" t="s">
        <v>825</v>
      </c>
      <c r="G126" s="732" t="s">
        <v>620</v>
      </c>
      <c r="H126" s="732">
        <v>498791</v>
      </c>
      <c r="I126" s="732">
        <v>9999999</v>
      </c>
      <c r="J126" s="732" t="s">
        <v>836</v>
      </c>
      <c r="K126" s="732" t="s">
        <v>837</v>
      </c>
      <c r="L126" s="735">
        <v>1316.8649999999998</v>
      </c>
      <c r="M126" s="735">
        <v>12.760000000000005</v>
      </c>
      <c r="N126" s="736">
        <v>16803.197400000005</v>
      </c>
    </row>
    <row r="127" spans="1:14" ht="14.45" customHeight="1" x14ac:dyDescent="0.2">
      <c r="A127" s="730" t="s">
        <v>586</v>
      </c>
      <c r="B127" s="731" t="s">
        <v>587</v>
      </c>
      <c r="C127" s="732" t="s">
        <v>599</v>
      </c>
      <c r="D127" s="733" t="s">
        <v>600</v>
      </c>
      <c r="E127" s="734">
        <v>50113013</v>
      </c>
      <c r="F127" s="733" t="s">
        <v>825</v>
      </c>
      <c r="G127" s="732" t="s">
        <v>620</v>
      </c>
      <c r="H127" s="732">
        <v>183926</v>
      </c>
      <c r="I127" s="732">
        <v>183926</v>
      </c>
      <c r="J127" s="732" t="s">
        <v>838</v>
      </c>
      <c r="K127" s="732" t="s">
        <v>839</v>
      </c>
      <c r="L127" s="735">
        <v>157.07</v>
      </c>
      <c r="M127" s="735">
        <v>0.08</v>
      </c>
      <c r="N127" s="736">
        <v>12.5656</v>
      </c>
    </row>
    <row r="128" spans="1:14" ht="14.45" customHeight="1" x14ac:dyDescent="0.2">
      <c r="A128" s="730" t="s">
        <v>586</v>
      </c>
      <c r="B128" s="731" t="s">
        <v>587</v>
      </c>
      <c r="C128" s="732" t="s">
        <v>599</v>
      </c>
      <c r="D128" s="733" t="s">
        <v>600</v>
      </c>
      <c r="E128" s="734">
        <v>50113013</v>
      </c>
      <c r="F128" s="733" t="s">
        <v>825</v>
      </c>
      <c r="G128" s="732" t="s">
        <v>633</v>
      </c>
      <c r="H128" s="732">
        <v>849655</v>
      </c>
      <c r="I128" s="732">
        <v>129836</v>
      </c>
      <c r="J128" s="732" t="s">
        <v>840</v>
      </c>
      <c r="K128" s="732" t="s">
        <v>841</v>
      </c>
      <c r="L128" s="735">
        <v>263.99999999999994</v>
      </c>
      <c r="M128" s="735">
        <v>5.2000000000000011</v>
      </c>
      <c r="N128" s="736">
        <v>1372.8</v>
      </c>
    </row>
    <row r="129" spans="1:14" ht="14.45" customHeight="1" x14ac:dyDescent="0.2">
      <c r="A129" s="730" t="s">
        <v>586</v>
      </c>
      <c r="B129" s="731" t="s">
        <v>587</v>
      </c>
      <c r="C129" s="732" t="s">
        <v>599</v>
      </c>
      <c r="D129" s="733" t="s">
        <v>600</v>
      </c>
      <c r="E129" s="734">
        <v>50113013</v>
      </c>
      <c r="F129" s="733" t="s">
        <v>825</v>
      </c>
      <c r="G129" s="732" t="s">
        <v>633</v>
      </c>
      <c r="H129" s="732">
        <v>849887</v>
      </c>
      <c r="I129" s="732">
        <v>129834</v>
      </c>
      <c r="J129" s="732" t="s">
        <v>842</v>
      </c>
      <c r="K129" s="732" t="s">
        <v>329</v>
      </c>
      <c r="L129" s="735">
        <v>150.69999999999999</v>
      </c>
      <c r="M129" s="735">
        <v>1.8</v>
      </c>
      <c r="N129" s="736">
        <v>271.26</v>
      </c>
    </row>
    <row r="130" spans="1:14" ht="14.45" customHeight="1" x14ac:dyDescent="0.2">
      <c r="A130" s="730" t="s">
        <v>586</v>
      </c>
      <c r="B130" s="731" t="s">
        <v>587</v>
      </c>
      <c r="C130" s="732" t="s">
        <v>599</v>
      </c>
      <c r="D130" s="733" t="s">
        <v>600</v>
      </c>
      <c r="E130" s="734">
        <v>50113013</v>
      </c>
      <c r="F130" s="733" t="s">
        <v>825</v>
      </c>
      <c r="G130" s="732" t="s">
        <v>620</v>
      </c>
      <c r="H130" s="732">
        <v>101066</v>
      </c>
      <c r="I130" s="732">
        <v>1066</v>
      </c>
      <c r="J130" s="732" t="s">
        <v>843</v>
      </c>
      <c r="K130" s="732" t="s">
        <v>844</v>
      </c>
      <c r="L130" s="735">
        <v>57.268333333333345</v>
      </c>
      <c r="M130" s="735">
        <v>6</v>
      </c>
      <c r="N130" s="736">
        <v>343.61000000000007</v>
      </c>
    </row>
    <row r="131" spans="1:14" ht="14.45" customHeight="1" x14ac:dyDescent="0.2">
      <c r="A131" s="730" t="s">
        <v>586</v>
      </c>
      <c r="B131" s="731" t="s">
        <v>587</v>
      </c>
      <c r="C131" s="732" t="s">
        <v>599</v>
      </c>
      <c r="D131" s="733" t="s">
        <v>600</v>
      </c>
      <c r="E131" s="734">
        <v>50113013</v>
      </c>
      <c r="F131" s="733" t="s">
        <v>825</v>
      </c>
      <c r="G131" s="732" t="s">
        <v>620</v>
      </c>
      <c r="H131" s="732">
        <v>148262</v>
      </c>
      <c r="I131" s="732">
        <v>48262</v>
      </c>
      <c r="J131" s="732" t="s">
        <v>843</v>
      </c>
      <c r="K131" s="732" t="s">
        <v>845</v>
      </c>
      <c r="L131" s="735">
        <v>37.740000000000009</v>
      </c>
      <c r="M131" s="735">
        <v>1</v>
      </c>
      <c r="N131" s="736">
        <v>37.740000000000009</v>
      </c>
    </row>
    <row r="132" spans="1:14" ht="14.45" customHeight="1" x14ac:dyDescent="0.2">
      <c r="A132" s="730" t="s">
        <v>586</v>
      </c>
      <c r="B132" s="731" t="s">
        <v>587</v>
      </c>
      <c r="C132" s="732" t="s">
        <v>599</v>
      </c>
      <c r="D132" s="733" t="s">
        <v>600</v>
      </c>
      <c r="E132" s="734">
        <v>50113013</v>
      </c>
      <c r="F132" s="733" t="s">
        <v>825</v>
      </c>
      <c r="G132" s="732" t="s">
        <v>620</v>
      </c>
      <c r="H132" s="732">
        <v>394618</v>
      </c>
      <c r="I132" s="732">
        <v>112786</v>
      </c>
      <c r="J132" s="732" t="s">
        <v>846</v>
      </c>
      <c r="K132" s="732" t="s">
        <v>847</v>
      </c>
      <c r="L132" s="735">
        <v>328.87800000000004</v>
      </c>
      <c r="M132" s="735">
        <v>0.3</v>
      </c>
      <c r="N132" s="736">
        <v>98.66340000000001</v>
      </c>
    </row>
    <row r="133" spans="1:14" ht="14.45" customHeight="1" x14ac:dyDescent="0.2">
      <c r="A133" s="730" t="s">
        <v>586</v>
      </c>
      <c r="B133" s="731" t="s">
        <v>587</v>
      </c>
      <c r="C133" s="732" t="s">
        <v>599</v>
      </c>
      <c r="D133" s="733" t="s">
        <v>600</v>
      </c>
      <c r="E133" s="734">
        <v>50113013</v>
      </c>
      <c r="F133" s="733" t="s">
        <v>825</v>
      </c>
      <c r="G133" s="732" t="s">
        <v>633</v>
      </c>
      <c r="H133" s="732">
        <v>173750</v>
      </c>
      <c r="I133" s="732">
        <v>173750</v>
      </c>
      <c r="J133" s="732" t="s">
        <v>848</v>
      </c>
      <c r="K133" s="732" t="s">
        <v>849</v>
      </c>
      <c r="L133" s="735">
        <v>825.07999999999993</v>
      </c>
      <c r="M133" s="735">
        <v>11</v>
      </c>
      <c r="N133" s="736">
        <v>9075.8799999999992</v>
      </c>
    </row>
    <row r="134" spans="1:14" ht="14.45" customHeight="1" x14ac:dyDescent="0.2">
      <c r="A134" s="730" t="s">
        <v>586</v>
      </c>
      <c r="B134" s="731" t="s">
        <v>587</v>
      </c>
      <c r="C134" s="732" t="s">
        <v>599</v>
      </c>
      <c r="D134" s="733" t="s">
        <v>600</v>
      </c>
      <c r="E134" s="734">
        <v>50113013</v>
      </c>
      <c r="F134" s="733" t="s">
        <v>825</v>
      </c>
      <c r="G134" s="732" t="s">
        <v>620</v>
      </c>
      <c r="H134" s="732">
        <v>101076</v>
      </c>
      <c r="I134" s="732">
        <v>1076</v>
      </c>
      <c r="J134" s="732" t="s">
        <v>850</v>
      </c>
      <c r="K134" s="732" t="s">
        <v>763</v>
      </c>
      <c r="L134" s="735">
        <v>78.33</v>
      </c>
      <c r="M134" s="735">
        <v>1</v>
      </c>
      <c r="N134" s="736">
        <v>78.33</v>
      </c>
    </row>
    <row r="135" spans="1:14" ht="14.45" customHeight="1" x14ac:dyDescent="0.2">
      <c r="A135" s="730" t="s">
        <v>586</v>
      </c>
      <c r="B135" s="731" t="s">
        <v>587</v>
      </c>
      <c r="C135" s="732" t="s">
        <v>599</v>
      </c>
      <c r="D135" s="733" t="s">
        <v>600</v>
      </c>
      <c r="E135" s="734">
        <v>50113013</v>
      </c>
      <c r="F135" s="733" t="s">
        <v>825</v>
      </c>
      <c r="G135" s="732" t="s">
        <v>633</v>
      </c>
      <c r="H135" s="732">
        <v>126127</v>
      </c>
      <c r="I135" s="732">
        <v>26127</v>
      </c>
      <c r="J135" s="732" t="s">
        <v>851</v>
      </c>
      <c r="K135" s="732" t="s">
        <v>852</v>
      </c>
      <c r="L135" s="735">
        <v>2237.7299999999996</v>
      </c>
      <c r="M135" s="735">
        <v>0.19999999999999996</v>
      </c>
      <c r="N135" s="736">
        <v>447.54599999999982</v>
      </c>
    </row>
    <row r="136" spans="1:14" ht="14.45" customHeight="1" x14ac:dyDescent="0.2">
      <c r="A136" s="730" t="s">
        <v>586</v>
      </c>
      <c r="B136" s="731" t="s">
        <v>587</v>
      </c>
      <c r="C136" s="732" t="s">
        <v>599</v>
      </c>
      <c r="D136" s="733" t="s">
        <v>600</v>
      </c>
      <c r="E136" s="734">
        <v>50113013</v>
      </c>
      <c r="F136" s="733" t="s">
        <v>825</v>
      </c>
      <c r="G136" s="732" t="s">
        <v>633</v>
      </c>
      <c r="H136" s="732">
        <v>166269</v>
      </c>
      <c r="I136" s="732">
        <v>166269</v>
      </c>
      <c r="J136" s="732" t="s">
        <v>853</v>
      </c>
      <c r="K136" s="732" t="s">
        <v>854</v>
      </c>
      <c r="L136" s="735">
        <v>52.88</v>
      </c>
      <c r="M136" s="735">
        <v>58</v>
      </c>
      <c r="N136" s="736">
        <v>3067.04</v>
      </c>
    </row>
    <row r="137" spans="1:14" ht="14.45" customHeight="1" x14ac:dyDescent="0.2">
      <c r="A137" s="730" t="s">
        <v>586</v>
      </c>
      <c r="B137" s="731" t="s">
        <v>587</v>
      </c>
      <c r="C137" s="732" t="s">
        <v>599</v>
      </c>
      <c r="D137" s="733" t="s">
        <v>600</v>
      </c>
      <c r="E137" s="734">
        <v>50113013</v>
      </c>
      <c r="F137" s="733" t="s">
        <v>825</v>
      </c>
      <c r="G137" s="732" t="s">
        <v>620</v>
      </c>
      <c r="H137" s="732">
        <v>184895</v>
      </c>
      <c r="I137" s="732">
        <v>84895</v>
      </c>
      <c r="J137" s="732" t="s">
        <v>855</v>
      </c>
      <c r="K137" s="732" t="s">
        <v>856</v>
      </c>
      <c r="L137" s="735">
        <v>66.550000000000011</v>
      </c>
      <c r="M137" s="735">
        <v>1</v>
      </c>
      <c r="N137" s="736">
        <v>66.550000000000011</v>
      </c>
    </row>
    <row r="138" spans="1:14" ht="14.45" customHeight="1" x14ac:dyDescent="0.2">
      <c r="A138" s="730" t="s">
        <v>586</v>
      </c>
      <c r="B138" s="731" t="s">
        <v>587</v>
      </c>
      <c r="C138" s="732" t="s">
        <v>604</v>
      </c>
      <c r="D138" s="733" t="s">
        <v>605</v>
      </c>
      <c r="E138" s="734">
        <v>50113001</v>
      </c>
      <c r="F138" s="733" t="s">
        <v>619</v>
      </c>
      <c r="G138" s="732" t="s">
        <v>620</v>
      </c>
      <c r="H138" s="732">
        <v>100362</v>
      </c>
      <c r="I138" s="732">
        <v>362</v>
      </c>
      <c r="J138" s="732" t="s">
        <v>625</v>
      </c>
      <c r="K138" s="732" t="s">
        <v>626</v>
      </c>
      <c r="L138" s="735">
        <v>72.570000000000007</v>
      </c>
      <c r="M138" s="735">
        <v>1</v>
      </c>
      <c r="N138" s="736">
        <v>72.570000000000007</v>
      </c>
    </row>
    <row r="139" spans="1:14" ht="14.45" customHeight="1" x14ac:dyDescent="0.2">
      <c r="A139" s="730" t="s">
        <v>586</v>
      </c>
      <c r="B139" s="731" t="s">
        <v>587</v>
      </c>
      <c r="C139" s="732" t="s">
        <v>604</v>
      </c>
      <c r="D139" s="733" t="s">
        <v>605</v>
      </c>
      <c r="E139" s="734">
        <v>50113001</v>
      </c>
      <c r="F139" s="733" t="s">
        <v>619</v>
      </c>
      <c r="G139" s="732" t="s">
        <v>620</v>
      </c>
      <c r="H139" s="732">
        <v>845008</v>
      </c>
      <c r="I139" s="732">
        <v>107806</v>
      </c>
      <c r="J139" s="732" t="s">
        <v>627</v>
      </c>
      <c r="K139" s="732" t="s">
        <v>628</v>
      </c>
      <c r="L139" s="735">
        <v>67.433999999999997</v>
      </c>
      <c r="M139" s="735">
        <v>5</v>
      </c>
      <c r="N139" s="736">
        <v>337.16999999999996</v>
      </c>
    </row>
    <row r="140" spans="1:14" ht="14.45" customHeight="1" x14ac:dyDescent="0.2">
      <c r="A140" s="730" t="s">
        <v>586</v>
      </c>
      <c r="B140" s="731" t="s">
        <v>587</v>
      </c>
      <c r="C140" s="732" t="s">
        <v>604</v>
      </c>
      <c r="D140" s="733" t="s">
        <v>605</v>
      </c>
      <c r="E140" s="734">
        <v>50113001</v>
      </c>
      <c r="F140" s="733" t="s">
        <v>619</v>
      </c>
      <c r="G140" s="732" t="s">
        <v>620</v>
      </c>
      <c r="H140" s="732">
        <v>202701</v>
      </c>
      <c r="I140" s="732">
        <v>202701</v>
      </c>
      <c r="J140" s="732" t="s">
        <v>627</v>
      </c>
      <c r="K140" s="732" t="s">
        <v>857</v>
      </c>
      <c r="L140" s="735">
        <v>138.20499999999998</v>
      </c>
      <c r="M140" s="735">
        <v>2</v>
      </c>
      <c r="N140" s="736">
        <v>276.40999999999997</v>
      </c>
    </row>
    <row r="141" spans="1:14" ht="14.45" customHeight="1" x14ac:dyDescent="0.2">
      <c r="A141" s="730" t="s">
        <v>586</v>
      </c>
      <c r="B141" s="731" t="s">
        <v>587</v>
      </c>
      <c r="C141" s="732" t="s">
        <v>604</v>
      </c>
      <c r="D141" s="733" t="s">
        <v>605</v>
      </c>
      <c r="E141" s="734">
        <v>50113001</v>
      </c>
      <c r="F141" s="733" t="s">
        <v>619</v>
      </c>
      <c r="G141" s="732" t="s">
        <v>633</v>
      </c>
      <c r="H141" s="732">
        <v>102954</v>
      </c>
      <c r="I141" s="732">
        <v>2954</v>
      </c>
      <c r="J141" s="732" t="s">
        <v>858</v>
      </c>
      <c r="K141" s="732" t="s">
        <v>657</v>
      </c>
      <c r="L141" s="735">
        <v>15.000000000000004</v>
      </c>
      <c r="M141" s="735">
        <v>1</v>
      </c>
      <c r="N141" s="736">
        <v>15.000000000000004</v>
      </c>
    </row>
    <row r="142" spans="1:14" ht="14.45" customHeight="1" x14ac:dyDescent="0.2">
      <c r="A142" s="730" t="s">
        <v>586</v>
      </c>
      <c r="B142" s="731" t="s">
        <v>587</v>
      </c>
      <c r="C142" s="732" t="s">
        <v>604</v>
      </c>
      <c r="D142" s="733" t="s">
        <v>605</v>
      </c>
      <c r="E142" s="734">
        <v>50113001</v>
      </c>
      <c r="F142" s="733" t="s">
        <v>619</v>
      </c>
      <c r="G142" s="732" t="s">
        <v>620</v>
      </c>
      <c r="H142" s="732">
        <v>194919</v>
      </c>
      <c r="I142" s="732">
        <v>94919</v>
      </c>
      <c r="J142" s="732" t="s">
        <v>859</v>
      </c>
      <c r="K142" s="732" t="s">
        <v>860</v>
      </c>
      <c r="L142" s="735">
        <v>51.980000000000011</v>
      </c>
      <c r="M142" s="735">
        <v>1</v>
      </c>
      <c r="N142" s="736">
        <v>51.980000000000011</v>
      </c>
    </row>
    <row r="143" spans="1:14" ht="14.45" customHeight="1" x14ac:dyDescent="0.2">
      <c r="A143" s="730" t="s">
        <v>586</v>
      </c>
      <c r="B143" s="731" t="s">
        <v>587</v>
      </c>
      <c r="C143" s="732" t="s">
        <v>604</v>
      </c>
      <c r="D143" s="733" t="s">
        <v>605</v>
      </c>
      <c r="E143" s="734">
        <v>50113001</v>
      </c>
      <c r="F143" s="733" t="s">
        <v>619</v>
      </c>
      <c r="G143" s="732" t="s">
        <v>620</v>
      </c>
      <c r="H143" s="732">
        <v>144794</v>
      </c>
      <c r="I143" s="732">
        <v>144794</v>
      </c>
      <c r="J143" s="732" t="s">
        <v>861</v>
      </c>
      <c r="K143" s="732" t="s">
        <v>805</v>
      </c>
      <c r="L143" s="735">
        <v>81.700000000000017</v>
      </c>
      <c r="M143" s="735">
        <v>1</v>
      </c>
      <c r="N143" s="736">
        <v>81.700000000000017</v>
      </c>
    </row>
    <row r="144" spans="1:14" ht="14.45" customHeight="1" x14ac:dyDescent="0.2">
      <c r="A144" s="730" t="s">
        <v>586</v>
      </c>
      <c r="B144" s="731" t="s">
        <v>587</v>
      </c>
      <c r="C144" s="732" t="s">
        <v>604</v>
      </c>
      <c r="D144" s="733" t="s">
        <v>605</v>
      </c>
      <c r="E144" s="734">
        <v>50113001</v>
      </c>
      <c r="F144" s="733" t="s">
        <v>619</v>
      </c>
      <c r="G144" s="732" t="s">
        <v>620</v>
      </c>
      <c r="H144" s="732">
        <v>207931</v>
      </c>
      <c r="I144" s="732">
        <v>207931</v>
      </c>
      <c r="J144" s="732" t="s">
        <v>636</v>
      </c>
      <c r="K144" s="732" t="s">
        <v>637</v>
      </c>
      <c r="L144" s="735">
        <v>26.850000000000012</v>
      </c>
      <c r="M144" s="735">
        <v>1</v>
      </c>
      <c r="N144" s="736">
        <v>26.850000000000012</v>
      </c>
    </row>
    <row r="145" spans="1:14" ht="14.45" customHeight="1" x14ac:dyDescent="0.2">
      <c r="A145" s="730" t="s">
        <v>586</v>
      </c>
      <c r="B145" s="731" t="s">
        <v>587</v>
      </c>
      <c r="C145" s="732" t="s">
        <v>604</v>
      </c>
      <c r="D145" s="733" t="s">
        <v>605</v>
      </c>
      <c r="E145" s="734">
        <v>50113001</v>
      </c>
      <c r="F145" s="733" t="s">
        <v>619</v>
      </c>
      <c r="G145" s="732" t="s">
        <v>633</v>
      </c>
      <c r="H145" s="732">
        <v>849054</v>
      </c>
      <c r="I145" s="732">
        <v>107847</v>
      </c>
      <c r="J145" s="732" t="s">
        <v>862</v>
      </c>
      <c r="K145" s="732" t="s">
        <v>628</v>
      </c>
      <c r="L145" s="735">
        <v>98.150000000000034</v>
      </c>
      <c r="M145" s="735">
        <v>1</v>
      </c>
      <c r="N145" s="736">
        <v>98.150000000000034</v>
      </c>
    </row>
    <row r="146" spans="1:14" ht="14.45" customHeight="1" x14ac:dyDescent="0.2">
      <c r="A146" s="730" t="s">
        <v>586</v>
      </c>
      <c r="B146" s="731" t="s">
        <v>587</v>
      </c>
      <c r="C146" s="732" t="s">
        <v>604</v>
      </c>
      <c r="D146" s="733" t="s">
        <v>605</v>
      </c>
      <c r="E146" s="734">
        <v>50113001</v>
      </c>
      <c r="F146" s="733" t="s">
        <v>619</v>
      </c>
      <c r="G146" s="732" t="s">
        <v>620</v>
      </c>
      <c r="H146" s="732">
        <v>173394</v>
      </c>
      <c r="I146" s="732">
        <v>173394</v>
      </c>
      <c r="J146" s="732" t="s">
        <v>863</v>
      </c>
      <c r="K146" s="732" t="s">
        <v>864</v>
      </c>
      <c r="L146" s="735">
        <v>423.71999999999997</v>
      </c>
      <c r="M146" s="735">
        <v>1</v>
      </c>
      <c r="N146" s="736">
        <v>423.71999999999997</v>
      </c>
    </row>
    <row r="147" spans="1:14" ht="14.45" customHeight="1" x14ac:dyDescent="0.2">
      <c r="A147" s="730" t="s">
        <v>586</v>
      </c>
      <c r="B147" s="731" t="s">
        <v>587</v>
      </c>
      <c r="C147" s="732" t="s">
        <v>604</v>
      </c>
      <c r="D147" s="733" t="s">
        <v>605</v>
      </c>
      <c r="E147" s="734">
        <v>50113001</v>
      </c>
      <c r="F147" s="733" t="s">
        <v>619</v>
      </c>
      <c r="G147" s="732" t="s">
        <v>620</v>
      </c>
      <c r="H147" s="732">
        <v>173396</v>
      </c>
      <c r="I147" s="732">
        <v>173396</v>
      </c>
      <c r="J147" s="732" t="s">
        <v>863</v>
      </c>
      <c r="K147" s="732" t="s">
        <v>865</v>
      </c>
      <c r="L147" s="735">
        <v>800.81999999999994</v>
      </c>
      <c r="M147" s="735">
        <v>1</v>
      </c>
      <c r="N147" s="736">
        <v>800.81999999999994</v>
      </c>
    </row>
    <row r="148" spans="1:14" ht="14.45" customHeight="1" x14ac:dyDescent="0.2">
      <c r="A148" s="730" t="s">
        <v>586</v>
      </c>
      <c r="B148" s="731" t="s">
        <v>587</v>
      </c>
      <c r="C148" s="732" t="s">
        <v>604</v>
      </c>
      <c r="D148" s="733" t="s">
        <v>605</v>
      </c>
      <c r="E148" s="734">
        <v>50113001</v>
      </c>
      <c r="F148" s="733" t="s">
        <v>619</v>
      </c>
      <c r="G148" s="732" t="s">
        <v>620</v>
      </c>
      <c r="H148" s="732">
        <v>185060</v>
      </c>
      <c r="I148" s="732">
        <v>85060</v>
      </c>
      <c r="J148" s="732" t="s">
        <v>866</v>
      </c>
      <c r="K148" s="732" t="s">
        <v>867</v>
      </c>
      <c r="L148" s="735">
        <v>66.11</v>
      </c>
      <c r="M148" s="735">
        <v>1</v>
      </c>
      <c r="N148" s="736">
        <v>66.11</v>
      </c>
    </row>
    <row r="149" spans="1:14" ht="14.45" customHeight="1" x14ac:dyDescent="0.2">
      <c r="A149" s="730" t="s">
        <v>586</v>
      </c>
      <c r="B149" s="731" t="s">
        <v>587</v>
      </c>
      <c r="C149" s="732" t="s">
        <v>604</v>
      </c>
      <c r="D149" s="733" t="s">
        <v>605</v>
      </c>
      <c r="E149" s="734">
        <v>50113001</v>
      </c>
      <c r="F149" s="733" t="s">
        <v>619</v>
      </c>
      <c r="G149" s="732" t="s">
        <v>620</v>
      </c>
      <c r="H149" s="732">
        <v>132853</v>
      </c>
      <c r="I149" s="732">
        <v>132853</v>
      </c>
      <c r="J149" s="732" t="s">
        <v>638</v>
      </c>
      <c r="K149" s="732" t="s">
        <v>639</v>
      </c>
      <c r="L149" s="735">
        <v>103.32</v>
      </c>
      <c r="M149" s="735">
        <v>1</v>
      </c>
      <c r="N149" s="736">
        <v>103.32</v>
      </c>
    </row>
    <row r="150" spans="1:14" ht="14.45" customHeight="1" x14ac:dyDescent="0.2">
      <c r="A150" s="730" t="s">
        <v>586</v>
      </c>
      <c r="B150" s="731" t="s">
        <v>587</v>
      </c>
      <c r="C150" s="732" t="s">
        <v>604</v>
      </c>
      <c r="D150" s="733" t="s">
        <v>605</v>
      </c>
      <c r="E150" s="734">
        <v>50113001</v>
      </c>
      <c r="F150" s="733" t="s">
        <v>619</v>
      </c>
      <c r="G150" s="732" t="s">
        <v>329</v>
      </c>
      <c r="H150" s="732">
        <v>241307</v>
      </c>
      <c r="I150" s="732">
        <v>241307</v>
      </c>
      <c r="J150" s="732" t="s">
        <v>650</v>
      </c>
      <c r="K150" s="732" t="s">
        <v>651</v>
      </c>
      <c r="L150" s="735">
        <v>103.58</v>
      </c>
      <c r="M150" s="735">
        <v>2</v>
      </c>
      <c r="N150" s="736">
        <v>207.16</v>
      </c>
    </row>
    <row r="151" spans="1:14" ht="14.45" customHeight="1" x14ac:dyDescent="0.2">
      <c r="A151" s="730" t="s">
        <v>586</v>
      </c>
      <c r="B151" s="731" t="s">
        <v>587</v>
      </c>
      <c r="C151" s="732" t="s">
        <v>604</v>
      </c>
      <c r="D151" s="733" t="s">
        <v>605</v>
      </c>
      <c r="E151" s="734">
        <v>50113001</v>
      </c>
      <c r="F151" s="733" t="s">
        <v>619</v>
      </c>
      <c r="G151" s="732" t="s">
        <v>633</v>
      </c>
      <c r="H151" s="732">
        <v>233600</v>
      </c>
      <c r="I151" s="732">
        <v>233600</v>
      </c>
      <c r="J151" s="732" t="s">
        <v>868</v>
      </c>
      <c r="K151" s="732" t="s">
        <v>659</v>
      </c>
      <c r="L151" s="735">
        <v>52.219999999999992</v>
      </c>
      <c r="M151" s="735">
        <v>1</v>
      </c>
      <c r="N151" s="736">
        <v>52.219999999999992</v>
      </c>
    </row>
    <row r="152" spans="1:14" ht="14.45" customHeight="1" x14ac:dyDescent="0.2">
      <c r="A152" s="730" t="s">
        <v>586</v>
      </c>
      <c r="B152" s="731" t="s">
        <v>587</v>
      </c>
      <c r="C152" s="732" t="s">
        <v>604</v>
      </c>
      <c r="D152" s="733" t="s">
        <v>605</v>
      </c>
      <c r="E152" s="734">
        <v>50113001</v>
      </c>
      <c r="F152" s="733" t="s">
        <v>619</v>
      </c>
      <c r="G152" s="732" t="s">
        <v>620</v>
      </c>
      <c r="H152" s="732">
        <v>164888</v>
      </c>
      <c r="I152" s="732">
        <v>164888</v>
      </c>
      <c r="J152" s="732" t="s">
        <v>869</v>
      </c>
      <c r="K152" s="732" t="s">
        <v>870</v>
      </c>
      <c r="L152" s="735">
        <v>238.96000000000004</v>
      </c>
      <c r="M152" s="735">
        <v>1</v>
      </c>
      <c r="N152" s="736">
        <v>238.96000000000004</v>
      </c>
    </row>
    <row r="153" spans="1:14" ht="14.45" customHeight="1" x14ac:dyDescent="0.2">
      <c r="A153" s="730" t="s">
        <v>586</v>
      </c>
      <c r="B153" s="731" t="s">
        <v>587</v>
      </c>
      <c r="C153" s="732" t="s">
        <v>604</v>
      </c>
      <c r="D153" s="733" t="s">
        <v>605</v>
      </c>
      <c r="E153" s="734">
        <v>50113001</v>
      </c>
      <c r="F153" s="733" t="s">
        <v>619</v>
      </c>
      <c r="G153" s="732" t="s">
        <v>620</v>
      </c>
      <c r="H153" s="732">
        <v>841498</v>
      </c>
      <c r="I153" s="732">
        <v>31951</v>
      </c>
      <c r="J153" s="732" t="s">
        <v>871</v>
      </c>
      <c r="K153" s="732" t="s">
        <v>872</v>
      </c>
      <c r="L153" s="735">
        <v>50.659999999999989</v>
      </c>
      <c r="M153" s="735">
        <v>1</v>
      </c>
      <c r="N153" s="736">
        <v>50.659999999999989</v>
      </c>
    </row>
    <row r="154" spans="1:14" ht="14.45" customHeight="1" x14ac:dyDescent="0.2">
      <c r="A154" s="730" t="s">
        <v>586</v>
      </c>
      <c r="B154" s="731" t="s">
        <v>587</v>
      </c>
      <c r="C154" s="732" t="s">
        <v>604</v>
      </c>
      <c r="D154" s="733" t="s">
        <v>605</v>
      </c>
      <c r="E154" s="734">
        <v>50113001</v>
      </c>
      <c r="F154" s="733" t="s">
        <v>619</v>
      </c>
      <c r="G154" s="732" t="s">
        <v>633</v>
      </c>
      <c r="H154" s="732">
        <v>110252</v>
      </c>
      <c r="I154" s="732">
        <v>10252</v>
      </c>
      <c r="J154" s="732" t="s">
        <v>656</v>
      </c>
      <c r="K154" s="732" t="s">
        <v>657</v>
      </c>
      <c r="L154" s="735">
        <v>70.399999999999991</v>
      </c>
      <c r="M154" s="735">
        <v>1</v>
      </c>
      <c r="N154" s="736">
        <v>70.399999999999991</v>
      </c>
    </row>
    <row r="155" spans="1:14" ht="14.45" customHeight="1" x14ac:dyDescent="0.2">
      <c r="A155" s="730" t="s">
        <v>586</v>
      </c>
      <c r="B155" s="731" t="s">
        <v>587</v>
      </c>
      <c r="C155" s="732" t="s">
        <v>604</v>
      </c>
      <c r="D155" s="733" t="s">
        <v>605</v>
      </c>
      <c r="E155" s="734">
        <v>50113001</v>
      </c>
      <c r="F155" s="733" t="s">
        <v>619</v>
      </c>
      <c r="G155" s="732" t="s">
        <v>620</v>
      </c>
      <c r="H155" s="732">
        <v>846446</v>
      </c>
      <c r="I155" s="732">
        <v>124343</v>
      </c>
      <c r="J155" s="732" t="s">
        <v>873</v>
      </c>
      <c r="K155" s="732" t="s">
        <v>874</v>
      </c>
      <c r="L155" s="735">
        <v>30.600000000000009</v>
      </c>
      <c r="M155" s="735">
        <v>1</v>
      </c>
      <c r="N155" s="736">
        <v>30.600000000000009</v>
      </c>
    </row>
    <row r="156" spans="1:14" ht="14.45" customHeight="1" x14ac:dyDescent="0.2">
      <c r="A156" s="730" t="s">
        <v>586</v>
      </c>
      <c r="B156" s="731" t="s">
        <v>587</v>
      </c>
      <c r="C156" s="732" t="s">
        <v>604</v>
      </c>
      <c r="D156" s="733" t="s">
        <v>605</v>
      </c>
      <c r="E156" s="734">
        <v>50113001</v>
      </c>
      <c r="F156" s="733" t="s">
        <v>619</v>
      </c>
      <c r="G156" s="732" t="s">
        <v>620</v>
      </c>
      <c r="H156" s="732">
        <v>238137</v>
      </c>
      <c r="I156" s="732">
        <v>238137</v>
      </c>
      <c r="J156" s="732" t="s">
        <v>875</v>
      </c>
      <c r="K156" s="732" t="s">
        <v>876</v>
      </c>
      <c r="L156" s="735">
        <v>37.630000000000003</v>
      </c>
      <c r="M156" s="735">
        <v>2</v>
      </c>
      <c r="N156" s="736">
        <v>75.260000000000005</v>
      </c>
    </row>
    <row r="157" spans="1:14" ht="14.45" customHeight="1" x14ac:dyDescent="0.2">
      <c r="A157" s="730" t="s">
        <v>586</v>
      </c>
      <c r="B157" s="731" t="s">
        <v>587</v>
      </c>
      <c r="C157" s="732" t="s">
        <v>604</v>
      </c>
      <c r="D157" s="733" t="s">
        <v>605</v>
      </c>
      <c r="E157" s="734">
        <v>50113001</v>
      </c>
      <c r="F157" s="733" t="s">
        <v>619</v>
      </c>
      <c r="G157" s="732" t="s">
        <v>620</v>
      </c>
      <c r="H157" s="732">
        <v>238142</v>
      </c>
      <c r="I157" s="732">
        <v>238142</v>
      </c>
      <c r="J157" s="732" t="s">
        <v>877</v>
      </c>
      <c r="K157" s="732" t="s">
        <v>878</v>
      </c>
      <c r="L157" s="735">
        <v>58.84</v>
      </c>
      <c r="M157" s="735">
        <v>3</v>
      </c>
      <c r="N157" s="736">
        <v>176.52</v>
      </c>
    </row>
    <row r="158" spans="1:14" ht="14.45" customHeight="1" x14ac:dyDescent="0.2">
      <c r="A158" s="730" t="s">
        <v>586</v>
      </c>
      <c r="B158" s="731" t="s">
        <v>587</v>
      </c>
      <c r="C158" s="732" t="s">
        <v>604</v>
      </c>
      <c r="D158" s="733" t="s">
        <v>605</v>
      </c>
      <c r="E158" s="734">
        <v>50113001</v>
      </c>
      <c r="F158" s="733" t="s">
        <v>619</v>
      </c>
      <c r="G158" s="732" t="s">
        <v>620</v>
      </c>
      <c r="H158" s="732">
        <v>230409</v>
      </c>
      <c r="I158" s="732">
        <v>230409</v>
      </c>
      <c r="J158" s="732" t="s">
        <v>658</v>
      </c>
      <c r="K158" s="732" t="s">
        <v>659</v>
      </c>
      <c r="L158" s="735">
        <v>19.820000000000004</v>
      </c>
      <c r="M158" s="735">
        <v>1</v>
      </c>
      <c r="N158" s="736">
        <v>19.820000000000004</v>
      </c>
    </row>
    <row r="159" spans="1:14" ht="14.45" customHeight="1" x14ac:dyDescent="0.2">
      <c r="A159" s="730" t="s">
        <v>586</v>
      </c>
      <c r="B159" s="731" t="s">
        <v>587</v>
      </c>
      <c r="C159" s="732" t="s">
        <v>604</v>
      </c>
      <c r="D159" s="733" t="s">
        <v>605</v>
      </c>
      <c r="E159" s="734">
        <v>50113001</v>
      </c>
      <c r="F159" s="733" t="s">
        <v>619</v>
      </c>
      <c r="G159" s="732" t="s">
        <v>620</v>
      </c>
      <c r="H159" s="732">
        <v>207229</v>
      </c>
      <c r="I159" s="732">
        <v>207229</v>
      </c>
      <c r="J159" s="732" t="s">
        <v>879</v>
      </c>
      <c r="K159" s="732" t="s">
        <v>880</v>
      </c>
      <c r="L159" s="735">
        <v>211.59000000000006</v>
      </c>
      <c r="M159" s="735">
        <v>2</v>
      </c>
      <c r="N159" s="736">
        <v>423.18000000000012</v>
      </c>
    </row>
    <row r="160" spans="1:14" ht="14.45" customHeight="1" x14ac:dyDescent="0.2">
      <c r="A160" s="730" t="s">
        <v>586</v>
      </c>
      <c r="B160" s="731" t="s">
        <v>587</v>
      </c>
      <c r="C160" s="732" t="s">
        <v>604</v>
      </c>
      <c r="D160" s="733" t="s">
        <v>605</v>
      </c>
      <c r="E160" s="734">
        <v>50113001</v>
      </c>
      <c r="F160" s="733" t="s">
        <v>619</v>
      </c>
      <c r="G160" s="732" t="s">
        <v>633</v>
      </c>
      <c r="H160" s="732">
        <v>214435</v>
      </c>
      <c r="I160" s="732">
        <v>214435</v>
      </c>
      <c r="J160" s="732" t="s">
        <v>660</v>
      </c>
      <c r="K160" s="732" t="s">
        <v>661</v>
      </c>
      <c r="L160" s="735">
        <v>42.850000000000009</v>
      </c>
      <c r="M160" s="735">
        <v>1</v>
      </c>
      <c r="N160" s="736">
        <v>42.850000000000009</v>
      </c>
    </row>
    <row r="161" spans="1:14" ht="14.45" customHeight="1" x14ac:dyDescent="0.2">
      <c r="A161" s="730" t="s">
        <v>586</v>
      </c>
      <c r="B161" s="731" t="s">
        <v>587</v>
      </c>
      <c r="C161" s="732" t="s">
        <v>604</v>
      </c>
      <c r="D161" s="733" t="s">
        <v>605</v>
      </c>
      <c r="E161" s="734">
        <v>50113001</v>
      </c>
      <c r="F161" s="733" t="s">
        <v>619</v>
      </c>
      <c r="G161" s="732" t="s">
        <v>633</v>
      </c>
      <c r="H161" s="732">
        <v>214427</v>
      </c>
      <c r="I161" s="732">
        <v>214427</v>
      </c>
      <c r="J161" s="732" t="s">
        <v>662</v>
      </c>
      <c r="K161" s="732" t="s">
        <v>663</v>
      </c>
      <c r="L161" s="735">
        <v>16.570000000000004</v>
      </c>
      <c r="M161" s="735">
        <v>7</v>
      </c>
      <c r="N161" s="736">
        <v>115.99000000000002</v>
      </c>
    </row>
    <row r="162" spans="1:14" ht="14.45" customHeight="1" x14ac:dyDescent="0.2">
      <c r="A162" s="730" t="s">
        <v>586</v>
      </c>
      <c r="B162" s="731" t="s">
        <v>587</v>
      </c>
      <c r="C162" s="732" t="s">
        <v>604</v>
      </c>
      <c r="D162" s="733" t="s">
        <v>605</v>
      </c>
      <c r="E162" s="734">
        <v>50113001</v>
      </c>
      <c r="F162" s="733" t="s">
        <v>619</v>
      </c>
      <c r="G162" s="732" t="s">
        <v>620</v>
      </c>
      <c r="H162" s="732">
        <v>193104</v>
      </c>
      <c r="I162" s="732">
        <v>93104</v>
      </c>
      <c r="J162" s="732" t="s">
        <v>664</v>
      </c>
      <c r="K162" s="732" t="s">
        <v>665</v>
      </c>
      <c r="L162" s="735">
        <v>47.27</v>
      </c>
      <c r="M162" s="735">
        <v>1</v>
      </c>
      <c r="N162" s="736">
        <v>47.27</v>
      </c>
    </row>
    <row r="163" spans="1:14" ht="14.45" customHeight="1" x14ac:dyDescent="0.2">
      <c r="A163" s="730" t="s">
        <v>586</v>
      </c>
      <c r="B163" s="731" t="s">
        <v>587</v>
      </c>
      <c r="C163" s="732" t="s">
        <v>604</v>
      </c>
      <c r="D163" s="733" t="s">
        <v>605</v>
      </c>
      <c r="E163" s="734">
        <v>50113001</v>
      </c>
      <c r="F163" s="733" t="s">
        <v>619</v>
      </c>
      <c r="G163" s="732" t="s">
        <v>620</v>
      </c>
      <c r="H163" s="732">
        <v>193105</v>
      </c>
      <c r="I163" s="732">
        <v>93105</v>
      </c>
      <c r="J163" s="732" t="s">
        <v>664</v>
      </c>
      <c r="K163" s="732" t="s">
        <v>881</v>
      </c>
      <c r="L163" s="735">
        <v>208.38</v>
      </c>
      <c r="M163" s="735">
        <v>1</v>
      </c>
      <c r="N163" s="736">
        <v>208.38</v>
      </c>
    </row>
    <row r="164" spans="1:14" ht="14.45" customHeight="1" x14ac:dyDescent="0.2">
      <c r="A164" s="730" t="s">
        <v>586</v>
      </c>
      <c r="B164" s="731" t="s">
        <v>587</v>
      </c>
      <c r="C164" s="732" t="s">
        <v>604</v>
      </c>
      <c r="D164" s="733" t="s">
        <v>605</v>
      </c>
      <c r="E164" s="734">
        <v>50113001</v>
      </c>
      <c r="F164" s="733" t="s">
        <v>619</v>
      </c>
      <c r="G164" s="732" t="s">
        <v>633</v>
      </c>
      <c r="H164" s="732">
        <v>144997</v>
      </c>
      <c r="I164" s="732">
        <v>44997</v>
      </c>
      <c r="J164" s="732" t="s">
        <v>882</v>
      </c>
      <c r="K164" s="732" t="s">
        <v>883</v>
      </c>
      <c r="L164" s="735">
        <v>238.21999999999997</v>
      </c>
      <c r="M164" s="735">
        <v>1</v>
      </c>
      <c r="N164" s="736">
        <v>238.21999999999997</v>
      </c>
    </row>
    <row r="165" spans="1:14" ht="14.45" customHeight="1" x14ac:dyDescent="0.2">
      <c r="A165" s="730" t="s">
        <v>586</v>
      </c>
      <c r="B165" s="731" t="s">
        <v>587</v>
      </c>
      <c r="C165" s="732" t="s">
        <v>604</v>
      </c>
      <c r="D165" s="733" t="s">
        <v>605</v>
      </c>
      <c r="E165" s="734">
        <v>50113001</v>
      </c>
      <c r="F165" s="733" t="s">
        <v>619</v>
      </c>
      <c r="G165" s="732" t="s">
        <v>620</v>
      </c>
      <c r="H165" s="732">
        <v>197522</v>
      </c>
      <c r="I165" s="732">
        <v>97522</v>
      </c>
      <c r="J165" s="732" t="s">
        <v>884</v>
      </c>
      <c r="K165" s="732" t="s">
        <v>885</v>
      </c>
      <c r="L165" s="735">
        <v>159.02000000000004</v>
      </c>
      <c r="M165" s="735">
        <v>1</v>
      </c>
      <c r="N165" s="736">
        <v>159.02000000000004</v>
      </c>
    </row>
    <row r="166" spans="1:14" ht="14.45" customHeight="1" x14ac:dyDescent="0.2">
      <c r="A166" s="730" t="s">
        <v>586</v>
      </c>
      <c r="B166" s="731" t="s">
        <v>587</v>
      </c>
      <c r="C166" s="732" t="s">
        <v>604</v>
      </c>
      <c r="D166" s="733" t="s">
        <v>605</v>
      </c>
      <c r="E166" s="734">
        <v>50113001</v>
      </c>
      <c r="F166" s="733" t="s">
        <v>619</v>
      </c>
      <c r="G166" s="732" t="s">
        <v>620</v>
      </c>
      <c r="H166" s="732">
        <v>184090</v>
      </c>
      <c r="I166" s="732">
        <v>84090</v>
      </c>
      <c r="J166" s="732" t="s">
        <v>666</v>
      </c>
      <c r="K166" s="732" t="s">
        <v>667</v>
      </c>
      <c r="L166" s="735">
        <v>60.08</v>
      </c>
      <c r="M166" s="735">
        <v>5</v>
      </c>
      <c r="N166" s="736">
        <v>300.39999999999998</v>
      </c>
    </row>
    <row r="167" spans="1:14" ht="14.45" customHeight="1" x14ac:dyDescent="0.2">
      <c r="A167" s="730" t="s">
        <v>586</v>
      </c>
      <c r="B167" s="731" t="s">
        <v>587</v>
      </c>
      <c r="C167" s="732" t="s">
        <v>604</v>
      </c>
      <c r="D167" s="733" t="s">
        <v>605</v>
      </c>
      <c r="E167" s="734">
        <v>50113001</v>
      </c>
      <c r="F167" s="733" t="s">
        <v>619</v>
      </c>
      <c r="G167" s="732" t="s">
        <v>620</v>
      </c>
      <c r="H167" s="732">
        <v>230421</v>
      </c>
      <c r="I167" s="732">
        <v>230421</v>
      </c>
      <c r="J167" s="732" t="s">
        <v>668</v>
      </c>
      <c r="K167" s="732" t="s">
        <v>669</v>
      </c>
      <c r="L167" s="735">
        <v>76.330000000000013</v>
      </c>
      <c r="M167" s="735">
        <v>1</v>
      </c>
      <c r="N167" s="736">
        <v>76.330000000000013</v>
      </c>
    </row>
    <row r="168" spans="1:14" ht="14.45" customHeight="1" x14ac:dyDescent="0.2">
      <c r="A168" s="730" t="s">
        <v>586</v>
      </c>
      <c r="B168" s="731" t="s">
        <v>587</v>
      </c>
      <c r="C168" s="732" t="s">
        <v>604</v>
      </c>
      <c r="D168" s="733" t="s">
        <v>605</v>
      </c>
      <c r="E168" s="734">
        <v>50113001</v>
      </c>
      <c r="F168" s="733" t="s">
        <v>619</v>
      </c>
      <c r="G168" s="732" t="s">
        <v>620</v>
      </c>
      <c r="H168" s="732">
        <v>221074</v>
      </c>
      <c r="I168" s="732">
        <v>221074</v>
      </c>
      <c r="J168" s="732" t="s">
        <v>668</v>
      </c>
      <c r="K168" s="732" t="s">
        <v>669</v>
      </c>
      <c r="L168" s="735">
        <v>76.329999999999984</v>
      </c>
      <c r="M168" s="735">
        <v>1</v>
      </c>
      <c r="N168" s="736">
        <v>76.329999999999984</v>
      </c>
    </row>
    <row r="169" spans="1:14" ht="14.45" customHeight="1" x14ac:dyDescent="0.2">
      <c r="A169" s="730" t="s">
        <v>586</v>
      </c>
      <c r="B169" s="731" t="s">
        <v>587</v>
      </c>
      <c r="C169" s="732" t="s">
        <v>604</v>
      </c>
      <c r="D169" s="733" t="s">
        <v>605</v>
      </c>
      <c r="E169" s="734">
        <v>50113001</v>
      </c>
      <c r="F169" s="733" t="s">
        <v>619</v>
      </c>
      <c r="G169" s="732" t="s">
        <v>620</v>
      </c>
      <c r="H169" s="732">
        <v>175631</v>
      </c>
      <c r="I169" s="732">
        <v>75631</v>
      </c>
      <c r="J169" s="732" t="s">
        <v>886</v>
      </c>
      <c r="K169" s="732" t="s">
        <v>887</v>
      </c>
      <c r="L169" s="735">
        <v>34.940000000000005</v>
      </c>
      <c r="M169" s="735">
        <v>1</v>
      </c>
      <c r="N169" s="736">
        <v>34.940000000000005</v>
      </c>
    </row>
    <row r="170" spans="1:14" ht="14.45" customHeight="1" x14ac:dyDescent="0.2">
      <c r="A170" s="730" t="s">
        <v>586</v>
      </c>
      <c r="B170" s="731" t="s">
        <v>587</v>
      </c>
      <c r="C170" s="732" t="s">
        <v>604</v>
      </c>
      <c r="D170" s="733" t="s">
        <v>605</v>
      </c>
      <c r="E170" s="734">
        <v>50113001</v>
      </c>
      <c r="F170" s="733" t="s">
        <v>619</v>
      </c>
      <c r="G170" s="732" t="s">
        <v>620</v>
      </c>
      <c r="H170" s="732">
        <v>117011</v>
      </c>
      <c r="I170" s="732">
        <v>17011</v>
      </c>
      <c r="J170" s="732" t="s">
        <v>888</v>
      </c>
      <c r="K170" s="732" t="s">
        <v>889</v>
      </c>
      <c r="L170" s="735">
        <v>145</v>
      </c>
      <c r="M170" s="735">
        <v>2</v>
      </c>
      <c r="N170" s="736">
        <v>290</v>
      </c>
    </row>
    <row r="171" spans="1:14" ht="14.45" customHeight="1" x14ac:dyDescent="0.2">
      <c r="A171" s="730" t="s">
        <v>586</v>
      </c>
      <c r="B171" s="731" t="s">
        <v>587</v>
      </c>
      <c r="C171" s="732" t="s">
        <v>604</v>
      </c>
      <c r="D171" s="733" t="s">
        <v>605</v>
      </c>
      <c r="E171" s="734">
        <v>50113001</v>
      </c>
      <c r="F171" s="733" t="s">
        <v>619</v>
      </c>
      <c r="G171" s="732" t="s">
        <v>620</v>
      </c>
      <c r="H171" s="732">
        <v>183318</v>
      </c>
      <c r="I171" s="732">
        <v>83318</v>
      </c>
      <c r="J171" s="732" t="s">
        <v>890</v>
      </c>
      <c r="K171" s="732" t="s">
        <v>891</v>
      </c>
      <c r="L171" s="735">
        <v>31.77</v>
      </c>
      <c r="M171" s="735">
        <v>1</v>
      </c>
      <c r="N171" s="736">
        <v>31.77</v>
      </c>
    </row>
    <row r="172" spans="1:14" ht="14.45" customHeight="1" x14ac:dyDescent="0.2">
      <c r="A172" s="730" t="s">
        <v>586</v>
      </c>
      <c r="B172" s="731" t="s">
        <v>587</v>
      </c>
      <c r="C172" s="732" t="s">
        <v>604</v>
      </c>
      <c r="D172" s="733" t="s">
        <v>605</v>
      </c>
      <c r="E172" s="734">
        <v>50113001</v>
      </c>
      <c r="F172" s="733" t="s">
        <v>619</v>
      </c>
      <c r="G172" s="732" t="s">
        <v>620</v>
      </c>
      <c r="H172" s="732">
        <v>241672</v>
      </c>
      <c r="I172" s="732">
        <v>241672</v>
      </c>
      <c r="J172" s="732" t="s">
        <v>670</v>
      </c>
      <c r="K172" s="732" t="s">
        <v>671</v>
      </c>
      <c r="L172" s="735">
        <v>111.41</v>
      </c>
      <c r="M172" s="735">
        <v>50</v>
      </c>
      <c r="N172" s="736">
        <v>5570.5</v>
      </c>
    </row>
    <row r="173" spans="1:14" ht="14.45" customHeight="1" x14ac:dyDescent="0.2">
      <c r="A173" s="730" t="s">
        <v>586</v>
      </c>
      <c r="B173" s="731" t="s">
        <v>587</v>
      </c>
      <c r="C173" s="732" t="s">
        <v>604</v>
      </c>
      <c r="D173" s="733" t="s">
        <v>605</v>
      </c>
      <c r="E173" s="734">
        <v>50113001</v>
      </c>
      <c r="F173" s="733" t="s">
        <v>619</v>
      </c>
      <c r="G173" s="732" t="s">
        <v>620</v>
      </c>
      <c r="H173" s="732">
        <v>231751</v>
      </c>
      <c r="I173" s="732">
        <v>231751</v>
      </c>
      <c r="J173" s="732" t="s">
        <v>621</v>
      </c>
      <c r="K173" s="732" t="s">
        <v>622</v>
      </c>
      <c r="L173" s="735">
        <v>111.37999999999998</v>
      </c>
      <c r="M173" s="735">
        <v>30</v>
      </c>
      <c r="N173" s="736">
        <v>3341.3999999999996</v>
      </c>
    </row>
    <row r="174" spans="1:14" ht="14.45" customHeight="1" x14ac:dyDescent="0.2">
      <c r="A174" s="730" t="s">
        <v>586</v>
      </c>
      <c r="B174" s="731" t="s">
        <v>587</v>
      </c>
      <c r="C174" s="732" t="s">
        <v>604</v>
      </c>
      <c r="D174" s="733" t="s">
        <v>605</v>
      </c>
      <c r="E174" s="734">
        <v>50113001</v>
      </c>
      <c r="F174" s="733" t="s">
        <v>619</v>
      </c>
      <c r="G174" s="732" t="s">
        <v>620</v>
      </c>
      <c r="H174" s="732">
        <v>102479</v>
      </c>
      <c r="I174" s="732">
        <v>2479</v>
      </c>
      <c r="J174" s="732" t="s">
        <v>672</v>
      </c>
      <c r="K174" s="732" t="s">
        <v>674</v>
      </c>
      <c r="L174" s="735">
        <v>65.490000000000009</v>
      </c>
      <c r="M174" s="735">
        <v>2</v>
      </c>
      <c r="N174" s="736">
        <v>130.98000000000002</v>
      </c>
    </row>
    <row r="175" spans="1:14" ht="14.45" customHeight="1" x14ac:dyDescent="0.2">
      <c r="A175" s="730" t="s">
        <v>586</v>
      </c>
      <c r="B175" s="731" t="s">
        <v>587</v>
      </c>
      <c r="C175" s="732" t="s">
        <v>604</v>
      </c>
      <c r="D175" s="733" t="s">
        <v>605</v>
      </c>
      <c r="E175" s="734">
        <v>50113001</v>
      </c>
      <c r="F175" s="733" t="s">
        <v>619</v>
      </c>
      <c r="G175" s="732" t="s">
        <v>620</v>
      </c>
      <c r="H175" s="732">
        <v>104071</v>
      </c>
      <c r="I175" s="732">
        <v>4071</v>
      </c>
      <c r="J175" s="732" t="s">
        <v>672</v>
      </c>
      <c r="K175" s="732" t="s">
        <v>673</v>
      </c>
      <c r="L175" s="735">
        <v>224.11000000000004</v>
      </c>
      <c r="M175" s="735">
        <v>1</v>
      </c>
      <c r="N175" s="736">
        <v>224.11000000000004</v>
      </c>
    </row>
    <row r="176" spans="1:14" ht="14.45" customHeight="1" x14ac:dyDescent="0.2">
      <c r="A176" s="730" t="s">
        <v>586</v>
      </c>
      <c r="B176" s="731" t="s">
        <v>587</v>
      </c>
      <c r="C176" s="732" t="s">
        <v>604</v>
      </c>
      <c r="D176" s="733" t="s">
        <v>605</v>
      </c>
      <c r="E176" s="734">
        <v>50113001</v>
      </c>
      <c r="F176" s="733" t="s">
        <v>619</v>
      </c>
      <c r="G176" s="732" t="s">
        <v>620</v>
      </c>
      <c r="H176" s="732">
        <v>154539</v>
      </c>
      <c r="I176" s="732">
        <v>54539</v>
      </c>
      <c r="J176" s="732" t="s">
        <v>677</v>
      </c>
      <c r="K176" s="732" t="s">
        <v>678</v>
      </c>
      <c r="L176" s="735">
        <v>60.141176470588249</v>
      </c>
      <c r="M176" s="735">
        <v>34</v>
      </c>
      <c r="N176" s="736">
        <v>2044.8000000000004</v>
      </c>
    </row>
    <row r="177" spans="1:14" ht="14.45" customHeight="1" x14ac:dyDescent="0.2">
      <c r="A177" s="730" t="s">
        <v>586</v>
      </c>
      <c r="B177" s="731" t="s">
        <v>587</v>
      </c>
      <c r="C177" s="732" t="s">
        <v>604</v>
      </c>
      <c r="D177" s="733" t="s">
        <v>605</v>
      </c>
      <c r="E177" s="734">
        <v>50113001</v>
      </c>
      <c r="F177" s="733" t="s">
        <v>619</v>
      </c>
      <c r="G177" s="732" t="s">
        <v>633</v>
      </c>
      <c r="H177" s="732">
        <v>148748</v>
      </c>
      <c r="I177" s="732">
        <v>148748</v>
      </c>
      <c r="J177" s="732" t="s">
        <v>892</v>
      </c>
      <c r="K177" s="732" t="s">
        <v>893</v>
      </c>
      <c r="L177" s="735">
        <v>404.32</v>
      </c>
      <c r="M177" s="735">
        <v>1</v>
      </c>
      <c r="N177" s="736">
        <v>404.32</v>
      </c>
    </row>
    <row r="178" spans="1:14" ht="14.45" customHeight="1" x14ac:dyDescent="0.2">
      <c r="A178" s="730" t="s">
        <v>586</v>
      </c>
      <c r="B178" s="731" t="s">
        <v>587</v>
      </c>
      <c r="C178" s="732" t="s">
        <v>604</v>
      </c>
      <c r="D178" s="733" t="s">
        <v>605</v>
      </c>
      <c r="E178" s="734">
        <v>50113001</v>
      </c>
      <c r="F178" s="733" t="s">
        <v>619</v>
      </c>
      <c r="G178" s="732" t="s">
        <v>620</v>
      </c>
      <c r="H178" s="732">
        <v>179333</v>
      </c>
      <c r="I178" s="732">
        <v>179333</v>
      </c>
      <c r="J178" s="732" t="s">
        <v>679</v>
      </c>
      <c r="K178" s="732" t="s">
        <v>870</v>
      </c>
      <c r="L178" s="735">
        <v>224.63799999999998</v>
      </c>
      <c r="M178" s="735">
        <v>5</v>
      </c>
      <c r="N178" s="736">
        <v>1123.1899999999998</v>
      </c>
    </row>
    <row r="179" spans="1:14" ht="14.45" customHeight="1" x14ac:dyDescent="0.2">
      <c r="A179" s="730" t="s">
        <v>586</v>
      </c>
      <c r="B179" s="731" t="s">
        <v>587</v>
      </c>
      <c r="C179" s="732" t="s">
        <v>604</v>
      </c>
      <c r="D179" s="733" t="s">
        <v>605</v>
      </c>
      <c r="E179" s="734">
        <v>50113001</v>
      </c>
      <c r="F179" s="733" t="s">
        <v>619</v>
      </c>
      <c r="G179" s="732" t="s">
        <v>620</v>
      </c>
      <c r="H179" s="732">
        <v>226523</v>
      </c>
      <c r="I179" s="732">
        <v>226523</v>
      </c>
      <c r="J179" s="732" t="s">
        <v>681</v>
      </c>
      <c r="K179" s="732" t="s">
        <v>683</v>
      </c>
      <c r="L179" s="735">
        <v>51.960000000000015</v>
      </c>
      <c r="M179" s="735">
        <v>1</v>
      </c>
      <c r="N179" s="736">
        <v>51.960000000000015</v>
      </c>
    </row>
    <row r="180" spans="1:14" ht="14.45" customHeight="1" x14ac:dyDescent="0.2">
      <c r="A180" s="730" t="s">
        <v>586</v>
      </c>
      <c r="B180" s="731" t="s">
        <v>587</v>
      </c>
      <c r="C180" s="732" t="s">
        <v>604</v>
      </c>
      <c r="D180" s="733" t="s">
        <v>605</v>
      </c>
      <c r="E180" s="734">
        <v>50113001</v>
      </c>
      <c r="F180" s="733" t="s">
        <v>619</v>
      </c>
      <c r="G180" s="732" t="s">
        <v>620</v>
      </c>
      <c r="H180" s="732">
        <v>226525</v>
      </c>
      <c r="I180" s="732">
        <v>226525</v>
      </c>
      <c r="J180" s="732" t="s">
        <v>681</v>
      </c>
      <c r="K180" s="732" t="s">
        <v>682</v>
      </c>
      <c r="L180" s="735">
        <v>66.34</v>
      </c>
      <c r="M180" s="735">
        <v>1</v>
      </c>
      <c r="N180" s="736">
        <v>66.34</v>
      </c>
    </row>
    <row r="181" spans="1:14" ht="14.45" customHeight="1" x14ac:dyDescent="0.2">
      <c r="A181" s="730" t="s">
        <v>586</v>
      </c>
      <c r="B181" s="731" t="s">
        <v>587</v>
      </c>
      <c r="C181" s="732" t="s">
        <v>604</v>
      </c>
      <c r="D181" s="733" t="s">
        <v>605</v>
      </c>
      <c r="E181" s="734">
        <v>50113001</v>
      </c>
      <c r="F181" s="733" t="s">
        <v>619</v>
      </c>
      <c r="G181" s="732" t="s">
        <v>620</v>
      </c>
      <c r="H181" s="732">
        <v>500355</v>
      </c>
      <c r="I181" s="732">
        <v>15879</v>
      </c>
      <c r="J181" s="732" t="s">
        <v>894</v>
      </c>
      <c r="K181" s="732" t="s">
        <v>329</v>
      </c>
      <c r="L181" s="735">
        <v>97.052000000000007</v>
      </c>
      <c r="M181" s="735">
        <v>1</v>
      </c>
      <c r="N181" s="736">
        <v>97.052000000000007</v>
      </c>
    </row>
    <row r="182" spans="1:14" ht="14.45" customHeight="1" x14ac:dyDescent="0.2">
      <c r="A182" s="730" t="s">
        <v>586</v>
      </c>
      <c r="B182" s="731" t="s">
        <v>587</v>
      </c>
      <c r="C182" s="732" t="s">
        <v>604</v>
      </c>
      <c r="D182" s="733" t="s">
        <v>605</v>
      </c>
      <c r="E182" s="734">
        <v>50113001</v>
      </c>
      <c r="F182" s="733" t="s">
        <v>619</v>
      </c>
      <c r="G182" s="732" t="s">
        <v>620</v>
      </c>
      <c r="H182" s="732">
        <v>905098</v>
      </c>
      <c r="I182" s="732">
        <v>23989</v>
      </c>
      <c r="J182" s="732" t="s">
        <v>895</v>
      </c>
      <c r="K182" s="732" t="s">
        <v>329</v>
      </c>
      <c r="L182" s="735">
        <v>398.86099999999999</v>
      </c>
      <c r="M182" s="735">
        <v>1</v>
      </c>
      <c r="N182" s="736">
        <v>398.86099999999999</v>
      </c>
    </row>
    <row r="183" spans="1:14" ht="14.45" customHeight="1" x14ac:dyDescent="0.2">
      <c r="A183" s="730" t="s">
        <v>586</v>
      </c>
      <c r="B183" s="731" t="s">
        <v>587</v>
      </c>
      <c r="C183" s="732" t="s">
        <v>604</v>
      </c>
      <c r="D183" s="733" t="s">
        <v>605</v>
      </c>
      <c r="E183" s="734">
        <v>50113001</v>
      </c>
      <c r="F183" s="733" t="s">
        <v>619</v>
      </c>
      <c r="G183" s="732" t="s">
        <v>620</v>
      </c>
      <c r="H183" s="732">
        <v>501596</v>
      </c>
      <c r="I183" s="732">
        <v>0</v>
      </c>
      <c r="J183" s="732" t="s">
        <v>687</v>
      </c>
      <c r="K183" s="732" t="s">
        <v>688</v>
      </c>
      <c r="L183" s="735">
        <v>113.26000000000003</v>
      </c>
      <c r="M183" s="735">
        <v>1</v>
      </c>
      <c r="N183" s="736">
        <v>113.26000000000003</v>
      </c>
    </row>
    <row r="184" spans="1:14" ht="14.45" customHeight="1" x14ac:dyDescent="0.2">
      <c r="A184" s="730" t="s">
        <v>586</v>
      </c>
      <c r="B184" s="731" t="s">
        <v>587</v>
      </c>
      <c r="C184" s="732" t="s">
        <v>604</v>
      </c>
      <c r="D184" s="733" t="s">
        <v>605</v>
      </c>
      <c r="E184" s="734">
        <v>50113001</v>
      </c>
      <c r="F184" s="733" t="s">
        <v>619</v>
      </c>
      <c r="G184" s="732" t="s">
        <v>620</v>
      </c>
      <c r="H184" s="732">
        <v>846413</v>
      </c>
      <c r="I184" s="732">
        <v>57585</v>
      </c>
      <c r="J184" s="732" t="s">
        <v>896</v>
      </c>
      <c r="K184" s="732" t="s">
        <v>897</v>
      </c>
      <c r="L184" s="735">
        <v>133.12</v>
      </c>
      <c r="M184" s="735">
        <v>2</v>
      </c>
      <c r="N184" s="736">
        <v>266.24</v>
      </c>
    </row>
    <row r="185" spans="1:14" ht="14.45" customHeight="1" x14ac:dyDescent="0.2">
      <c r="A185" s="730" t="s">
        <v>586</v>
      </c>
      <c r="B185" s="731" t="s">
        <v>587</v>
      </c>
      <c r="C185" s="732" t="s">
        <v>604</v>
      </c>
      <c r="D185" s="733" t="s">
        <v>605</v>
      </c>
      <c r="E185" s="734">
        <v>50113001</v>
      </c>
      <c r="F185" s="733" t="s">
        <v>619</v>
      </c>
      <c r="G185" s="732" t="s">
        <v>620</v>
      </c>
      <c r="H185" s="732">
        <v>181293</v>
      </c>
      <c r="I185" s="732">
        <v>181293</v>
      </c>
      <c r="J185" s="732" t="s">
        <v>898</v>
      </c>
      <c r="K185" s="732" t="s">
        <v>899</v>
      </c>
      <c r="L185" s="735">
        <v>224.11000000000016</v>
      </c>
      <c r="M185" s="735">
        <v>1</v>
      </c>
      <c r="N185" s="736">
        <v>224.11000000000016</v>
      </c>
    </row>
    <row r="186" spans="1:14" ht="14.45" customHeight="1" x14ac:dyDescent="0.2">
      <c r="A186" s="730" t="s">
        <v>586</v>
      </c>
      <c r="B186" s="731" t="s">
        <v>587</v>
      </c>
      <c r="C186" s="732" t="s">
        <v>604</v>
      </c>
      <c r="D186" s="733" t="s">
        <v>605</v>
      </c>
      <c r="E186" s="734">
        <v>50113001</v>
      </c>
      <c r="F186" s="733" t="s">
        <v>619</v>
      </c>
      <c r="G186" s="732" t="s">
        <v>329</v>
      </c>
      <c r="H186" s="732">
        <v>169191</v>
      </c>
      <c r="I186" s="732">
        <v>69191</v>
      </c>
      <c r="J186" s="732" t="s">
        <v>900</v>
      </c>
      <c r="K186" s="732" t="s">
        <v>901</v>
      </c>
      <c r="L186" s="735">
        <v>94.37</v>
      </c>
      <c r="M186" s="735">
        <v>1</v>
      </c>
      <c r="N186" s="736">
        <v>94.37</v>
      </c>
    </row>
    <row r="187" spans="1:14" ht="14.45" customHeight="1" x14ac:dyDescent="0.2">
      <c r="A187" s="730" t="s">
        <v>586</v>
      </c>
      <c r="B187" s="731" t="s">
        <v>587</v>
      </c>
      <c r="C187" s="732" t="s">
        <v>604</v>
      </c>
      <c r="D187" s="733" t="s">
        <v>605</v>
      </c>
      <c r="E187" s="734">
        <v>50113001</v>
      </c>
      <c r="F187" s="733" t="s">
        <v>619</v>
      </c>
      <c r="G187" s="732" t="s">
        <v>633</v>
      </c>
      <c r="H187" s="732">
        <v>243134</v>
      </c>
      <c r="I187" s="732">
        <v>243134</v>
      </c>
      <c r="J187" s="732" t="s">
        <v>902</v>
      </c>
      <c r="K187" s="732" t="s">
        <v>903</v>
      </c>
      <c r="L187" s="735">
        <v>92.204999999999998</v>
      </c>
      <c r="M187" s="735">
        <v>2</v>
      </c>
      <c r="N187" s="736">
        <v>184.41</v>
      </c>
    </row>
    <row r="188" spans="1:14" ht="14.45" customHeight="1" x14ac:dyDescent="0.2">
      <c r="A188" s="730" t="s">
        <v>586</v>
      </c>
      <c r="B188" s="731" t="s">
        <v>587</v>
      </c>
      <c r="C188" s="732" t="s">
        <v>604</v>
      </c>
      <c r="D188" s="733" t="s">
        <v>605</v>
      </c>
      <c r="E188" s="734">
        <v>50113001</v>
      </c>
      <c r="F188" s="733" t="s">
        <v>619</v>
      </c>
      <c r="G188" s="732" t="s">
        <v>620</v>
      </c>
      <c r="H188" s="732">
        <v>214598</v>
      </c>
      <c r="I188" s="732">
        <v>214598</v>
      </c>
      <c r="J188" s="732" t="s">
        <v>904</v>
      </c>
      <c r="K188" s="732" t="s">
        <v>905</v>
      </c>
      <c r="L188" s="735">
        <v>178.64</v>
      </c>
      <c r="M188" s="735">
        <v>1</v>
      </c>
      <c r="N188" s="736">
        <v>178.64</v>
      </c>
    </row>
    <row r="189" spans="1:14" ht="14.45" customHeight="1" x14ac:dyDescent="0.2">
      <c r="A189" s="730" t="s">
        <v>586</v>
      </c>
      <c r="B189" s="731" t="s">
        <v>587</v>
      </c>
      <c r="C189" s="732" t="s">
        <v>604</v>
      </c>
      <c r="D189" s="733" t="s">
        <v>605</v>
      </c>
      <c r="E189" s="734">
        <v>50113001</v>
      </c>
      <c r="F189" s="733" t="s">
        <v>619</v>
      </c>
      <c r="G189" s="732" t="s">
        <v>633</v>
      </c>
      <c r="H189" s="732">
        <v>114439</v>
      </c>
      <c r="I189" s="732">
        <v>14439</v>
      </c>
      <c r="J189" s="732" t="s">
        <v>906</v>
      </c>
      <c r="K189" s="732" t="s">
        <v>907</v>
      </c>
      <c r="L189" s="735">
        <v>74.430000000000007</v>
      </c>
      <c r="M189" s="735">
        <v>1</v>
      </c>
      <c r="N189" s="736">
        <v>74.430000000000007</v>
      </c>
    </row>
    <row r="190" spans="1:14" ht="14.45" customHeight="1" x14ac:dyDescent="0.2">
      <c r="A190" s="730" t="s">
        <v>586</v>
      </c>
      <c r="B190" s="731" t="s">
        <v>587</v>
      </c>
      <c r="C190" s="732" t="s">
        <v>604</v>
      </c>
      <c r="D190" s="733" t="s">
        <v>605</v>
      </c>
      <c r="E190" s="734">
        <v>50113001</v>
      </c>
      <c r="F190" s="733" t="s">
        <v>619</v>
      </c>
      <c r="G190" s="732" t="s">
        <v>620</v>
      </c>
      <c r="H190" s="732">
        <v>152334</v>
      </c>
      <c r="I190" s="732">
        <v>52334</v>
      </c>
      <c r="J190" s="732" t="s">
        <v>694</v>
      </c>
      <c r="K190" s="732" t="s">
        <v>695</v>
      </c>
      <c r="L190" s="735">
        <v>188.04999999999998</v>
      </c>
      <c r="M190" s="735">
        <v>3</v>
      </c>
      <c r="N190" s="736">
        <v>564.15</v>
      </c>
    </row>
    <row r="191" spans="1:14" ht="14.45" customHeight="1" x14ac:dyDescent="0.2">
      <c r="A191" s="730" t="s">
        <v>586</v>
      </c>
      <c r="B191" s="731" t="s">
        <v>587</v>
      </c>
      <c r="C191" s="732" t="s">
        <v>604</v>
      </c>
      <c r="D191" s="733" t="s">
        <v>605</v>
      </c>
      <c r="E191" s="734">
        <v>50113001</v>
      </c>
      <c r="F191" s="733" t="s">
        <v>619</v>
      </c>
      <c r="G191" s="732" t="s">
        <v>620</v>
      </c>
      <c r="H191" s="732">
        <v>243142</v>
      </c>
      <c r="I191" s="732">
        <v>243142</v>
      </c>
      <c r="J191" s="732" t="s">
        <v>694</v>
      </c>
      <c r="K191" s="732" t="s">
        <v>695</v>
      </c>
      <c r="L191" s="735">
        <v>197.95187499999997</v>
      </c>
      <c r="M191" s="735">
        <v>16</v>
      </c>
      <c r="N191" s="736">
        <v>3167.2299999999996</v>
      </c>
    </row>
    <row r="192" spans="1:14" ht="14.45" customHeight="1" x14ac:dyDescent="0.2">
      <c r="A192" s="730" t="s">
        <v>586</v>
      </c>
      <c r="B192" s="731" t="s">
        <v>587</v>
      </c>
      <c r="C192" s="732" t="s">
        <v>604</v>
      </c>
      <c r="D192" s="733" t="s">
        <v>605</v>
      </c>
      <c r="E192" s="734">
        <v>50113001</v>
      </c>
      <c r="F192" s="733" t="s">
        <v>619</v>
      </c>
      <c r="G192" s="732" t="s">
        <v>633</v>
      </c>
      <c r="H192" s="732">
        <v>213477</v>
      </c>
      <c r="I192" s="732">
        <v>213477</v>
      </c>
      <c r="J192" s="732" t="s">
        <v>696</v>
      </c>
      <c r="K192" s="732" t="s">
        <v>697</v>
      </c>
      <c r="L192" s="735">
        <v>3300</v>
      </c>
      <c r="M192" s="735">
        <v>9</v>
      </c>
      <c r="N192" s="736">
        <v>29700</v>
      </c>
    </row>
    <row r="193" spans="1:14" ht="14.45" customHeight="1" x14ac:dyDescent="0.2">
      <c r="A193" s="730" t="s">
        <v>586</v>
      </c>
      <c r="B193" s="731" t="s">
        <v>587</v>
      </c>
      <c r="C193" s="732" t="s">
        <v>604</v>
      </c>
      <c r="D193" s="733" t="s">
        <v>605</v>
      </c>
      <c r="E193" s="734">
        <v>50113001</v>
      </c>
      <c r="F193" s="733" t="s">
        <v>619</v>
      </c>
      <c r="G193" s="732" t="s">
        <v>633</v>
      </c>
      <c r="H193" s="732">
        <v>213489</v>
      </c>
      <c r="I193" s="732">
        <v>213489</v>
      </c>
      <c r="J193" s="732" t="s">
        <v>908</v>
      </c>
      <c r="K193" s="732" t="s">
        <v>909</v>
      </c>
      <c r="L193" s="735">
        <v>630.66</v>
      </c>
      <c r="M193" s="735">
        <v>1</v>
      </c>
      <c r="N193" s="736">
        <v>630.66</v>
      </c>
    </row>
    <row r="194" spans="1:14" ht="14.45" customHeight="1" x14ac:dyDescent="0.2">
      <c r="A194" s="730" t="s">
        <v>586</v>
      </c>
      <c r="B194" s="731" t="s">
        <v>587</v>
      </c>
      <c r="C194" s="732" t="s">
        <v>604</v>
      </c>
      <c r="D194" s="733" t="s">
        <v>605</v>
      </c>
      <c r="E194" s="734">
        <v>50113001</v>
      </c>
      <c r="F194" s="733" t="s">
        <v>619</v>
      </c>
      <c r="G194" s="732" t="s">
        <v>633</v>
      </c>
      <c r="H194" s="732">
        <v>156804</v>
      </c>
      <c r="I194" s="732">
        <v>56804</v>
      </c>
      <c r="J194" s="732" t="s">
        <v>910</v>
      </c>
      <c r="K194" s="732" t="s">
        <v>911</v>
      </c>
      <c r="L194" s="735">
        <v>31.929999999999996</v>
      </c>
      <c r="M194" s="735">
        <v>1</v>
      </c>
      <c r="N194" s="736">
        <v>31.929999999999996</v>
      </c>
    </row>
    <row r="195" spans="1:14" ht="14.45" customHeight="1" x14ac:dyDescent="0.2">
      <c r="A195" s="730" t="s">
        <v>586</v>
      </c>
      <c r="B195" s="731" t="s">
        <v>587</v>
      </c>
      <c r="C195" s="732" t="s">
        <v>604</v>
      </c>
      <c r="D195" s="733" t="s">
        <v>605</v>
      </c>
      <c r="E195" s="734">
        <v>50113001</v>
      </c>
      <c r="F195" s="733" t="s">
        <v>619</v>
      </c>
      <c r="G195" s="732" t="s">
        <v>620</v>
      </c>
      <c r="H195" s="732">
        <v>111242</v>
      </c>
      <c r="I195" s="732">
        <v>11242</v>
      </c>
      <c r="J195" s="732" t="s">
        <v>912</v>
      </c>
      <c r="K195" s="732" t="s">
        <v>913</v>
      </c>
      <c r="L195" s="735">
        <v>145.84000000000003</v>
      </c>
      <c r="M195" s="735">
        <v>2</v>
      </c>
      <c r="N195" s="736">
        <v>291.68000000000006</v>
      </c>
    </row>
    <row r="196" spans="1:14" ht="14.45" customHeight="1" x14ac:dyDescent="0.2">
      <c r="A196" s="730" t="s">
        <v>586</v>
      </c>
      <c r="B196" s="731" t="s">
        <v>587</v>
      </c>
      <c r="C196" s="732" t="s">
        <v>604</v>
      </c>
      <c r="D196" s="733" t="s">
        <v>605</v>
      </c>
      <c r="E196" s="734">
        <v>50113001</v>
      </c>
      <c r="F196" s="733" t="s">
        <v>619</v>
      </c>
      <c r="G196" s="732" t="s">
        <v>620</v>
      </c>
      <c r="H196" s="732">
        <v>152145</v>
      </c>
      <c r="I196" s="732">
        <v>152145</v>
      </c>
      <c r="J196" s="732" t="s">
        <v>914</v>
      </c>
      <c r="K196" s="732" t="s">
        <v>915</v>
      </c>
      <c r="L196" s="735">
        <v>131.33999999999997</v>
      </c>
      <c r="M196" s="735">
        <v>1</v>
      </c>
      <c r="N196" s="736">
        <v>131.33999999999997</v>
      </c>
    </row>
    <row r="197" spans="1:14" ht="14.45" customHeight="1" x14ac:dyDescent="0.2">
      <c r="A197" s="730" t="s">
        <v>586</v>
      </c>
      <c r="B197" s="731" t="s">
        <v>587</v>
      </c>
      <c r="C197" s="732" t="s">
        <v>604</v>
      </c>
      <c r="D197" s="733" t="s">
        <v>605</v>
      </c>
      <c r="E197" s="734">
        <v>50113001</v>
      </c>
      <c r="F197" s="733" t="s">
        <v>619</v>
      </c>
      <c r="G197" s="732" t="s">
        <v>620</v>
      </c>
      <c r="H197" s="732">
        <v>31915</v>
      </c>
      <c r="I197" s="732">
        <v>31915</v>
      </c>
      <c r="J197" s="732" t="s">
        <v>698</v>
      </c>
      <c r="K197" s="732" t="s">
        <v>699</v>
      </c>
      <c r="L197" s="735">
        <v>173.69</v>
      </c>
      <c r="M197" s="735">
        <v>4</v>
      </c>
      <c r="N197" s="736">
        <v>694.76</v>
      </c>
    </row>
    <row r="198" spans="1:14" ht="14.45" customHeight="1" x14ac:dyDescent="0.2">
      <c r="A198" s="730" t="s">
        <v>586</v>
      </c>
      <c r="B198" s="731" t="s">
        <v>587</v>
      </c>
      <c r="C198" s="732" t="s">
        <v>604</v>
      </c>
      <c r="D198" s="733" t="s">
        <v>605</v>
      </c>
      <c r="E198" s="734">
        <v>50113001</v>
      </c>
      <c r="F198" s="733" t="s">
        <v>619</v>
      </c>
      <c r="G198" s="732" t="s">
        <v>620</v>
      </c>
      <c r="H198" s="732">
        <v>47244</v>
      </c>
      <c r="I198" s="732">
        <v>47244</v>
      </c>
      <c r="J198" s="732" t="s">
        <v>700</v>
      </c>
      <c r="K198" s="732" t="s">
        <v>699</v>
      </c>
      <c r="L198" s="735">
        <v>143</v>
      </c>
      <c r="M198" s="735">
        <v>1</v>
      </c>
      <c r="N198" s="736">
        <v>143</v>
      </c>
    </row>
    <row r="199" spans="1:14" ht="14.45" customHeight="1" x14ac:dyDescent="0.2">
      <c r="A199" s="730" t="s">
        <v>586</v>
      </c>
      <c r="B199" s="731" t="s">
        <v>587</v>
      </c>
      <c r="C199" s="732" t="s">
        <v>604</v>
      </c>
      <c r="D199" s="733" t="s">
        <v>605</v>
      </c>
      <c r="E199" s="734">
        <v>50113001</v>
      </c>
      <c r="F199" s="733" t="s">
        <v>619</v>
      </c>
      <c r="G199" s="732" t="s">
        <v>620</v>
      </c>
      <c r="H199" s="732">
        <v>125366</v>
      </c>
      <c r="I199" s="732">
        <v>25366</v>
      </c>
      <c r="J199" s="732" t="s">
        <v>701</v>
      </c>
      <c r="K199" s="732" t="s">
        <v>916</v>
      </c>
      <c r="L199" s="735">
        <v>71.722500000000011</v>
      </c>
      <c r="M199" s="735">
        <v>8</v>
      </c>
      <c r="N199" s="736">
        <v>573.78000000000009</v>
      </c>
    </row>
    <row r="200" spans="1:14" ht="14.45" customHeight="1" x14ac:dyDescent="0.2">
      <c r="A200" s="730" t="s">
        <v>586</v>
      </c>
      <c r="B200" s="731" t="s">
        <v>587</v>
      </c>
      <c r="C200" s="732" t="s">
        <v>604</v>
      </c>
      <c r="D200" s="733" t="s">
        <v>605</v>
      </c>
      <c r="E200" s="734">
        <v>50113001</v>
      </c>
      <c r="F200" s="733" t="s">
        <v>619</v>
      </c>
      <c r="G200" s="732" t="s">
        <v>633</v>
      </c>
      <c r="H200" s="732">
        <v>100308</v>
      </c>
      <c r="I200" s="732">
        <v>100308</v>
      </c>
      <c r="J200" s="732" t="s">
        <v>917</v>
      </c>
      <c r="K200" s="732" t="s">
        <v>704</v>
      </c>
      <c r="L200" s="735">
        <v>39.72999999999999</v>
      </c>
      <c r="M200" s="735">
        <v>1</v>
      </c>
      <c r="N200" s="736">
        <v>39.72999999999999</v>
      </c>
    </row>
    <row r="201" spans="1:14" ht="14.45" customHeight="1" x14ac:dyDescent="0.2">
      <c r="A201" s="730" t="s">
        <v>586</v>
      </c>
      <c r="B201" s="731" t="s">
        <v>587</v>
      </c>
      <c r="C201" s="732" t="s">
        <v>604</v>
      </c>
      <c r="D201" s="733" t="s">
        <v>605</v>
      </c>
      <c r="E201" s="734">
        <v>50113001</v>
      </c>
      <c r="F201" s="733" t="s">
        <v>619</v>
      </c>
      <c r="G201" s="732" t="s">
        <v>620</v>
      </c>
      <c r="H201" s="732">
        <v>214355</v>
      </c>
      <c r="I201" s="732">
        <v>214355</v>
      </c>
      <c r="J201" s="732" t="s">
        <v>705</v>
      </c>
      <c r="K201" s="732" t="s">
        <v>706</v>
      </c>
      <c r="L201" s="735">
        <v>215.19499999999999</v>
      </c>
      <c r="M201" s="735">
        <v>2</v>
      </c>
      <c r="N201" s="736">
        <v>430.39</v>
      </c>
    </row>
    <row r="202" spans="1:14" ht="14.45" customHeight="1" x14ac:dyDescent="0.2">
      <c r="A202" s="730" t="s">
        <v>586</v>
      </c>
      <c r="B202" s="731" t="s">
        <v>587</v>
      </c>
      <c r="C202" s="732" t="s">
        <v>604</v>
      </c>
      <c r="D202" s="733" t="s">
        <v>605</v>
      </c>
      <c r="E202" s="734">
        <v>50113001</v>
      </c>
      <c r="F202" s="733" t="s">
        <v>619</v>
      </c>
      <c r="G202" s="732" t="s">
        <v>620</v>
      </c>
      <c r="H202" s="732">
        <v>216572</v>
      </c>
      <c r="I202" s="732">
        <v>216572</v>
      </c>
      <c r="J202" s="732" t="s">
        <v>709</v>
      </c>
      <c r="K202" s="732" t="s">
        <v>710</v>
      </c>
      <c r="L202" s="735">
        <v>36.467276580336417</v>
      </c>
      <c r="M202" s="735">
        <v>76</v>
      </c>
      <c r="N202" s="736">
        <v>2771.5130201055676</v>
      </c>
    </row>
    <row r="203" spans="1:14" ht="14.45" customHeight="1" x14ac:dyDescent="0.2">
      <c r="A203" s="730" t="s">
        <v>586</v>
      </c>
      <c r="B203" s="731" t="s">
        <v>587</v>
      </c>
      <c r="C203" s="732" t="s">
        <v>604</v>
      </c>
      <c r="D203" s="733" t="s">
        <v>605</v>
      </c>
      <c r="E203" s="734">
        <v>50113001</v>
      </c>
      <c r="F203" s="733" t="s">
        <v>619</v>
      </c>
      <c r="G203" s="732" t="s">
        <v>620</v>
      </c>
      <c r="H203" s="732">
        <v>100168</v>
      </c>
      <c r="I203" s="732">
        <v>168</v>
      </c>
      <c r="J203" s="732" t="s">
        <v>918</v>
      </c>
      <c r="K203" s="732" t="s">
        <v>919</v>
      </c>
      <c r="L203" s="735">
        <v>43.090000000000011</v>
      </c>
      <c r="M203" s="735">
        <v>1</v>
      </c>
      <c r="N203" s="736">
        <v>43.090000000000011</v>
      </c>
    </row>
    <row r="204" spans="1:14" ht="14.45" customHeight="1" x14ac:dyDescent="0.2">
      <c r="A204" s="730" t="s">
        <v>586</v>
      </c>
      <c r="B204" s="731" t="s">
        <v>587</v>
      </c>
      <c r="C204" s="732" t="s">
        <v>604</v>
      </c>
      <c r="D204" s="733" t="s">
        <v>605</v>
      </c>
      <c r="E204" s="734">
        <v>50113001</v>
      </c>
      <c r="F204" s="733" t="s">
        <v>619</v>
      </c>
      <c r="G204" s="732" t="s">
        <v>620</v>
      </c>
      <c r="H204" s="732">
        <v>51366</v>
      </c>
      <c r="I204" s="732">
        <v>51366</v>
      </c>
      <c r="J204" s="732" t="s">
        <v>711</v>
      </c>
      <c r="K204" s="732" t="s">
        <v>714</v>
      </c>
      <c r="L204" s="735">
        <v>171.60000000000002</v>
      </c>
      <c r="M204" s="735">
        <v>47</v>
      </c>
      <c r="N204" s="736">
        <v>8065.2000000000016</v>
      </c>
    </row>
    <row r="205" spans="1:14" ht="14.45" customHeight="1" x14ac:dyDescent="0.2">
      <c r="A205" s="730" t="s">
        <v>586</v>
      </c>
      <c r="B205" s="731" t="s">
        <v>587</v>
      </c>
      <c r="C205" s="732" t="s">
        <v>604</v>
      </c>
      <c r="D205" s="733" t="s">
        <v>605</v>
      </c>
      <c r="E205" s="734">
        <v>50113001</v>
      </c>
      <c r="F205" s="733" t="s">
        <v>619</v>
      </c>
      <c r="G205" s="732" t="s">
        <v>620</v>
      </c>
      <c r="H205" s="732">
        <v>51383</v>
      </c>
      <c r="I205" s="732">
        <v>51383</v>
      </c>
      <c r="J205" s="732" t="s">
        <v>711</v>
      </c>
      <c r="K205" s="732" t="s">
        <v>712</v>
      </c>
      <c r="L205" s="735">
        <v>93.500000000000014</v>
      </c>
      <c r="M205" s="735">
        <v>1</v>
      </c>
      <c r="N205" s="736">
        <v>93.500000000000014</v>
      </c>
    </row>
    <row r="206" spans="1:14" ht="14.45" customHeight="1" x14ac:dyDescent="0.2">
      <c r="A206" s="730" t="s">
        <v>586</v>
      </c>
      <c r="B206" s="731" t="s">
        <v>587</v>
      </c>
      <c r="C206" s="732" t="s">
        <v>604</v>
      </c>
      <c r="D206" s="733" t="s">
        <v>605</v>
      </c>
      <c r="E206" s="734">
        <v>50113001</v>
      </c>
      <c r="F206" s="733" t="s">
        <v>619</v>
      </c>
      <c r="G206" s="732" t="s">
        <v>620</v>
      </c>
      <c r="H206" s="732">
        <v>51367</v>
      </c>
      <c r="I206" s="732">
        <v>51367</v>
      </c>
      <c r="J206" s="732" t="s">
        <v>711</v>
      </c>
      <c r="K206" s="732" t="s">
        <v>713</v>
      </c>
      <c r="L206" s="735">
        <v>92.95</v>
      </c>
      <c r="M206" s="735">
        <v>3</v>
      </c>
      <c r="N206" s="736">
        <v>278.85000000000002</v>
      </c>
    </row>
    <row r="207" spans="1:14" ht="14.45" customHeight="1" x14ac:dyDescent="0.2">
      <c r="A207" s="730" t="s">
        <v>586</v>
      </c>
      <c r="B207" s="731" t="s">
        <v>587</v>
      </c>
      <c r="C207" s="732" t="s">
        <v>604</v>
      </c>
      <c r="D207" s="733" t="s">
        <v>605</v>
      </c>
      <c r="E207" s="734">
        <v>50113001</v>
      </c>
      <c r="F207" s="733" t="s">
        <v>619</v>
      </c>
      <c r="G207" s="732" t="s">
        <v>620</v>
      </c>
      <c r="H207" s="732">
        <v>207899</v>
      </c>
      <c r="I207" s="732">
        <v>207899</v>
      </c>
      <c r="J207" s="732" t="s">
        <v>920</v>
      </c>
      <c r="K207" s="732" t="s">
        <v>921</v>
      </c>
      <c r="L207" s="735">
        <v>66.850000000000009</v>
      </c>
      <c r="M207" s="735">
        <v>2</v>
      </c>
      <c r="N207" s="736">
        <v>133.70000000000002</v>
      </c>
    </row>
    <row r="208" spans="1:14" ht="14.45" customHeight="1" x14ac:dyDescent="0.2">
      <c r="A208" s="730" t="s">
        <v>586</v>
      </c>
      <c r="B208" s="731" t="s">
        <v>587</v>
      </c>
      <c r="C208" s="732" t="s">
        <v>604</v>
      </c>
      <c r="D208" s="733" t="s">
        <v>605</v>
      </c>
      <c r="E208" s="734">
        <v>50113001</v>
      </c>
      <c r="F208" s="733" t="s">
        <v>619</v>
      </c>
      <c r="G208" s="732" t="s">
        <v>620</v>
      </c>
      <c r="H208" s="732">
        <v>157608</v>
      </c>
      <c r="I208" s="732">
        <v>57608</v>
      </c>
      <c r="J208" s="732" t="s">
        <v>718</v>
      </c>
      <c r="K208" s="732" t="s">
        <v>719</v>
      </c>
      <c r="L208" s="735">
        <v>100.24999999999999</v>
      </c>
      <c r="M208" s="735">
        <v>1</v>
      </c>
      <c r="N208" s="736">
        <v>100.24999999999999</v>
      </c>
    </row>
    <row r="209" spans="1:14" ht="14.45" customHeight="1" x14ac:dyDescent="0.2">
      <c r="A209" s="730" t="s">
        <v>586</v>
      </c>
      <c r="B209" s="731" t="s">
        <v>587</v>
      </c>
      <c r="C209" s="732" t="s">
        <v>604</v>
      </c>
      <c r="D209" s="733" t="s">
        <v>605</v>
      </c>
      <c r="E209" s="734">
        <v>50113001</v>
      </c>
      <c r="F209" s="733" t="s">
        <v>619</v>
      </c>
      <c r="G209" s="732" t="s">
        <v>620</v>
      </c>
      <c r="H209" s="732">
        <v>102486</v>
      </c>
      <c r="I209" s="732">
        <v>2486</v>
      </c>
      <c r="J209" s="732" t="s">
        <v>722</v>
      </c>
      <c r="K209" s="732" t="s">
        <v>723</v>
      </c>
      <c r="L209" s="735">
        <v>122.95999999999997</v>
      </c>
      <c r="M209" s="735">
        <v>1</v>
      </c>
      <c r="N209" s="736">
        <v>122.95999999999997</v>
      </c>
    </row>
    <row r="210" spans="1:14" ht="14.45" customHeight="1" x14ac:dyDescent="0.2">
      <c r="A210" s="730" t="s">
        <v>586</v>
      </c>
      <c r="B210" s="731" t="s">
        <v>587</v>
      </c>
      <c r="C210" s="732" t="s">
        <v>604</v>
      </c>
      <c r="D210" s="733" t="s">
        <v>605</v>
      </c>
      <c r="E210" s="734">
        <v>50113001</v>
      </c>
      <c r="F210" s="733" t="s">
        <v>619</v>
      </c>
      <c r="G210" s="732" t="s">
        <v>620</v>
      </c>
      <c r="H210" s="732">
        <v>100489</v>
      </c>
      <c r="I210" s="732">
        <v>489</v>
      </c>
      <c r="J210" s="732" t="s">
        <v>724</v>
      </c>
      <c r="K210" s="732" t="s">
        <v>725</v>
      </c>
      <c r="L210" s="735">
        <v>47.29</v>
      </c>
      <c r="M210" s="735">
        <v>1</v>
      </c>
      <c r="N210" s="736">
        <v>47.29</v>
      </c>
    </row>
    <row r="211" spans="1:14" ht="14.45" customHeight="1" x14ac:dyDescent="0.2">
      <c r="A211" s="730" t="s">
        <v>586</v>
      </c>
      <c r="B211" s="731" t="s">
        <v>587</v>
      </c>
      <c r="C211" s="732" t="s">
        <v>604</v>
      </c>
      <c r="D211" s="733" t="s">
        <v>605</v>
      </c>
      <c r="E211" s="734">
        <v>50113001</v>
      </c>
      <c r="F211" s="733" t="s">
        <v>619</v>
      </c>
      <c r="G211" s="732" t="s">
        <v>633</v>
      </c>
      <c r="H211" s="732">
        <v>169654</v>
      </c>
      <c r="I211" s="732">
        <v>169654</v>
      </c>
      <c r="J211" s="732" t="s">
        <v>922</v>
      </c>
      <c r="K211" s="732" t="s">
        <v>628</v>
      </c>
      <c r="L211" s="735">
        <v>50.530000000000015</v>
      </c>
      <c r="M211" s="735">
        <v>1</v>
      </c>
      <c r="N211" s="736">
        <v>50.530000000000015</v>
      </c>
    </row>
    <row r="212" spans="1:14" ht="14.45" customHeight="1" x14ac:dyDescent="0.2">
      <c r="A212" s="730" t="s">
        <v>586</v>
      </c>
      <c r="B212" s="731" t="s">
        <v>587</v>
      </c>
      <c r="C212" s="732" t="s">
        <v>604</v>
      </c>
      <c r="D212" s="733" t="s">
        <v>605</v>
      </c>
      <c r="E212" s="734">
        <v>50113001</v>
      </c>
      <c r="F212" s="733" t="s">
        <v>619</v>
      </c>
      <c r="G212" s="732" t="s">
        <v>620</v>
      </c>
      <c r="H212" s="732">
        <v>920362</v>
      </c>
      <c r="I212" s="732">
        <v>0</v>
      </c>
      <c r="J212" s="732" t="s">
        <v>729</v>
      </c>
      <c r="K212" s="732" t="s">
        <v>329</v>
      </c>
      <c r="L212" s="735">
        <v>585.54223984793043</v>
      </c>
      <c r="M212" s="735">
        <v>3</v>
      </c>
      <c r="N212" s="736">
        <v>1756.6267195437913</v>
      </c>
    </row>
    <row r="213" spans="1:14" ht="14.45" customHeight="1" x14ac:dyDescent="0.2">
      <c r="A213" s="730" t="s">
        <v>586</v>
      </c>
      <c r="B213" s="731" t="s">
        <v>587</v>
      </c>
      <c r="C213" s="732" t="s">
        <v>604</v>
      </c>
      <c r="D213" s="733" t="s">
        <v>605</v>
      </c>
      <c r="E213" s="734">
        <v>50113001</v>
      </c>
      <c r="F213" s="733" t="s">
        <v>619</v>
      </c>
      <c r="G213" s="732" t="s">
        <v>620</v>
      </c>
      <c r="H213" s="732">
        <v>843067</v>
      </c>
      <c r="I213" s="732">
        <v>0</v>
      </c>
      <c r="J213" s="732" t="s">
        <v>731</v>
      </c>
      <c r="K213" s="732" t="s">
        <v>329</v>
      </c>
      <c r="L213" s="735">
        <v>404.51655114270056</v>
      </c>
      <c r="M213" s="735">
        <v>9</v>
      </c>
      <c r="N213" s="736">
        <v>3640.6489602843048</v>
      </c>
    </row>
    <row r="214" spans="1:14" ht="14.45" customHeight="1" x14ac:dyDescent="0.2">
      <c r="A214" s="730" t="s">
        <v>586</v>
      </c>
      <c r="B214" s="731" t="s">
        <v>587</v>
      </c>
      <c r="C214" s="732" t="s">
        <v>604</v>
      </c>
      <c r="D214" s="733" t="s">
        <v>605</v>
      </c>
      <c r="E214" s="734">
        <v>50113001</v>
      </c>
      <c r="F214" s="733" t="s">
        <v>619</v>
      </c>
      <c r="G214" s="732" t="s">
        <v>620</v>
      </c>
      <c r="H214" s="732">
        <v>230614</v>
      </c>
      <c r="I214" s="732">
        <v>230614</v>
      </c>
      <c r="J214" s="732" t="s">
        <v>923</v>
      </c>
      <c r="K214" s="732" t="s">
        <v>924</v>
      </c>
      <c r="L214" s="735">
        <v>277.64000000000004</v>
      </c>
      <c r="M214" s="735">
        <v>1</v>
      </c>
      <c r="N214" s="736">
        <v>277.64000000000004</v>
      </c>
    </row>
    <row r="215" spans="1:14" ht="14.45" customHeight="1" x14ac:dyDescent="0.2">
      <c r="A215" s="730" t="s">
        <v>586</v>
      </c>
      <c r="B215" s="731" t="s">
        <v>587</v>
      </c>
      <c r="C215" s="732" t="s">
        <v>604</v>
      </c>
      <c r="D215" s="733" t="s">
        <v>605</v>
      </c>
      <c r="E215" s="734">
        <v>50113001</v>
      </c>
      <c r="F215" s="733" t="s">
        <v>619</v>
      </c>
      <c r="G215" s="732" t="s">
        <v>620</v>
      </c>
      <c r="H215" s="732">
        <v>214080</v>
      </c>
      <c r="I215" s="732">
        <v>214080</v>
      </c>
      <c r="J215" s="732" t="s">
        <v>925</v>
      </c>
      <c r="K215" s="732" t="s">
        <v>926</v>
      </c>
      <c r="L215" s="735">
        <v>261.41999999999996</v>
      </c>
      <c r="M215" s="735">
        <v>1</v>
      </c>
      <c r="N215" s="736">
        <v>261.41999999999996</v>
      </c>
    </row>
    <row r="216" spans="1:14" ht="14.45" customHeight="1" x14ac:dyDescent="0.2">
      <c r="A216" s="730" t="s">
        <v>586</v>
      </c>
      <c r="B216" s="731" t="s">
        <v>587</v>
      </c>
      <c r="C216" s="732" t="s">
        <v>604</v>
      </c>
      <c r="D216" s="733" t="s">
        <v>605</v>
      </c>
      <c r="E216" s="734">
        <v>50113001</v>
      </c>
      <c r="F216" s="733" t="s">
        <v>619</v>
      </c>
      <c r="G216" s="732" t="s">
        <v>329</v>
      </c>
      <c r="H216" s="732">
        <v>237772</v>
      </c>
      <c r="I216" s="732">
        <v>237772</v>
      </c>
      <c r="J216" s="732" t="s">
        <v>927</v>
      </c>
      <c r="K216" s="732" t="s">
        <v>928</v>
      </c>
      <c r="L216" s="735">
        <v>104.87</v>
      </c>
      <c r="M216" s="735">
        <v>1</v>
      </c>
      <c r="N216" s="736">
        <v>104.87</v>
      </c>
    </row>
    <row r="217" spans="1:14" ht="14.45" customHeight="1" x14ac:dyDescent="0.2">
      <c r="A217" s="730" t="s">
        <v>586</v>
      </c>
      <c r="B217" s="731" t="s">
        <v>587</v>
      </c>
      <c r="C217" s="732" t="s">
        <v>604</v>
      </c>
      <c r="D217" s="733" t="s">
        <v>605</v>
      </c>
      <c r="E217" s="734">
        <v>50113001</v>
      </c>
      <c r="F217" s="733" t="s">
        <v>619</v>
      </c>
      <c r="G217" s="732" t="s">
        <v>620</v>
      </c>
      <c r="H217" s="732">
        <v>225402</v>
      </c>
      <c r="I217" s="732">
        <v>225402</v>
      </c>
      <c r="J217" s="732" t="s">
        <v>929</v>
      </c>
      <c r="K217" s="732" t="s">
        <v>930</v>
      </c>
      <c r="L217" s="735">
        <v>110.97000000000001</v>
      </c>
      <c r="M217" s="735">
        <v>1</v>
      </c>
      <c r="N217" s="736">
        <v>110.97000000000001</v>
      </c>
    </row>
    <row r="218" spans="1:14" ht="14.45" customHeight="1" x14ac:dyDescent="0.2">
      <c r="A218" s="730" t="s">
        <v>586</v>
      </c>
      <c r="B218" s="731" t="s">
        <v>587</v>
      </c>
      <c r="C218" s="732" t="s">
        <v>604</v>
      </c>
      <c r="D218" s="733" t="s">
        <v>605</v>
      </c>
      <c r="E218" s="734">
        <v>50113001</v>
      </c>
      <c r="F218" s="733" t="s">
        <v>619</v>
      </c>
      <c r="G218" s="732" t="s">
        <v>633</v>
      </c>
      <c r="H218" s="732">
        <v>169714</v>
      </c>
      <c r="I218" s="732">
        <v>169714</v>
      </c>
      <c r="J218" s="732" t="s">
        <v>931</v>
      </c>
      <c r="K218" s="732" t="s">
        <v>932</v>
      </c>
      <c r="L218" s="735">
        <v>112.13</v>
      </c>
      <c r="M218" s="735">
        <v>1</v>
      </c>
      <c r="N218" s="736">
        <v>112.13</v>
      </c>
    </row>
    <row r="219" spans="1:14" ht="14.45" customHeight="1" x14ac:dyDescent="0.2">
      <c r="A219" s="730" t="s">
        <v>586</v>
      </c>
      <c r="B219" s="731" t="s">
        <v>587</v>
      </c>
      <c r="C219" s="732" t="s">
        <v>604</v>
      </c>
      <c r="D219" s="733" t="s">
        <v>605</v>
      </c>
      <c r="E219" s="734">
        <v>50113001</v>
      </c>
      <c r="F219" s="733" t="s">
        <v>619</v>
      </c>
      <c r="G219" s="732" t="s">
        <v>633</v>
      </c>
      <c r="H219" s="732">
        <v>147133</v>
      </c>
      <c r="I219" s="732">
        <v>172044</v>
      </c>
      <c r="J219" s="732" t="s">
        <v>933</v>
      </c>
      <c r="K219" s="732" t="s">
        <v>934</v>
      </c>
      <c r="L219" s="735">
        <v>98.009999999999977</v>
      </c>
      <c r="M219" s="735">
        <v>1</v>
      </c>
      <c r="N219" s="736">
        <v>98.009999999999977</v>
      </c>
    </row>
    <row r="220" spans="1:14" ht="14.45" customHeight="1" x14ac:dyDescent="0.2">
      <c r="A220" s="730" t="s">
        <v>586</v>
      </c>
      <c r="B220" s="731" t="s">
        <v>587</v>
      </c>
      <c r="C220" s="732" t="s">
        <v>604</v>
      </c>
      <c r="D220" s="733" t="s">
        <v>605</v>
      </c>
      <c r="E220" s="734">
        <v>50113001</v>
      </c>
      <c r="F220" s="733" t="s">
        <v>619</v>
      </c>
      <c r="G220" s="732" t="s">
        <v>620</v>
      </c>
      <c r="H220" s="732">
        <v>188219</v>
      </c>
      <c r="I220" s="732">
        <v>88219</v>
      </c>
      <c r="J220" s="732" t="s">
        <v>935</v>
      </c>
      <c r="K220" s="732" t="s">
        <v>936</v>
      </c>
      <c r="L220" s="735">
        <v>141.9</v>
      </c>
      <c r="M220" s="735">
        <v>5</v>
      </c>
      <c r="N220" s="736">
        <v>709.5</v>
      </c>
    </row>
    <row r="221" spans="1:14" ht="14.45" customHeight="1" x14ac:dyDescent="0.2">
      <c r="A221" s="730" t="s">
        <v>586</v>
      </c>
      <c r="B221" s="731" t="s">
        <v>587</v>
      </c>
      <c r="C221" s="732" t="s">
        <v>604</v>
      </c>
      <c r="D221" s="733" t="s">
        <v>605</v>
      </c>
      <c r="E221" s="734">
        <v>50113001</v>
      </c>
      <c r="F221" s="733" t="s">
        <v>619</v>
      </c>
      <c r="G221" s="732" t="s">
        <v>620</v>
      </c>
      <c r="H221" s="732">
        <v>216146</v>
      </c>
      <c r="I221" s="732">
        <v>216146</v>
      </c>
      <c r="J221" s="732" t="s">
        <v>935</v>
      </c>
      <c r="K221" s="732" t="s">
        <v>937</v>
      </c>
      <c r="L221" s="735">
        <v>138.72</v>
      </c>
      <c r="M221" s="735">
        <v>1</v>
      </c>
      <c r="N221" s="736">
        <v>138.72</v>
      </c>
    </row>
    <row r="222" spans="1:14" ht="14.45" customHeight="1" x14ac:dyDescent="0.2">
      <c r="A222" s="730" t="s">
        <v>586</v>
      </c>
      <c r="B222" s="731" t="s">
        <v>587</v>
      </c>
      <c r="C222" s="732" t="s">
        <v>604</v>
      </c>
      <c r="D222" s="733" t="s">
        <v>605</v>
      </c>
      <c r="E222" s="734">
        <v>50113001</v>
      </c>
      <c r="F222" s="733" t="s">
        <v>619</v>
      </c>
      <c r="G222" s="732" t="s">
        <v>620</v>
      </c>
      <c r="H222" s="732">
        <v>128222</v>
      </c>
      <c r="I222" s="732">
        <v>28222</v>
      </c>
      <c r="J222" s="732" t="s">
        <v>938</v>
      </c>
      <c r="K222" s="732" t="s">
        <v>939</v>
      </c>
      <c r="L222" s="735">
        <v>89.769999999999982</v>
      </c>
      <c r="M222" s="735">
        <v>1</v>
      </c>
      <c r="N222" s="736">
        <v>89.769999999999982</v>
      </c>
    </row>
    <row r="223" spans="1:14" ht="14.45" customHeight="1" x14ac:dyDescent="0.2">
      <c r="A223" s="730" t="s">
        <v>586</v>
      </c>
      <c r="B223" s="731" t="s">
        <v>587</v>
      </c>
      <c r="C223" s="732" t="s">
        <v>604</v>
      </c>
      <c r="D223" s="733" t="s">
        <v>605</v>
      </c>
      <c r="E223" s="734">
        <v>50113001</v>
      </c>
      <c r="F223" s="733" t="s">
        <v>619</v>
      </c>
      <c r="G223" s="732" t="s">
        <v>620</v>
      </c>
      <c r="H223" s="732">
        <v>186393</v>
      </c>
      <c r="I223" s="732">
        <v>86393</v>
      </c>
      <c r="J223" s="732" t="s">
        <v>738</v>
      </c>
      <c r="K223" s="732" t="s">
        <v>940</v>
      </c>
      <c r="L223" s="735">
        <v>51.550000000000018</v>
      </c>
      <c r="M223" s="735">
        <v>1</v>
      </c>
      <c r="N223" s="736">
        <v>51.550000000000018</v>
      </c>
    </row>
    <row r="224" spans="1:14" ht="14.45" customHeight="1" x14ac:dyDescent="0.2">
      <c r="A224" s="730" t="s">
        <v>586</v>
      </c>
      <c r="B224" s="731" t="s">
        <v>587</v>
      </c>
      <c r="C224" s="732" t="s">
        <v>604</v>
      </c>
      <c r="D224" s="733" t="s">
        <v>605</v>
      </c>
      <c r="E224" s="734">
        <v>50113001</v>
      </c>
      <c r="F224" s="733" t="s">
        <v>619</v>
      </c>
      <c r="G224" s="732" t="s">
        <v>620</v>
      </c>
      <c r="H224" s="732">
        <v>117992</v>
      </c>
      <c r="I224" s="732">
        <v>17992</v>
      </c>
      <c r="J224" s="732" t="s">
        <v>738</v>
      </c>
      <c r="K224" s="732" t="s">
        <v>739</v>
      </c>
      <c r="L224" s="735">
        <v>82.38</v>
      </c>
      <c r="M224" s="735">
        <v>1</v>
      </c>
      <c r="N224" s="736">
        <v>82.38</v>
      </c>
    </row>
    <row r="225" spans="1:14" ht="14.45" customHeight="1" x14ac:dyDescent="0.2">
      <c r="A225" s="730" t="s">
        <v>586</v>
      </c>
      <c r="B225" s="731" t="s">
        <v>587</v>
      </c>
      <c r="C225" s="732" t="s">
        <v>604</v>
      </c>
      <c r="D225" s="733" t="s">
        <v>605</v>
      </c>
      <c r="E225" s="734">
        <v>50113001</v>
      </c>
      <c r="F225" s="733" t="s">
        <v>619</v>
      </c>
      <c r="G225" s="732" t="s">
        <v>620</v>
      </c>
      <c r="H225" s="732">
        <v>237329</v>
      </c>
      <c r="I225" s="732">
        <v>237329</v>
      </c>
      <c r="J225" s="732" t="s">
        <v>740</v>
      </c>
      <c r="K225" s="732" t="s">
        <v>741</v>
      </c>
      <c r="L225" s="735">
        <v>108.95666666666666</v>
      </c>
      <c r="M225" s="735">
        <v>3</v>
      </c>
      <c r="N225" s="736">
        <v>326.87</v>
      </c>
    </row>
    <row r="226" spans="1:14" ht="14.45" customHeight="1" x14ac:dyDescent="0.2">
      <c r="A226" s="730" t="s">
        <v>586</v>
      </c>
      <c r="B226" s="731" t="s">
        <v>587</v>
      </c>
      <c r="C226" s="732" t="s">
        <v>604</v>
      </c>
      <c r="D226" s="733" t="s">
        <v>605</v>
      </c>
      <c r="E226" s="734">
        <v>50113001</v>
      </c>
      <c r="F226" s="733" t="s">
        <v>619</v>
      </c>
      <c r="G226" s="732" t="s">
        <v>620</v>
      </c>
      <c r="H226" s="732">
        <v>234736</v>
      </c>
      <c r="I226" s="732">
        <v>234736</v>
      </c>
      <c r="J226" s="732" t="s">
        <v>941</v>
      </c>
      <c r="K226" s="732" t="s">
        <v>942</v>
      </c>
      <c r="L226" s="735">
        <v>120.54000000000003</v>
      </c>
      <c r="M226" s="735">
        <v>2</v>
      </c>
      <c r="N226" s="736">
        <v>241.08000000000007</v>
      </c>
    </row>
    <row r="227" spans="1:14" ht="14.45" customHeight="1" x14ac:dyDescent="0.2">
      <c r="A227" s="730" t="s">
        <v>586</v>
      </c>
      <c r="B227" s="731" t="s">
        <v>587</v>
      </c>
      <c r="C227" s="732" t="s">
        <v>604</v>
      </c>
      <c r="D227" s="733" t="s">
        <v>605</v>
      </c>
      <c r="E227" s="734">
        <v>50113001</v>
      </c>
      <c r="F227" s="733" t="s">
        <v>619</v>
      </c>
      <c r="G227" s="732" t="s">
        <v>620</v>
      </c>
      <c r="H227" s="732">
        <v>102684</v>
      </c>
      <c r="I227" s="732">
        <v>2684</v>
      </c>
      <c r="J227" s="732" t="s">
        <v>744</v>
      </c>
      <c r="K227" s="732" t="s">
        <v>745</v>
      </c>
      <c r="L227" s="735">
        <v>109.51199999999999</v>
      </c>
      <c r="M227" s="735">
        <v>5</v>
      </c>
      <c r="N227" s="736">
        <v>547.55999999999995</v>
      </c>
    </row>
    <row r="228" spans="1:14" ht="14.45" customHeight="1" x14ac:dyDescent="0.2">
      <c r="A228" s="730" t="s">
        <v>586</v>
      </c>
      <c r="B228" s="731" t="s">
        <v>587</v>
      </c>
      <c r="C228" s="732" t="s">
        <v>604</v>
      </c>
      <c r="D228" s="733" t="s">
        <v>605</v>
      </c>
      <c r="E228" s="734">
        <v>50113001</v>
      </c>
      <c r="F228" s="733" t="s">
        <v>619</v>
      </c>
      <c r="G228" s="732" t="s">
        <v>633</v>
      </c>
      <c r="H228" s="732">
        <v>116932</v>
      </c>
      <c r="I228" s="732">
        <v>16932</v>
      </c>
      <c r="J228" s="732" t="s">
        <v>943</v>
      </c>
      <c r="K228" s="732" t="s">
        <v>944</v>
      </c>
      <c r="L228" s="735">
        <v>104.53000000000003</v>
      </c>
      <c r="M228" s="735">
        <v>1</v>
      </c>
      <c r="N228" s="736">
        <v>104.53000000000003</v>
      </c>
    </row>
    <row r="229" spans="1:14" ht="14.45" customHeight="1" x14ac:dyDescent="0.2">
      <c r="A229" s="730" t="s">
        <v>586</v>
      </c>
      <c r="B229" s="731" t="s">
        <v>587</v>
      </c>
      <c r="C229" s="732" t="s">
        <v>604</v>
      </c>
      <c r="D229" s="733" t="s">
        <v>605</v>
      </c>
      <c r="E229" s="734">
        <v>50113001</v>
      </c>
      <c r="F229" s="733" t="s">
        <v>619</v>
      </c>
      <c r="G229" s="732" t="s">
        <v>620</v>
      </c>
      <c r="H229" s="732">
        <v>100513</v>
      </c>
      <c r="I229" s="732">
        <v>513</v>
      </c>
      <c r="J229" s="732" t="s">
        <v>945</v>
      </c>
      <c r="K229" s="732" t="s">
        <v>741</v>
      </c>
      <c r="L229" s="735">
        <v>56.730000000000011</v>
      </c>
      <c r="M229" s="735">
        <v>1</v>
      </c>
      <c r="N229" s="736">
        <v>56.730000000000011</v>
      </c>
    </row>
    <row r="230" spans="1:14" ht="14.45" customHeight="1" x14ac:dyDescent="0.2">
      <c r="A230" s="730" t="s">
        <v>586</v>
      </c>
      <c r="B230" s="731" t="s">
        <v>587</v>
      </c>
      <c r="C230" s="732" t="s">
        <v>604</v>
      </c>
      <c r="D230" s="733" t="s">
        <v>605</v>
      </c>
      <c r="E230" s="734">
        <v>50113001</v>
      </c>
      <c r="F230" s="733" t="s">
        <v>619</v>
      </c>
      <c r="G230" s="732" t="s">
        <v>633</v>
      </c>
      <c r="H230" s="732">
        <v>191788</v>
      </c>
      <c r="I230" s="732">
        <v>91788</v>
      </c>
      <c r="J230" s="732" t="s">
        <v>750</v>
      </c>
      <c r="K230" s="732" t="s">
        <v>751</v>
      </c>
      <c r="L230" s="735">
        <v>9.1058823529411761</v>
      </c>
      <c r="M230" s="735">
        <v>17</v>
      </c>
      <c r="N230" s="736">
        <v>154.79999999999998</v>
      </c>
    </row>
    <row r="231" spans="1:14" ht="14.45" customHeight="1" x14ac:dyDescent="0.2">
      <c r="A231" s="730" t="s">
        <v>586</v>
      </c>
      <c r="B231" s="731" t="s">
        <v>587</v>
      </c>
      <c r="C231" s="732" t="s">
        <v>604</v>
      </c>
      <c r="D231" s="733" t="s">
        <v>605</v>
      </c>
      <c r="E231" s="734">
        <v>50113001</v>
      </c>
      <c r="F231" s="733" t="s">
        <v>619</v>
      </c>
      <c r="G231" s="732" t="s">
        <v>620</v>
      </c>
      <c r="H231" s="732">
        <v>224732</v>
      </c>
      <c r="I231" s="732">
        <v>224732</v>
      </c>
      <c r="J231" s="732" t="s">
        <v>754</v>
      </c>
      <c r="K231" s="732" t="s">
        <v>755</v>
      </c>
      <c r="L231" s="735">
        <v>836.70000000000016</v>
      </c>
      <c r="M231" s="735">
        <v>6</v>
      </c>
      <c r="N231" s="736">
        <v>5020.2000000000007</v>
      </c>
    </row>
    <row r="232" spans="1:14" ht="14.45" customHeight="1" x14ac:dyDescent="0.2">
      <c r="A232" s="730" t="s">
        <v>586</v>
      </c>
      <c r="B232" s="731" t="s">
        <v>587</v>
      </c>
      <c r="C232" s="732" t="s">
        <v>604</v>
      </c>
      <c r="D232" s="733" t="s">
        <v>605</v>
      </c>
      <c r="E232" s="734">
        <v>50113001</v>
      </c>
      <c r="F232" s="733" t="s">
        <v>619</v>
      </c>
      <c r="G232" s="732" t="s">
        <v>620</v>
      </c>
      <c r="H232" s="732">
        <v>988466</v>
      </c>
      <c r="I232" s="732">
        <v>192729</v>
      </c>
      <c r="J232" s="732" t="s">
        <v>946</v>
      </c>
      <c r="K232" s="732" t="s">
        <v>947</v>
      </c>
      <c r="L232" s="735">
        <v>54.029999999999994</v>
      </c>
      <c r="M232" s="735">
        <v>3</v>
      </c>
      <c r="N232" s="736">
        <v>162.08999999999997</v>
      </c>
    </row>
    <row r="233" spans="1:14" ht="14.45" customHeight="1" x14ac:dyDescent="0.2">
      <c r="A233" s="730" t="s">
        <v>586</v>
      </c>
      <c r="B233" s="731" t="s">
        <v>587</v>
      </c>
      <c r="C233" s="732" t="s">
        <v>604</v>
      </c>
      <c r="D233" s="733" t="s">
        <v>605</v>
      </c>
      <c r="E233" s="734">
        <v>50113001</v>
      </c>
      <c r="F233" s="733" t="s">
        <v>619</v>
      </c>
      <c r="G233" s="732" t="s">
        <v>633</v>
      </c>
      <c r="H233" s="732">
        <v>107981</v>
      </c>
      <c r="I233" s="732">
        <v>7981</v>
      </c>
      <c r="J233" s="732" t="s">
        <v>757</v>
      </c>
      <c r="K233" s="732" t="s">
        <v>759</v>
      </c>
      <c r="L233" s="735">
        <v>45.234999999999992</v>
      </c>
      <c r="M233" s="735">
        <v>38</v>
      </c>
      <c r="N233" s="736">
        <v>1718.9299999999998</v>
      </c>
    </row>
    <row r="234" spans="1:14" ht="14.45" customHeight="1" x14ac:dyDescent="0.2">
      <c r="A234" s="730" t="s">
        <v>586</v>
      </c>
      <c r="B234" s="731" t="s">
        <v>587</v>
      </c>
      <c r="C234" s="732" t="s">
        <v>604</v>
      </c>
      <c r="D234" s="733" t="s">
        <v>605</v>
      </c>
      <c r="E234" s="734">
        <v>50113001</v>
      </c>
      <c r="F234" s="733" t="s">
        <v>619</v>
      </c>
      <c r="G234" s="732" t="s">
        <v>633</v>
      </c>
      <c r="H234" s="732">
        <v>155823</v>
      </c>
      <c r="I234" s="732">
        <v>55823</v>
      </c>
      <c r="J234" s="732" t="s">
        <v>757</v>
      </c>
      <c r="K234" s="732" t="s">
        <v>760</v>
      </c>
      <c r="L234" s="735">
        <v>33.415699915552786</v>
      </c>
      <c r="M234" s="735">
        <v>110</v>
      </c>
      <c r="N234" s="736">
        <v>3675.7269907108066</v>
      </c>
    </row>
    <row r="235" spans="1:14" ht="14.45" customHeight="1" x14ac:dyDescent="0.2">
      <c r="A235" s="730" t="s">
        <v>586</v>
      </c>
      <c r="B235" s="731" t="s">
        <v>587</v>
      </c>
      <c r="C235" s="732" t="s">
        <v>604</v>
      </c>
      <c r="D235" s="733" t="s">
        <v>605</v>
      </c>
      <c r="E235" s="734">
        <v>50113001</v>
      </c>
      <c r="F235" s="733" t="s">
        <v>619</v>
      </c>
      <c r="G235" s="732" t="s">
        <v>633</v>
      </c>
      <c r="H235" s="732">
        <v>155824</v>
      </c>
      <c r="I235" s="732">
        <v>55824</v>
      </c>
      <c r="J235" s="732" t="s">
        <v>757</v>
      </c>
      <c r="K235" s="732" t="s">
        <v>758</v>
      </c>
      <c r="L235" s="735">
        <v>46.892000000000003</v>
      </c>
      <c r="M235" s="735">
        <v>5</v>
      </c>
      <c r="N235" s="736">
        <v>234.46</v>
      </c>
    </row>
    <row r="236" spans="1:14" ht="14.45" customHeight="1" x14ac:dyDescent="0.2">
      <c r="A236" s="730" t="s">
        <v>586</v>
      </c>
      <c r="B236" s="731" t="s">
        <v>587</v>
      </c>
      <c r="C236" s="732" t="s">
        <v>604</v>
      </c>
      <c r="D236" s="733" t="s">
        <v>605</v>
      </c>
      <c r="E236" s="734">
        <v>50113001</v>
      </c>
      <c r="F236" s="733" t="s">
        <v>619</v>
      </c>
      <c r="G236" s="732" t="s">
        <v>620</v>
      </c>
      <c r="H236" s="732">
        <v>100874</v>
      </c>
      <c r="I236" s="732">
        <v>874</v>
      </c>
      <c r="J236" s="732" t="s">
        <v>948</v>
      </c>
      <c r="K236" s="732" t="s">
        <v>763</v>
      </c>
      <c r="L236" s="735">
        <v>78.225000000000009</v>
      </c>
      <c r="M236" s="735">
        <v>6</v>
      </c>
      <c r="N236" s="736">
        <v>469.35</v>
      </c>
    </row>
    <row r="237" spans="1:14" ht="14.45" customHeight="1" x14ac:dyDescent="0.2">
      <c r="A237" s="730" t="s">
        <v>586</v>
      </c>
      <c r="B237" s="731" t="s">
        <v>587</v>
      </c>
      <c r="C237" s="732" t="s">
        <v>604</v>
      </c>
      <c r="D237" s="733" t="s">
        <v>605</v>
      </c>
      <c r="E237" s="734">
        <v>50113001</v>
      </c>
      <c r="F237" s="733" t="s">
        <v>619</v>
      </c>
      <c r="G237" s="732" t="s">
        <v>620</v>
      </c>
      <c r="H237" s="732">
        <v>200863</v>
      </c>
      <c r="I237" s="732">
        <v>200863</v>
      </c>
      <c r="J237" s="732" t="s">
        <v>761</v>
      </c>
      <c r="K237" s="732" t="s">
        <v>762</v>
      </c>
      <c r="L237" s="735">
        <v>85.45</v>
      </c>
      <c r="M237" s="735">
        <v>1</v>
      </c>
      <c r="N237" s="736">
        <v>85.45</v>
      </c>
    </row>
    <row r="238" spans="1:14" ht="14.45" customHeight="1" x14ac:dyDescent="0.2">
      <c r="A238" s="730" t="s">
        <v>586</v>
      </c>
      <c r="B238" s="731" t="s">
        <v>587</v>
      </c>
      <c r="C238" s="732" t="s">
        <v>604</v>
      </c>
      <c r="D238" s="733" t="s">
        <v>605</v>
      </c>
      <c r="E238" s="734">
        <v>50113001</v>
      </c>
      <c r="F238" s="733" t="s">
        <v>619</v>
      </c>
      <c r="G238" s="732" t="s">
        <v>620</v>
      </c>
      <c r="H238" s="732">
        <v>207820</v>
      </c>
      <c r="I238" s="732">
        <v>207820</v>
      </c>
      <c r="J238" s="732" t="s">
        <v>764</v>
      </c>
      <c r="K238" s="732" t="s">
        <v>765</v>
      </c>
      <c r="L238" s="735">
        <v>31.287142857142861</v>
      </c>
      <c r="M238" s="735">
        <v>35</v>
      </c>
      <c r="N238" s="736">
        <v>1095.0500000000002</v>
      </c>
    </row>
    <row r="239" spans="1:14" ht="14.45" customHeight="1" x14ac:dyDescent="0.2">
      <c r="A239" s="730" t="s">
        <v>586</v>
      </c>
      <c r="B239" s="731" t="s">
        <v>587</v>
      </c>
      <c r="C239" s="732" t="s">
        <v>604</v>
      </c>
      <c r="D239" s="733" t="s">
        <v>605</v>
      </c>
      <c r="E239" s="734">
        <v>50113001</v>
      </c>
      <c r="F239" s="733" t="s">
        <v>619</v>
      </c>
      <c r="G239" s="732" t="s">
        <v>620</v>
      </c>
      <c r="H239" s="732">
        <v>207819</v>
      </c>
      <c r="I239" s="732">
        <v>207819</v>
      </c>
      <c r="J239" s="732" t="s">
        <v>766</v>
      </c>
      <c r="K239" s="732" t="s">
        <v>767</v>
      </c>
      <c r="L239" s="735">
        <v>22.509090909090911</v>
      </c>
      <c r="M239" s="735">
        <v>11</v>
      </c>
      <c r="N239" s="736">
        <v>247.60000000000002</v>
      </c>
    </row>
    <row r="240" spans="1:14" ht="14.45" customHeight="1" x14ac:dyDescent="0.2">
      <c r="A240" s="730" t="s">
        <v>586</v>
      </c>
      <c r="B240" s="731" t="s">
        <v>587</v>
      </c>
      <c r="C240" s="732" t="s">
        <v>604</v>
      </c>
      <c r="D240" s="733" t="s">
        <v>605</v>
      </c>
      <c r="E240" s="734">
        <v>50113001</v>
      </c>
      <c r="F240" s="733" t="s">
        <v>619</v>
      </c>
      <c r="G240" s="732" t="s">
        <v>620</v>
      </c>
      <c r="H240" s="732">
        <v>100269</v>
      </c>
      <c r="I240" s="732">
        <v>269</v>
      </c>
      <c r="J240" s="732" t="s">
        <v>949</v>
      </c>
      <c r="K240" s="732" t="s">
        <v>950</v>
      </c>
      <c r="L240" s="735">
        <v>50.899999999999984</v>
      </c>
      <c r="M240" s="735">
        <v>1</v>
      </c>
      <c r="N240" s="736">
        <v>50.899999999999984</v>
      </c>
    </row>
    <row r="241" spans="1:14" ht="14.45" customHeight="1" x14ac:dyDescent="0.2">
      <c r="A241" s="730" t="s">
        <v>586</v>
      </c>
      <c r="B241" s="731" t="s">
        <v>587</v>
      </c>
      <c r="C241" s="732" t="s">
        <v>604</v>
      </c>
      <c r="D241" s="733" t="s">
        <v>605</v>
      </c>
      <c r="E241" s="734">
        <v>50113001</v>
      </c>
      <c r="F241" s="733" t="s">
        <v>619</v>
      </c>
      <c r="G241" s="732" t="s">
        <v>633</v>
      </c>
      <c r="H241" s="732">
        <v>154432</v>
      </c>
      <c r="I241" s="732">
        <v>54432</v>
      </c>
      <c r="J241" s="732" t="s">
        <v>951</v>
      </c>
      <c r="K241" s="732" t="s">
        <v>952</v>
      </c>
      <c r="L241" s="735">
        <v>61.95000000000001</v>
      </c>
      <c r="M241" s="735">
        <v>1</v>
      </c>
      <c r="N241" s="736">
        <v>61.95000000000001</v>
      </c>
    </row>
    <row r="242" spans="1:14" ht="14.45" customHeight="1" x14ac:dyDescent="0.2">
      <c r="A242" s="730" t="s">
        <v>586</v>
      </c>
      <c r="B242" s="731" t="s">
        <v>587</v>
      </c>
      <c r="C242" s="732" t="s">
        <v>604</v>
      </c>
      <c r="D242" s="733" t="s">
        <v>605</v>
      </c>
      <c r="E242" s="734">
        <v>50113001</v>
      </c>
      <c r="F242" s="733" t="s">
        <v>619</v>
      </c>
      <c r="G242" s="732" t="s">
        <v>620</v>
      </c>
      <c r="H242" s="732">
        <v>104207</v>
      </c>
      <c r="I242" s="732">
        <v>4207</v>
      </c>
      <c r="J242" s="732" t="s">
        <v>953</v>
      </c>
      <c r="K242" s="732" t="s">
        <v>954</v>
      </c>
      <c r="L242" s="735">
        <v>39.74</v>
      </c>
      <c r="M242" s="735">
        <v>1</v>
      </c>
      <c r="N242" s="736">
        <v>39.74</v>
      </c>
    </row>
    <row r="243" spans="1:14" ht="14.45" customHeight="1" x14ac:dyDescent="0.2">
      <c r="A243" s="730" t="s">
        <v>586</v>
      </c>
      <c r="B243" s="731" t="s">
        <v>587</v>
      </c>
      <c r="C243" s="732" t="s">
        <v>604</v>
      </c>
      <c r="D243" s="733" t="s">
        <v>605</v>
      </c>
      <c r="E243" s="734">
        <v>50113001</v>
      </c>
      <c r="F243" s="733" t="s">
        <v>619</v>
      </c>
      <c r="G243" s="732" t="s">
        <v>633</v>
      </c>
      <c r="H243" s="732">
        <v>130652</v>
      </c>
      <c r="I243" s="732">
        <v>30652</v>
      </c>
      <c r="J243" s="732" t="s">
        <v>771</v>
      </c>
      <c r="K243" s="732" t="s">
        <v>772</v>
      </c>
      <c r="L243" s="735">
        <v>114.02000000000002</v>
      </c>
      <c r="M243" s="735">
        <v>4</v>
      </c>
      <c r="N243" s="736">
        <v>456.0800000000001</v>
      </c>
    </row>
    <row r="244" spans="1:14" ht="14.45" customHeight="1" x14ac:dyDescent="0.2">
      <c r="A244" s="730" t="s">
        <v>586</v>
      </c>
      <c r="B244" s="731" t="s">
        <v>587</v>
      </c>
      <c r="C244" s="732" t="s">
        <v>604</v>
      </c>
      <c r="D244" s="733" t="s">
        <v>605</v>
      </c>
      <c r="E244" s="734">
        <v>50113001</v>
      </c>
      <c r="F244" s="733" t="s">
        <v>619</v>
      </c>
      <c r="G244" s="732" t="s">
        <v>620</v>
      </c>
      <c r="H244" s="732">
        <v>118305</v>
      </c>
      <c r="I244" s="732">
        <v>18305</v>
      </c>
      <c r="J244" s="732" t="s">
        <v>773</v>
      </c>
      <c r="K244" s="732" t="s">
        <v>774</v>
      </c>
      <c r="L244" s="735">
        <v>242</v>
      </c>
      <c r="M244" s="735">
        <v>16</v>
      </c>
      <c r="N244" s="736">
        <v>3872</v>
      </c>
    </row>
    <row r="245" spans="1:14" ht="14.45" customHeight="1" x14ac:dyDescent="0.2">
      <c r="A245" s="730" t="s">
        <v>586</v>
      </c>
      <c r="B245" s="731" t="s">
        <v>587</v>
      </c>
      <c r="C245" s="732" t="s">
        <v>604</v>
      </c>
      <c r="D245" s="733" t="s">
        <v>605</v>
      </c>
      <c r="E245" s="734">
        <v>50113001</v>
      </c>
      <c r="F245" s="733" t="s">
        <v>619</v>
      </c>
      <c r="G245" s="732" t="s">
        <v>620</v>
      </c>
      <c r="H245" s="732">
        <v>159357</v>
      </c>
      <c r="I245" s="732">
        <v>59357</v>
      </c>
      <c r="J245" s="732" t="s">
        <v>955</v>
      </c>
      <c r="K245" s="732" t="s">
        <v>956</v>
      </c>
      <c r="L245" s="735">
        <v>188.88</v>
      </c>
      <c r="M245" s="735">
        <v>2</v>
      </c>
      <c r="N245" s="736">
        <v>377.76</v>
      </c>
    </row>
    <row r="246" spans="1:14" ht="14.45" customHeight="1" x14ac:dyDescent="0.2">
      <c r="A246" s="730" t="s">
        <v>586</v>
      </c>
      <c r="B246" s="731" t="s">
        <v>587</v>
      </c>
      <c r="C246" s="732" t="s">
        <v>604</v>
      </c>
      <c r="D246" s="733" t="s">
        <v>605</v>
      </c>
      <c r="E246" s="734">
        <v>50113001</v>
      </c>
      <c r="F246" s="733" t="s">
        <v>619</v>
      </c>
      <c r="G246" s="732" t="s">
        <v>620</v>
      </c>
      <c r="H246" s="732">
        <v>114938</v>
      </c>
      <c r="I246" s="732">
        <v>14938</v>
      </c>
      <c r="J246" s="732" t="s">
        <v>957</v>
      </c>
      <c r="K246" s="732" t="s">
        <v>958</v>
      </c>
      <c r="L246" s="735">
        <v>95.699999999999989</v>
      </c>
      <c r="M246" s="735">
        <v>1</v>
      </c>
      <c r="N246" s="736">
        <v>95.699999999999989</v>
      </c>
    </row>
    <row r="247" spans="1:14" ht="14.45" customHeight="1" x14ac:dyDescent="0.2">
      <c r="A247" s="730" t="s">
        <v>586</v>
      </c>
      <c r="B247" s="731" t="s">
        <v>587</v>
      </c>
      <c r="C247" s="732" t="s">
        <v>604</v>
      </c>
      <c r="D247" s="733" t="s">
        <v>605</v>
      </c>
      <c r="E247" s="734">
        <v>50113001</v>
      </c>
      <c r="F247" s="733" t="s">
        <v>619</v>
      </c>
      <c r="G247" s="732" t="s">
        <v>633</v>
      </c>
      <c r="H247" s="732">
        <v>208204</v>
      </c>
      <c r="I247" s="732">
        <v>208204</v>
      </c>
      <c r="J247" s="732" t="s">
        <v>959</v>
      </c>
      <c r="K247" s="732" t="s">
        <v>960</v>
      </c>
      <c r="L247" s="735">
        <v>48.929999999999986</v>
      </c>
      <c r="M247" s="735">
        <v>1</v>
      </c>
      <c r="N247" s="736">
        <v>48.929999999999986</v>
      </c>
    </row>
    <row r="248" spans="1:14" ht="14.45" customHeight="1" x14ac:dyDescent="0.2">
      <c r="A248" s="730" t="s">
        <v>586</v>
      </c>
      <c r="B248" s="731" t="s">
        <v>587</v>
      </c>
      <c r="C248" s="732" t="s">
        <v>604</v>
      </c>
      <c r="D248" s="733" t="s">
        <v>605</v>
      </c>
      <c r="E248" s="734">
        <v>50113001</v>
      </c>
      <c r="F248" s="733" t="s">
        <v>619</v>
      </c>
      <c r="G248" s="732" t="s">
        <v>633</v>
      </c>
      <c r="H248" s="732">
        <v>109709</v>
      </c>
      <c r="I248" s="732">
        <v>9709</v>
      </c>
      <c r="J248" s="732" t="s">
        <v>776</v>
      </c>
      <c r="K248" s="732" t="s">
        <v>777</v>
      </c>
      <c r="L248" s="735">
        <v>64.90000000000002</v>
      </c>
      <c r="M248" s="735">
        <v>8</v>
      </c>
      <c r="N248" s="736">
        <v>519.20000000000016</v>
      </c>
    </row>
    <row r="249" spans="1:14" ht="14.45" customHeight="1" x14ac:dyDescent="0.2">
      <c r="A249" s="730" t="s">
        <v>586</v>
      </c>
      <c r="B249" s="731" t="s">
        <v>587</v>
      </c>
      <c r="C249" s="732" t="s">
        <v>604</v>
      </c>
      <c r="D249" s="733" t="s">
        <v>605</v>
      </c>
      <c r="E249" s="734">
        <v>50113001</v>
      </c>
      <c r="F249" s="733" t="s">
        <v>619</v>
      </c>
      <c r="G249" s="732" t="s">
        <v>620</v>
      </c>
      <c r="H249" s="732">
        <v>119653</v>
      </c>
      <c r="I249" s="732">
        <v>119653</v>
      </c>
      <c r="J249" s="732" t="s">
        <v>778</v>
      </c>
      <c r="K249" s="732" t="s">
        <v>779</v>
      </c>
      <c r="L249" s="735">
        <v>157.19</v>
      </c>
      <c r="M249" s="735">
        <v>1</v>
      </c>
      <c r="N249" s="736">
        <v>157.19</v>
      </c>
    </row>
    <row r="250" spans="1:14" ht="14.45" customHeight="1" x14ac:dyDescent="0.2">
      <c r="A250" s="730" t="s">
        <v>586</v>
      </c>
      <c r="B250" s="731" t="s">
        <v>587</v>
      </c>
      <c r="C250" s="732" t="s">
        <v>604</v>
      </c>
      <c r="D250" s="733" t="s">
        <v>605</v>
      </c>
      <c r="E250" s="734">
        <v>50113001</v>
      </c>
      <c r="F250" s="733" t="s">
        <v>619</v>
      </c>
      <c r="G250" s="732" t="s">
        <v>620</v>
      </c>
      <c r="H250" s="732">
        <v>844145</v>
      </c>
      <c r="I250" s="732">
        <v>56350</v>
      </c>
      <c r="J250" s="732" t="s">
        <v>783</v>
      </c>
      <c r="K250" s="732" t="s">
        <v>784</v>
      </c>
      <c r="L250" s="735">
        <v>39.187142857142852</v>
      </c>
      <c r="M250" s="735">
        <v>7</v>
      </c>
      <c r="N250" s="736">
        <v>274.30999999999995</v>
      </c>
    </row>
    <row r="251" spans="1:14" ht="14.45" customHeight="1" x14ac:dyDescent="0.2">
      <c r="A251" s="730" t="s">
        <v>586</v>
      </c>
      <c r="B251" s="731" t="s">
        <v>587</v>
      </c>
      <c r="C251" s="732" t="s">
        <v>604</v>
      </c>
      <c r="D251" s="733" t="s">
        <v>605</v>
      </c>
      <c r="E251" s="734">
        <v>50113001</v>
      </c>
      <c r="F251" s="733" t="s">
        <v>619</v>
      </c>
      <c r="G251" s="732" t="s">
        <v>620</v>
      </c>
      <c r="H251" s="732">
        <v>188900</v>
      </c>
      <c r="I251" s="732">
        <v>88900</v>
      </c>
      <c r="J251" s="732" t="s">
        <v>961</v>
      </c>
      <c r="K251" s="732" t="s">
        <v>962</v>
      </c>
      <c r="L251" s="735">
        <v>85.450000000000017</v>
      </c>
      <c r="M251" s="735">
        <v>1</v>
      </c>
      <c r="N251" s="736">
        <v>85.450000000000017</v>
      </c>
    </row>
    <row r="252" spans="1:14" ht="14.45" customHeight="1" x14ac:dyDescent="0.2">
      <c r="A252" s="730" t="s">
        <v>586</v>
      </c>
      <c r="B252" s="731" t="s">
        <v>587</v>
      </c>
      <c r="C252" s="732" t="s">
        <v>604</v>
      </c>
      <c r="D252" s="733" t="s">
        <v>605</v>
      </c>
      <c r="E252" s="734">
        <v>50113001</v>
      </c>
      <c r="F252" s="733" t="s">
        <v>619</v>
      </c>
      <c r="G252" s="732" t="s">
        <v>620</v>
      </c>
      <c r="H252" s="732">
        <v>234945</v>
      </c>
      <c r="I252" s="732">
        <v>234945</v>
      </c>
      <c r="J252" s="732" t="s">
        <v>963</v>
      </c>
      <c r="K252" s="732" t="s">
        <v>964</v>
      </c>
      <c r="L252" s="735">
        <v>44.899999999999984</v>
      </c>
      <c r="M252" s="735">
        <v>1</v>
      </c>
      <c r="N252" s="736">
        <v>44.899999999999984</v>
      </c>
    </row>
    <row r="253" spans="1:14" ht="14.45" customHeight="1" x14ac:dyDescent="0.2">
      <c r="A253" s="730" t="s">
        <v>586</v>
      </c>
      <c r="B253" s="731" t="s">
        <v>587</v>
      </c>
      <c r="C253" s="732" t="s">
        <v>604</v>
      </c>
      <c r="D253" s="733" t="s">
        <v>605</v>
      </c>
      <c r="E253" s="734">
        <v>50113001</v>
      </c>
      <c r="F253" s="733" t="s">
        <v>619</v>
      </c>
      <c r="G253" s="732" t="s">
        <v>620</v>
      </c>
      <c r="H253" s="732">
        <v>100610</v>
      </c>
      <c r="I253" s="732">
        <v>610</v>
      </c>
      <c r="J253" s="732" t="s">
        <v>785</v>
      </c>
      <c r="K253" s="732" t="s">
        <v>786</v>
      </c>
      <c r="L253" s="735">
        <v>72.42000000000003</v>
      </c>
      <c r="M253" s="735">
        <v>5</v>
      </c>
      <c r="N253" s="736">
        <v>362.10000000000014</v>
      </c>
    </row>
    <row r="254" spans="1:14" ht="14.45" customHeight="1" x14ac:dyDescent="0.2">
      <c r="A254" s="730" t="s">
        <v>586</v>
      </c>
      <c r="B254" s="731" t="s">
        <v>587</v>
      </c>
      <c r="C254" s="732" t="s">
        <v>604</v>
      </c>
      <c r="D254" s="733" t="s">
        <v>605</v>
      </c>
      <c r="E254" s="734">
        <v>50113001</v>
      </c>
      <c r="F254" s="733" t="s">
        <v>619</v>
      </c>
      <c r="G254" s="732" t="s">
        <v>620</v>
      </c>
      <c r="H254" s="732">
        <v>148578</v>
      </c>
      <c r="I254" s="732">
        <v>48578</v>
      </c>
      <c r="J254" s="732" t="s">
        <v>965</v>
      </c>
      <c r="K254" s="732" t="s">
        <v>966</v>
      </c>
      <c r="L254" s="735">
        <v>54.919999999999987</v>
      </c>
      <c r="M254" s="735">
        <v>1</v>
      </c>
      <c r="N254" s="736">
        <v>54.919999999999987</v>
      </c>
    </row>
    <row r="255" spans="1:14" ht="14.45" customHeight="1" x14ac:dyDescent="0.2">
      <c r="A255" s="730" t="s">
        <v>586</v>
      </c>
      <c r="B255" s="731" t="s">
        <v>587</v>
      </c>
      <c r="C255" s="732" t="s">
        <v>604</v>
      </c>
      <c r="D255" s="733" t="s">
        <v>605</v>
      </c>
      <c r="E255" s="734">
        <v>50113001</v>
      </c>
      <c r="F255" s="733" t="s">
        <v>619</v>
      </c>
      <c r="G255" s="732" t="s">
        <v>620</v>
      </c>
      <c r="H255" s="732">
        <v>848632</v>
      </c>
      <c r="I255" s="732">
        <v>125315</v>
      </c>
      <c r="J255" s="732" t="s">
        <v>965</v>
      </c>
      <c r="K255" s="732" t="s">
        <v>967</v>
      </c>
      <c r="L255" s="735">
        <v>58.149999999999991</v>
      </c>
      <c r="M255" s="735">
        <v>1</v>
      </c>
      <c r="N255" s="736">
        <v>58.149999999999991</v>
      </c>
    </row>
    <row r="256" spans="1:14" ht="14.45" customHeight="1" x14ac:dyDescent="0.2">
      <c r="A256" s="730" t="s">
        <v>586</v>
      </c>
      <c r="B256" s="731" t="s">
        <v>587</v>
      </c>
      <c r="C256" s="732" t="s">
        <v>604</v>
      </c>
      <c r="D256" s="733" t="s">
        <v>605</v>
      </c>
      <c r="E256" s="734">
        <v>50113001</v>
      </c>
      <c r="F256" s="733" t="s">
        <v>619</v>
      </c>
      <c r="G256" s="732" t="s">
        <v>620</v>
      </c>
      <c r="H256" s="732">
        <v>191836</v>
      </c>
      <c r="I256" s="732">
        <v>91836</v>
      </c>
      <c r="J256" s="732" t="s">
        <v>787</v>
      </c>
      <c r="K256" s="732" t="s">
        <v>788</v>
      </c>
      <c r="L256" s="735">
        <v>44.575454545454548</v>
      </c>
      <c r="M256" s="735">
        <v>11</v>
      </c>
      <c r="N256" s="736">
        <v>490.33000000000004</v>
      </c>
    </row>
    <row r="257" spans="1:14" ht="14.45" customHeight="1" x14ac:dyDescent="0.2">
      <c r="A257" s="730" t="s">
        <v>586</v>
      </c>
      <c r="B257" s="731" t="s">
        <v>587</v>
      </c>
      <c r="C257" s="732" t="s">
        <v>604</v>
      </c>
      <c r="D257" s="733" t="s">
        <v>605</v>
      </c>
      <c r="E257" s="734">
        <v>50113001</v>
      </c>
      <c r="F257" s="733" t="s">
        <v>619</v>
      </c>
      <c r="G257" s="732" t="s">
        <v>620</v>
      </c>
      <c r="H257" s="732">
        <v>109847</v>
      </c>
      <c r="I257" s="732">
        <v>9847</v>
      </c>
      <c r="J257" s="732" t="s">
        <v>968</v>
      </c>
      <c r="K257" s="732" t="s">
        <v>969</v>
      </c>
      <c r="L257" s="735">
        <v>40.669999999999995</v>
      </c>
      <c r="M257" s="735">
        <v>1</v>
      </c>
      <c r="N257" s="736">
        <v>40.669999999999995</v>
      </c>
    </row>
    <row r="258" spans="1:14" ht="14.45" customHeight="1" x14ac:dyDescent="0.2">
      <c r="A258" s="730" t="s">
        <v>586</v>
      </c>
      <c r="B258" s="731" t="s">
        <v>587</v>
      </c>
      <c r="C258" s="732" t="s">
        <v>604</v>
      </c>
      <c r="D258" s="733" t="s">
        <v>605</v>
      </c>
      <c r="E258" s="734">
        <v>50113001</v>
      </c>
      <c r="F258" s="733" t="s">
        <v>619</v>
      </c>
      <c r="G258" s="732" t="s">
        <v>620</v>
      </c>
      <c r="H258" s="732">
        <v>230437</v>
      </c>
      <c r="I258" s="732">
        <v>230437</v>
      </c>
      <c r="J258" s="732" t="s">
        <v>793</v>
      </c>
      <c r="K258" s="732" t="s">
        <v>794</v>
      </c>
      <c r="L258" s="735">
        <v>47.260000749335433</v>
      </c>
      <c r="M258" s="735">
        <v>1</v>
      </c>
      <c r="N258" s="736">
        <v>47.260000749335433</v>
      </c>
    </row>
    <row r="259" spans="1:14" ht="14.45" customHeight="1" x14ac:dyDescent="0.2">
      <c r="A259" s="730" t="s">
        <v>586</v>
      </c>
      <c r="B259" s="731" t="s">
        <v>587</v>
      </c>
      <c r="C259" s="732" t="s">
        <v>604</v>
      </c>
      <c r="D259" s="733" t="s">
        <v>605</v>
      </c>
      <c r="E259" s="734">
        <v>50113001</v>
      </c>
      <c r="F259" s="733" t="s">
        <v>619</v>
      </c>
      <c r="G259" s="732" t="s">
        <v>620</v>
      </c>
      <c r="H259" s="732">
        <v>221998</v>
      </c>
      <c r="I259" s="732">
        <v>221998</v>
      </c>
      <c r="J259" s="732" t="s">
        <v>796</v>
      </c>
      <c r="K259" s="732" t="s">
        <v>797</v>
      </c>
      <c r="L259" s="735">
        <v>22.409999999999997</v>
      </c>
      <c r="M259" s="735">
        <v>14</v>
      </c>
      <c r="N259" s="736">
        <v>313.73999999999995</v>
      </c>
    </row>
    <row r="260" spans="1:14" ht="14.45" customHeight="1" x14ac:dyDescent="0.2">
      <c r="A260" s="730" t="s">
        <v>586</v>
      </c>
      <c r="B260" s="731" t="s">
        <v>587</v>
      </c>
      <c r="C260" s="732" t="s">
        <v>604</v>
      </c>
      <c r="D260" s="733" t="s">
        <v>605</v>
      </c>
      <c r="E260" s="734">
        <v>50113001</v>
      </c>
      <c r="F260" s="733" t="s">
        <v>619</v>
      </c>
      <c r="G260" s="732" t="s">
        <v>620</v>
      </c>
      <c r="H260" s="732">
        <v>190968</v>
      </c>
      <c r="I260" s="732">
        <v>190968</v>
      </c>
      <c r="J260" s="732" t="s">
        <v>970</v>
      </c>
      <c r="K260" s="732" t="s">
        <v>680</v>
      </c>
      <c r="L260" s="735">
        <v>195.81000000000003</v>
      </c>
      <c r="M260" s="735">
        <v>1</v>
      </c>
      <c r="N260" s="736">
        <v>195.81000000000003</v>
      </c>
    </row>
    <row r="261" spans="1:14" ht="14.45" customHeight="1" x14ac:dyDescent="0.2">
      <c r="A261" s="730" t="s">
        <v>586</v>
      </c>
      <c r="B261" s="731" t="s">
        <v>587</v>
      </c>
      <c r="C261" s="732" t="s">
        <v>604</v>
      </c>
      <c r="D261" s="733" t="s">
        <v>605</v>
      </c>
      <c r="E261" s="734">
        <v>50113001</v>
      </c>
      <c r="F261" s="733" t="s">
        <v>619</v>
      </c>
      <c r="G261" s="732" t="s">
        <v>633</v>
      </c>
      <c r="H261" s="732">
        <v>174700</v>
      </c>
      <c r="I261" s="732">
        <v>174700</v>
      </c>
      <c r="J261" s="732" t="s">
        <v>971</v>
      </c>
      <c r="K261" s="732" t="s">
        <v>972</v>
      </c>
      <c r="L261" s="735">
        <v>723.18000000000029</v>
      </c>
      <c r="M261" s="735">
        <v>1</v>
      </c>
      <c r="N261" s="736">
        <v>723.18000000000029</v>
      </c>
    </row>
    <row r="262" spans="1:14" ht="14.45" customHeight="1" x14ac:dyDescent="0.2">
      <c r="A262" s="730" t="s">
        <v>586</v>
      </c>
      <c r="B262" s="731" t="s">
        <v>587</v>
      </c>
      <c r="C262" s="732" t="s">
        <v>604</v>
      </c>
      <c r="D262" s="733" t="s">
        <v>605</v>
      </c>
      <c r="E262" s="734">
        <v>50113001</v>
      </c>
      <c r="F262" s="733" t="s">
        <v>619</v>
      </c>
      <c r="G262" s="732" t="s">
        <v>620</v>
      </c>
      <c r="H262" s="732">
        <v>102130</v>
      </c>
      <c r="I262" s="732">
        <v>2130</v>
      </c>
      <c r="J262" s="732" t="s">
        <v>973</v>
      </c>
      <c r="K262" s="732" t="s">
        <v>974</v>
      </c>
      <c r="L262" s="735">
        <v>155.00000000000003</v>
      </c>
      <c r="M262" s="735">
        <v>1</v>
      </c>
      <c r="N262" s="736">
        <v>155.00000000000003</v>
      </c>
    </row>
    <row r="263" spans="1:14" ht="14.45" customHeight="1" x14ac:dyDescent="0.2">
      <c r="A263" s="730" t="s">
        <v>586</v>
      </c>
      <c r="B263" s="731" t="s">
        <v>587</v>
      </c>
      <c r="C263" s="732" t="s">
        <v>604</v>
      </c>
      <c r="D263" s="733" t="s">
        <v>605</v>
      </c>
      <c r="E263" s="734">
        <v>50113001</v>
      </c>
      <c r="F263" s="733" t="s">
        <v>619</v>
      </c>
      <c r="G263" s="732" t="s">
        <v>620</v>
      </c>
      <c r="H263" s="732">
        <v>845240</v>
      </c>
      <c r="I263" s="732">
        <v>109799</v>
      </c>
      <c r="J263" s="732" t="s">
        <v>804</v>
      </c>
      <c r="K263" s="732" t="s">
        <v>805</v>
      </c>
      <c r="L263" s="735">
        <v>81.06</v>
      </c>
      <c r="M263" s="735">
        <v>4</v>
      </c>
      <c r="N263" s="736">
        <v>324.24</v>
      </c>
    </row>
    <row r="264" spans="1:14" ht="14.45" customHeight="1" x14ac:dyDescent="0.2">
      <c r="A264" s="730" t="s">
        <v>586</v>
      </c>
      <c r="B264" s="731" t="s">
        <v>587</v>
      </c>
      <c r="C264" s="732" t="s">
        <v>604</v>
      </c>
      <c r="D264" s="733" t="s">
        <v>605</v>
      </c>
      <c r="E264" s="734">
        <v>50113001</v>
      </c>
      <c r="F264" s="733" t="s">
        <v>619</v>
      </c>
      <c r="G264" s="732" t="s">
        <v>620</v>
      </c>
      <c r="H264" s="732">
        <v>103550</v>
      </c>
      <c r="I264" s="732">
        <v>3550</v>
      </c>
      <c r="J264" s="732" t="s">
        <v>975</v>
      </c>
      <c r="K264" s="732" t="s">
        <v>919</v>
      </c>
      <c r="L264" s="735">
        <v>39.81</v>
      </c>
      <c r="M264" s="735">
        <v>1</v>
      </c>
      <c r="N264" s="736">
        <v>39.81</v>
      </c>
    </row>
    <row r="265" spans="1:14" ht="14.45" customHeight="1" x14ac:dyDescent="0.2">
      <c r="A265" s="730" t="s">
        <v>586</v>
      </c>
      <c r="B265" s="731" t="s">
        <v>587</v>
      </c>
      <c r="C265" s="732" t="s">
        <v>604</v>
      </c>
      <c r="D265" s="733" t="s">
        <v>605</v>
      </c>
      <c r="E265" s="734">
        <v>50113001</v>
      </c>
      <c r="F265" s="733" t="s">
        <v>619</v>
      </c>
      <c r="G265" s="732" t="s">
        <v>620</v>
      </c>
      <c r="H265" s="732">
        <v>100641</v>
      </c>
      <c r="I265" s="732">
        <v>641</v>
      </c>
      <c r="J265" s="732" t="s">
        <v>976</v>
      </c>
      <c r="K265" s="732" t="s">
        <v>977</v>
      </c>
      <c r="L265" s="735">
        <v>31.209999999999994</v>
      </c>
      <c r="M265" s="735">
        <v>1</v>
      </c>
      <c r="N265" s="736">
        <v>31.209999999999994</v>
      </c>
    </row>
    <row r="266" spans="1:14" ht="14.45" customHeight="1" x14ac:dyDescent="0.2">
      <c r="A266" s="730" t="s">
        <v>586</v>
      </c>
      <c r="B266" s="731" t="s">
        <v>587</v>
      </c>
      <c r="C266" s="732" t="s">
        <v>604</v>
      </c>
      <c r="D266" s="733" t="s">
        <v>605</v>
      </c>
      <c r="E266" s="734">
        <v>50113001</v>
      </c>
      <c r="F266" s="733" t="s">
        <v>619</v>
      </c>
      <c r="G266" s="732" t="s">
        <v>620</v>
      </c>
      <c r="H266" s="732">
        <v>994362</v>
      </c>
      <c r="I266" s="732">
        <v>0</v>
      </c>
      <c r="J266" s="732" t="s">
        <v>978</v>
      </c>
      <c r="K266" s="732" t="s">
        <v>329</v>
      </c>
      <c r="L266" s="735">
        <v>551.8599999999999</v>
      </c>
      <c r="M266" s="735">
        <v>1</v>
      </c>
      <c r="N266" s="736">
        <v>551.8599999999999</v>
      </c>
    </row>
    <row r="267" spans="1:14" ht="14.45" customHeight="1" x14ac:dyDescent="0.2">
      <c r="A267" s="730" t="s">
        <v>586</v>
      </c>
      <c r="B267" s="731" t="s">
        <v>587</v>
      </c>
      <c r="C267" s="732" t="s">
        <v>604</v>
      </c>
      <c r="D267" s="733" t="s">
        <v>605</v>
      </c>
      <c r="E267" s="734">
        <v>50113001</v>
      </c>
      <c r="F267" s="733" t="s">
        <v>619</v>
      </c>
      <c r="G267" s="732" t="s">
        <v>633</v>
      </c>
      <c r="H267" s="732">
        <v>194113</v>
      </c>
      <c r="I267" s="732">
        <v>94113</v>
      </c>
      <c r="J267" s="732" t="s">
        <v>979</v>
      </c>
      <c r="K267" s="732" t="s">
        <v>980</v>
      </c>
      <c r="L267" s="735">
        <v>111.11999999999998</v>
      </c>
      <c r="M267" s="735">
        <v>1</v>
      </c>
      <c r="N267" s="736">
        <v>111.11999999999998</v>
      </c>
    </row>
    <row r="268" spans="1:14" ht="14.45" customHeight="1" x14ac:dyDescent="0.2">
      <c r="A268" s="730" t="s">
        <v>586</v>
      </c>
      <c r="B268" s="731" t="s">
        <v>587</v>
      </c>
      <c r="C268" s="732" t="s">
        <v>604</v>
      </c>
      <c r="D268" s="733" t="s">
        <v>605</v>
      </c>
      <c r="E268" s="734">
        <v>50113001</v>
      </c>
      <c r="F268" s="733" t="s">
        <v>619</v>
      </c>
      <c r="G268" s="732" t="s">
        <v>633</v>
      </c>
      <c r="H268" s="732">
        <v>166030</v>
      </c>
      <c r="I268" s="732">
        <v>66030</v>
      </c>
      <c r="J268" s="732" t="s">
        <v>981</v>
      </c>
      <c r="K268" s="732" t="s">
        <v>982</v>
      </c>
      <c r="L268" s="735">
        <v>29.87</v>
      </c>
      <c r="M268" s="735">
        <v>1</v>
      </c>
      <c r="N268" s="736">
        <v>29.87</v>
      </c>
    </row>
    <row r="269" spans="1:14" ht="14.45" customHeight="1" x14ac:dyDescent="0.2">
      <c r="A269" s="730" t="s">
        <v>586</v>
      </c>
      <c r="B269" s="731" t="s">
        <v>587</v>
      </c>
      <c r="C269" s="732" t="s">
        <v>604</v>
      </c>
      <c r="D269" s="733" t="s">
        <v>605</v>
      </c>
      <c r="E269" s="734">
        <v>50113001</v>
      </c>
      <c r="F269" s="733" t="s">
        <v>619</v>
      </c>
      <c r="G269" s="732" t="s">
        <v>633</v>
      </c>
      <c r="H269" s="732">
        <v>233366</v>
      </c>
      <c r="I269" s="732">
        <v>233366</v>
      </c>
      <c r="J269" s="732" t="s">
        <v>814</v>
      </c>
      <c r="K269" s="732" t="s">
        <v>816</v>
      </c>
      <c r="L269" s="735">
        <v>45.663333333333334</v>
      </c>
      <c r="M269" s="735">
        <v>3</v>
      </c>
      <c r="N269" s="736">
        <v>136.99</v>
      </c>
    </row>
    <row r="270" spans="1:14" ht="14.45" customHeight="1" x14ac:dyDescent="0.2">
      <c r="A270" s="730" t="s">
        <v>586</v>
      </c>
      <c r="B270" s="731" t="s">
        <v>587</v>
      </c>
      <c r="C270" s="732" t="s">
        <v>604</v>
      </c>
      <c r="D270" s="733" t="s">
        <v>605</v>
      </c>
      <c r="E270" s="734">
        <v>50113001</v>
      </c>
      <c r="F270" s="733" t="s">
        <v>619</v>
      </c>
      <c r="G270" s="732" t="s">
        <v>329</v>
      </c>
      <c r="H270" s="732">
        <v>237620</v>
      </c>
      <c r="I270" s="732">
        <v>237620</v>
      </c>
      <c r="J270" s="732" t="s">
        <v>983</v>
      </c>
      <c r="K270" s="732" t="s">
        <v>984</v>
      </c>
      <c r="L270" s="735">
        <v>174.23</v>
      </c>
      <c r="M270" s="735">
        <v>1</v>
      </c>
      <c r="N270" s="736">
        <v>174.23</v>
      </c>
    </row>
    <row r="271" spans="1:14" ht="14.45" customHeight="1" x14ac:dyDescent="0.2">
      <c r="A271" s="730" t="s">
        <v>586</v>
      </c>
      <c r="B271" s="731" t="s">
        <v>587</v>
      </c>
      <c r="C271" s="732" t="s">
        <v>604</v>
      </c>
      <c r="D271" s="733" t="s">
        <v>605</v>
      </c>
      <c r="E271" s="734">
        <v>50113001</v>
      </c>
      <c r="F271" s="733" t="s">
        <v>619</v>
      </c>
      <c r="G271" s="732" t="s">
        <v>633</v>
      </c>
      <c r="H271" s="732">
        <v>149483</v>
      </c>
      <c r="I271" s="732">
        <v>149483</v>
      </c>
      <c r="J271" s="732" t="s">
        <v>817</v>
      </c>
      <c r="K271" s="732" t="s">
        <v>985</v>
      </c>
      <c r="L271" s="735">
        <v>138.94999999999996</v>
      </c>
      <c r="M271" s="735">
        <v>1</v>
      </c>
      <c r="N271" s="736">
        <v>138.94999999999996</v>
      </c>
    </row>
    <row r="272" spans="1:14" ht="14.45" customHeight="1" x14ac:dyDescent="0.2">
      <c r="A272" s="730" t="s">
        <v>586</v>
      </c>
      <c r="B272" s="731" t="s">
        <v>587</v>
      </c>
      <c r="C272" s="732" t="s">
        <v>604</v>
      </c>
      <c r="D272" s="733" t="s">
        <v>605</v>
      </c>
      <c r="E272" s="734">
        <v>50113013</v>
      </c>
      <c r="F272" s="733" t="s">
        <v>825</v>
      </c>
      <c r="G272" s="732" t="s">
        <v>620</v>
      </c>
      <c r="H272" s="732">
        <v>203097</v>
      </c>
      <c r="I272" s="732">
        <v>203097</v>
      </c>
      <c r="J272" s="732" t="s">
        <v>986</v>
      </c>
      <c r="K272" s="732" t="s">
        <v>987</v>
      </c>
      <c r="L272" s="735">
        <v>167.34000000000006</v>
      </c>
      <c r="M272" s="735">
        <v>6</v>
      </c>
      <c r="N272" s="736">
        <v>1004.0400000000003</v>
      </c>
    </row>
    <row r="273" spans="1:14" ht="14.45" customHeight="1" x14ac:dyDescent="0.2">
      <c r="A273" s="730" t="s">
        <v>586</v>
      </c>
      <c r="B273" s="731" t="s">
        <v>587</v>
      </c>
      <c r="C273" s="732" t="s">
        <v>604</v>
      </c>
      <c r="D273" s="733" t="s">
        <v>605</v>
      </c>
      <c r="E273" s="734">
        <v>50113013</v>
      </c>
      <c r="F273" s="733" t="s">
        <v>825</v>
      </c>
      <c r="G273" s="732" t="s">
        <v>620</v>
      </c>
      <c r="H273" s="732">
        <v>172972</v>
      </c>
      <c r="I273" s="732">
        <v>72972</v>
      </c>
      <c r="J273" s="732" t="s">
        <v>828</v>
      </c>
      <c r="K273" s="732" t="s">
        <v>829</v>
      </c>
      <c r="L273" s="735">
        <v>203.72</v>
      </c>
      <c r="M273" s="735">
        <v>4</v>
      </c>
      <c r="N273" s="736">
        <v>814.88</v>
      </c>
    </row>
    <row r="274" spans="1:14" ht="14.45" customHeight="1" x14ac:dyDescent="0.2">
      <c r="A274" s="730" t="s">
        <v>586</v>
      </c>
      <c r="B274" s="731" t="s">
        <v>587</v>
      </c>
      <c r="C274" s="732" t="s">
        <v>604</v>
      </c>
      <c r="D274" s="733" t="s">
        <v>605</v>
      </c>
      <c r="E274" s="734">
        <v>50113013</v>
      </c>
      <c r="F274" s="733" t="s">
        <v>825</v>
      </c>
      <c r="G274" s="732" t="s">
        <v>620</v>
      </c>
      <c r="H274" s="732">
        <v>136083</v>
      </c>
      <c r="I274" s="732">
        <v>136083</v>
      </c>
      <c r="J274" s="732" t="s">
        <v>834</v>
      </c>
      <c r="K274" s="732" t="s">
        <v>835</v>
      </c>
      <c r="L274" s="735">
        <v>457.7531858407076</v>
      </c>
      <c r="M274" s="735">
        <v>33.900000000000006</v>
      </c>
      <c r="N274" s="736">
        <v>15517.83299999999</v>
      </c>
    </row>
    <row r="275" spans="1:14" ht="14.45" customHeight="1" x14ac:dyDescent="0.2">
      <c r="A275" s="730" t="s">
        <v>586</v>
      </c>
      <c r="B275" s="731" t="s">
        <v>587</v>
      </c>
      <c r="C275" s="732" t="s">
        <v>604</v>
      </c>
      <c r="D275" s="733" t="s">
        <v>605</v>
      </c>
      <c r="E275" s="734">
        <v>50113013</v>
      </c>
      <c r="F275" s="733" t="s">
        <v>825</v>
      </c>
      <c r="G275" s="732" t="s">
        <v>620</v>
      </c>
      <c r="H275" s="732">
        <v>498791</v>
      </c>
      <c r="I275" s="732">
        <v>9999999</v>
      </c>
      <c r="J275" s="732" t="s">
        <v>836</v>
      </c>
      <c r="K275" s="732" t="s">
        <v>837</v>
      </c>
      <c r="L275" s="735">
        <v>1316.8650000000021</v>
      </c>
      <c r="M275" s="735">
        <v>18.479999999999997</v>
      </c>
      <c r="N275" s="736">
        <v>24335.665200000032</v>
      </c>
    </row>
    <row r="276" spans="1:14" ht="14.45" customHeight="1" x14ac:dyDescent="0.2">
      <c r="A276" s="730" t="s">
        <v>586</v>
      </c>
      <c r="B276" s="731" t="s">
        <v>587</v>
      </c>
      <c r="C276" s="732" t="s">
        <v>604</v>
      </c>
      <c r="D276" s="733" t="s">
        <v>605</v>
      </c>
      <c r="E276" s="734">
        <v>50113013</v>
      </c>
      <c r="F276" s="733" t="s">
        <v>825</v>
      </c>
      <c r="G276" s="732" t="s">
        <v>620</v>
      </c>
      <c r="H276" s="732">
        <v>87104</v>
      </c>
      <c r="I276" s="732">
        <v>87104</v>
      </c>
      <c r="J276" s="732" t="s">
        <v>988</v>
      </c>
      <c r="K276" s="732" t="s">
        <v>989</v>
      </c>
      <c r="L276" s="735">
        <v>44.45</v>
      </c>
      <c r="M276" s="735">
        <v>2</v>
      </c>
      <c r="N276" s="736">
        <v>88.9</v>
      </c>
    </row>
    <row r="277" spans="1:14" ht="14.45" customHeight="1" x14ac:dyDescent="0.2">
      <c r="A277" s="730" t="s">
        <v>586</v>
      </c>
      <c r="B277" s="731" t="s">
        <v>587</v>
      </c>
      <c r="C277" s="732" t="s">
        <v>604</v>
      </c>
      <c r="D277" s="733" t="s">
        <v>605</v>
      </c>
      <c r="E277" s="734">
        <v>50113013</v>
      </c>
      <c r="F277" s="733" t="s">
        <v>825</v>
      </c>
      <c r="G277" s="732" t="s">
        <v>620</v>
      </c>
      <c r="H277" s="732">
        <v>162187</v>
      </c>
      <c r="I277" s="732">
        <v>162187</v>
      </c>
      <c r="J277" s="732" t="s">
        <v>990</v>
      </c>
      <c r="K277" s="732" t="s">
        <v>991</v>
      </c>
      <c r="L277" s="735">
        <v>671</v>
      </c>
      <c r="M277" s="735">
        <v>2</v>
      </c>
      <c r="N277" s="736">
        <v>1342</v>
      </c>
    </row>
    <row r="278" spans="1:14" ht="14.45" customHeight="1" x14ac:dyDescent="0.2">
      <c r="A278" s="730" t="s">
        <v>586</v>
      </c>
      <c r="B278" s="731" t="s">
        <v>587</v>
      </c>
      <c r="C278" s="732" t="s">
        <v>604</v>
      </c>
      <c r="D278" s="733" t="s">
        <v>605</v>
      </c>
      <c r="E278" s="734">
        <v>50113013</v>
      </c>
      <c r="F278" s="733" t="s">
        <v>825</v>
      </c>
      <c r="G278" s="732" t="s">
        <v>633</v>
      </c>
      <c r="H278" s="732">
        <v>849655</v>
      </c>
      <c r="I278" s="732">
        <v>129836</v>
      </c>
      <c r="J278" s="732" t="s">
        <v>840</v>
      </c>
      <c r="K278" s="732" t="s">
        <v>841</v>
      </c>
      <c r="L278" s="735">
        <v>264</v>
      </c>
      <c r="M278" s="735">
        <v>7.1000000000000005</v>
      </c>
      <c r="N278" s="736">
        <v>1874.4</v>
      </c>
    </row>
    <row r="279" spans="1:14" ht="14.45" customHeight="1" x14ac:dyDescent="0.2">
      <c r="A279" s="730" t="s">
        <v>586</v>
      </c>
      <c r="B279" s="731" t="s">
        <v>587</v>
      </c>
      <c r="C279" s="732" t="s">
        <v>604</v>
      </c>
      <c r="D279" s="733" t="s">
        <v>605</v>
      </c>
      <c r="E279" s="734">
        <v>50113013</v>
      </c>
      <c r="F279" s="733" t="s">
        <v>825</v>
      </c>
      <c r="G279" s="732" t="s">
        <v>620</v>
      </c>
      <c r="H279" s="732">
        <v>844576</v>
      </c>
      <c r="I279" s="732">
        <v>100339</v>
      </c>
      <c r="J279" s="732" t="s">
        <v>992</v>
      </c>
      <c r="K279" s="732" t="s">
        <v>993</v>
      </c>
      <c r="L279" s="735">
        <v>96.450000000000031</v>
      </c>
      <c r="M279" s="735">
        <v>3</v>
      </c>
      <c r="N279" s="736">
        <v>289.35000000000008</v>
      </c>
    </row>
    <row r="280" spans="1:14" ht="14.45" customHeight="1" x14ac:dyDescent="0.2">
      <c r="A280" s="730" t="s">
        <v>586</v>
      </c>
      <c r="B280" s="731" t="s">
        <v>587</v>
      </c>
      <c r="C280" s="732" t="s">
        <v>604</v>
      </c>
      <c r="D280" s="733" t="s">
        <v>605</v>
      </c>
      <c r="E280" s="734">
        <v>50113013</v>
      </c>
      <c r="F280" s="733" t="s">
        <v>825</v>
      </c>
      <c r="G280" s="732" t="s">
        <v>620</v>
      </c>
      <c r="H280" s="732">
        <v>132953</v>
      </c>
      <c r="I280" s="732">
        <v>32953</v>
      </c>
      <c r="J280" s="732" t="s">
        <v>994</v>
      </c>
      <c r="K280" s="732" t="s">
        <v>995</v>
      </c>
      <c r="L280" s="735">
        <v>49.640000000000008</v>
      </c>
      <c r="M280" s="735">
        <v>1</v>
      </c>
      <c r="N280" s="736">
        <v>49.640000000000008</v>
      </c>
    </row>
    <row r="281" spans="1:14" ht="14.45" customHeight="1" x14ac:dyDescent="0.2">
      <c r="A281" s="730" t="s">
        <v>586</v>
      </c>
      <c r="B281" s="731" t="s">
        <v>587</v>
      </c>
      <c r="C281" s="732" t="s">
        <v>604</v>
      </c>
      <c r="D281" s="733" t="s">
        <v>605</v>
      </c>
      <c r="E281" s="734">
        <v>50113013</v>
      </c>
      <c r="F281" s="733" t="s">
        <v>825</v>
      </c>
      <c r="G281" s="732" t="s">
        <v>620</v>
      </c>
      <c r="H281" s="732">
        <v>102427</v>
      </c>
      <c r="I281" s="732">
        <v>2427</v>
      </c>
      <c r="J281" s="732" t="s">
        <v>996</v>
      </c>
      <c r="K281" s="732" t="s">
        <v>997</v>
      </c>
      <c r="L281" s="735">
        <v>88.34999999999998</v>
      </c>
      <c r="M281" s="735">
        <v>5</v>
      </c>
      <c r="N281" s="736">
        <v>441.74999999999989</v>
      </c>
    </row>
    <row r="282" spans="1:14" ht="14.45" customHeight="1" x14ac:dyDescent="0.2">
      <c r="A282" s="730" t="s">
        <v>586</v>
      </c>
      <c r="B282" s="731" t="s">
        <v>587</v>
      </c>
      <c r="C282" s="732" t="s">
        <v>604</v>
      </c>
      <c r="D282" s="733" t="s">
        <v>605</v>
      </c>
      <c r="E282" s="734">
        <v>50113013</v>
      </c>
      <c r="F282" s="733" t="s">
        <v>825</v>
      </c>
      <c r="G282" s="732" t="s">
        <v>620</v>
      </c>
      <c r="H282" s="732">
        <v>101066</v>
      </c>
      <c r="I282" s="732">
        <v>1066</v>
      </c>
      <c r="J282" s="732" t="s">
        <v>843</v>
      </c>
      <c r="K282" s="732" t="s">
        <v>844</v>
      </c>
      <c r="L282" s="735">
        <v>57.350000000000023</v>
      </c>
      <c r="M282" s="735">
        <v>9</v>
      </c>
      <c r="N282" s="736">
        <v>516.1500000000002</v>
      </c>
    </row>
    <row r="283" spans="1:14" ht="14.45" customHeight="1" x14ac:dyDescent="0.2">
      <c r="A283" s="730" t="s">
        <v>586</v>
      </c>
      <c r="B283" s="731" t="s">
        <v>587</v>
      </c>
      <c r="C283" s="732" t="s">
        <v>604</v>
      </c>
      <c r="D283" s="733" t="s">
        <v>605</v>
      </c>
      <c r="E283" s="734">
        <v>50113013</v>
      </c>
      <c r="F283" s="733" t="s">
        <v>825</v>
      </c>
      <c r="G283" s="732" t="s">
        <v>295</v>
      </c>
      <c r="H283" s="732">
        <v>134595</v>
      </c>
      <c r="I283" s="732">
        <v>134595</v>
      </c>
      <c r="J283" s="732" t="s">
        <v>998</v>
      </c>
      <c r="K283" s="732" t="s">
        <v>999</v>
      </c>
      <c r="L283" s="735">
        <v>416.78000000000009</v>
      </c>
      <c r="M283" s="735">
        <v>1.2</v>
      </c>
      <c r="N283" s="736">
        <v>500.13600000000008</v>
      </c>
    </row>
    <row r="284" spans="1:14" ht="14.45" customHeight="1" x14ac:dyDescent="0.2">
      <c r="A284" s="730" t="s">
        <v>586</v>
      </c>
      <c r="B284" s="731" t="s">
        <v>587</v>
      </c>
      <c r="C284" s="732" t="s">
        <v>604</v>
      </c>
      <c r="D284" s="733" t="s">
        <v>605</v>
      </c>
      <c r="E284" s="734">
        <v>50113013</v>
      </c>
      <c r="F284" s="733" t="s">
        <v>825</v>
      </c>
      <c r="G284" s="732" t="s">
        <v>329</v>
      </c>
      <c r="H284" s="732">
        <v>224407</v>
      </c>
      <c r="I284" s="732">
        <v>224407</v>
      </c>
      <c r="J284" s="732" t="s">
        <v>1000</v>
      </c>
      <c r="K284" s="732" t="s">
        <v>1001</v>
      </c>
      <c r="L284" s="735">
        <v>188.45999999999998</v>
      </c>
      <c r="M284" s="735">
        <v>4.2</v>
      </c>
      <c r="N284" s="736">
        <v>791.53199999999993</v>
      </c>
    </row>
    <row r="285" spans="1:14" ht="14.45" customHeight="1" x14ac:dyDescent="0.2">
      <c r="A285" s="730" t="s">
        <v>586</v>
      </c>
      <c r="B285" s="731" t="s">
        <v>587</v>
      </c>
      <c r="C285" s="732" t="s">
        <v>604</v>
      </c>
      <c r="D285" s="733" t="s">
        <v>605</v>
      </c>
      <c r="E285" s="734">
        <v>50113013</v>
      </c>
      <c r="F285" s="733" t="s">
        <v>825</v>
      </c>
      <c r="G285" s="732" t="s">
        <v>633</v>
      </c>
      <c r="H285" s="732">
        <v>242332</v>
      </c>
      <c r="I285" s="732">
        <v>242332</v>
      </c>
      <c r="J285" s="732" t="s">
        <v>1000</v>
      </c>
      <c r="K285" s="732" t="s">
        <v>1002</v>
      </c>
      <c r="L285" s="735">
        <v>376.91999999999996</v>
      </c>
      <c r="M285" s="735">
        <v>0.1</v>
      </c>
      <c r="N285" s="736">
        <v>37.692</v>
      </c>
    </row>
    <row r="286" spans="1:14" ht="14.45" customHeight="1" x14ac:dyDescent="0.2">
      <c r="A286" s="730" t="s">
        <v>586</v>
      </c>
      <c r="B286" s="731" t="s">
        <v>587</v>
      </c>
      <c r="C286" s="732" t="s">
        <v>604</v>
      </c>
      <c r="D286" s="733" t="s">
        <v>605</v>
      </c>
      <c r="E286" s="734">
        <v>50113013</v>
      </c>
      <c r="F286" s="733" t="s">
        <v>825</v>
      </c>
      <c r="G286" s="732" t="s">
        <v>620</v>
      </c>
      <c r="H286" s="732">
        <v>101076</v>
      </c>
      <c r="I286" s="732">
        <v>1076</v>
      </c>
      <c r="J286" s="732" t="s">
        <v>850</v>
      </c>
      <c r="K286" s="732" t="s">
        <v>763</v>
      </c>
      <c r="L286" s="735">
        <v>78.33</v>
      </c>
      <c r="M286" s="735">
        <v>3</v>
      </c>
      <c r="N286" s="736">
        <v>234.98999999999998</v>
      </c>
    </row>
    <row r="287" spans="1:14" ht="14.45" customHeight="1" x14ac:dyDescent="0.2">
      <c r="A287" s="730" t="s">
        <v>586</v>
      </c>
      <c r="B287" s="731" t="s">
        <v>587</v>
      </c>
      <c r="C287" s="732" t="s">
        <v>604</v>
      </c>
      <c r="D287" s="733" t="s">
        <v>605</v>
      </c>
      <c r="E287" s="734">
        <v>50113013</v>
      </c>
      <c r="F287" s="733" t="s">
        <v>825</v>
      </c>
      <c r="G287" s="732" t="s">
        <v>620</v>
      </c>
      <c r="H287" s="732">
        <v>498890</v>
      </c>
      <c r="I287" s="732">
        <v>9999999</v>
      </c>
      <c r="J287" s="732" t="s">
        <v>1003</v>
      </c>
      <c r="K287" s="732" t="s">
        <v>1004</v>
      </c>
      <c r="L287" s="735">
        <v>2112</v>
      </c>
      <c r="M287" s="735">
        <v>1</v>
      </c>
      <c r="N287" s="736">
        <v>2112</v>
      </c>
    </row>
    <row r="288" spans="1:14" ht="14.45" customHeight="1" x14ac:dyDescent="0.2">
      <c r="A288" s="730" t="s">
        <v>586</v>
      </c>
      <c r="B288" s="731" t="s">
        <v>587</v>
      </c>
      <c r="C288" s="732" t="s">
        <v>604</v>
      </c>
      <c r="D288" s="733" t="s">
        <v>605</v>
      </c>
      <c r="E288" s="734">
        <v>50113013</v>
      </c>
      <c r="F288" s="733" t="s">
        <v>825</v>
      </c>
      <c r="G288" s="732" t="s">
        <v>329</v>
      </c>
      <c r="H288" s="732">
        <v>201030</v>
      </c>
      <c r="I288" s="732">
        <v>201030</v>
      </c>
      <c r="J288" s="732" t="s">
        <v>1005</v>
      </c>
      <c r="K288" s="732" t="s">
        <v>1006</v>
      </c>
      <c r="L288" s="735">
        <v>33.4</v>
      </c>
      <c r="M288" s="735">
        <v>48</v>
      </c>
      <c r="N288" s="736">
        <v>1603.1999999999998</v>
      </c>
    </row>
    <row r="289" spans="1:14" ht="14.45" customHeight="1" x14ac:dyDescent="0.2">
      <c r="A289" s="730" t="s">
        <v>586</v>
      </c>
      <c r="B289" s="731" t="s">
        <v>587</v>
      </c>
      <c r="C289" s="732" t="s">
        <v>604</v>
      </c>
      <c r="D289" s="733" t="s">
        <v>605</v>
      </c>
      <c r="E289" s="734">
        <v>50113013</v>
      </c>
      <c r="F289" s="733" t="s">
        <v>825</v>
      </c>
      <c r="G289" s="732" t="s">
        <v>620</v>
      </c>
      <c r="H289" s="732">
        <v>106264</v>
      </c>
      <c r="I289" s="732">
        <v>6264</v>
      </c>
      <c r="J289" s="732" t="s">
        <v>1007</v>
      </c>
      <c r="K289" s="732" t="s">
        <v>1008</v>
      </c>
      <c r="L289" s="735">
        <v>31.65</v>
      </c>
      <c r="M289" s="735">
        <v>2</v>
      </c>
      <c r="N289" s="736">
        <v>63.3</v>
      </c>
    </row>
    <row r="290" spans="1:14" ht="14.45" customHeight="1" x14ac:dyDescent="0.2">
      <c r="A290" s="730" t="s">
        <v>586</v>
      </c>
      <c r="B290" s="731" t="s">
        <v>587</v>
      </c>
      <c r="C290" s="732" t="s">
        <v>604</v>
      </c>
      <c r="D290" s="733" t="s">
        <v>605</v>
      </c>
      <c r="E290" s="734">
        <v>50113013</v>
      </c>
      <c r="F290" s="733" t="s">
        <v>825</v>
      </c>
      <c r="G290" s="732" t="s">
        <v>620</v>
      </c>
      <c r="H290" s="732">
        <v>225174</v>
      </c>
      <c r="I290" s="732">
        <v>225174</v>
      </c>
      <c r="J290" s="732" t="s">
        <v>1009</v>
      </c>
      <c r="K290" s="732" t="s">
        <v>1010</v>
      </c>
      <c r="L290" s="735">
        <v>42.989999999999995</v>
      </c>
      <c r="M290" s="735">
        <v>2</v>
      </c>
      <c r="N290" s="736">
        <v>85.97999999999999</v>
      </c>
    </row>
    <row r="291" spans="1:14" ht="14.45" customHeight="1" x14ac:dyDescent="0.2">
      <c r="A291" s="730" t="s">
        <v>586</v>
      </c>
      <c r="B291" s="731" t="s">
        <v>587</v>
      </c>
      <c r="C291" s="732" t="s">
        <v>604</v>
      </c>
      <c r="D291" s="733" t="s">
        <v>605</v>
      </c>
      <c r="E291" s="734">
        <v>50113013</v>
      </c>
      <c r="F291" s="733" t="s">
        <v>825</v>
      </c>
      <c r="G291" s="732" t="s">
        <v>620</v>
      </c>
      <c r="H291" s="732">
        <v>117149</v>
      </c>
      <c r="I291" s="732">
        <v>17149</v>
      </c>
      <c r="J291" s="732" t="s">
        <v>1011</v>
      </c>
      <c r="K291" s="732" t="s">
        <v>1012</v>
      </c>
      <c r="L291" s="735">
        <v>162.53</v>
      </c>
      <c r="M291" s="735">
        <v>11</v>
      </c>
      <c r="N291" s="736">
        <v>1787.83</v>
      </c>
    </row>
    <row r="292" spans="1:14" ht="14.45" customHeight="1" x14ac:dyDescent="0.2">
      <c r="A292" s="730" t="s">
        <v>586</v>
      </c>
      <c r="B292" s="731" t="s">
        <v>587</v>
      </c>
      <c r="C292" s="732" t="s">
        <v>604</v>
      </c>
      <c r="D292" s="733" t="s">
        <v>605</v>
      </c>
      <c r="E292" s="734">
        <v>50113013</v>
      </c>
      <c r="F292" s="733" t="s">
        <v>825</v>
      </c>
      <c r="G292" s="732" t="s">
        <v>633</v>
      </c>
      <c r="H292" s="732">
        <v>166269</v>
      </c>
      <c r="I292" s="732">
        <v>166269</v>
      </c>
      <c r="J292" s="732" t="s">
        <v>853</v>
      </c>
      <c r="K292" s="732" t="s">
        <v>854</v>
      </c>
      <c r="L292" s="735">
        <v>52.88</v>
      </c>
      <c r="M292" s="735">
        <v>16</v>
      </c>
      <c r="N292" s="736">
        <v>846.08</v>
      </c>
    </row>
    <row r="293" spans="1:14" ht="14.45" customHeight="1" x14ac:dyDescent="0.2">
      <c r="A293" s="730" t="s">
        <v>586</v>
      </c>
      <c r="B293" s="731" t="s">
        <v>587</v>
      </c>
      <c r="C293" s="732" t="s">
        <v>607</v>
      </c>
      <c r="D293" s="733" t="s">
        <v>608</v>
      </c>
      <c r="E293" s="734">
        <v>50113001</v>
      </c>
      <c r="F293" s="733" t="s">
        <v>619</v>
      </c>
      <c r="G293" s="732" t="s">
        <v>620</v>
      </c>
      <c r="H293" s="732">
        <v>156926</v>
      </c>
      <c r="I293" s="732">
        <v>56926</v>
      </c>
      <c r="J293" s="732" t="s">
        <v>1013</v>
      </c>
      <c r="K293" s="732" t="s">
        <v>1014</v>
      </c>
      <c r="L293" s="735">
        <v>48.4</v>
      </c>
      <c r="M293" s="735">
        <v>1</v>
      </c>
      <c r="N293" s="736">
        <v>48.4</v>
      </c>
    </row>
    <row r="294" spans="1:14" ht="14.45" customHeight="1" x14ac:dyDescent="0.2">
      <c r="A294" s="730" t="s">
        <v>586</v>
      </c>
      <c r="B294" s="731" t="s">
        <v>587</v>
      </c>
      <c r="C294" s="732" t="s">
        <v>607</v>
      </c>
      <c r="D294" s="733" t="s">
        <v>608</v>
      </c>
      <c r="E294" s="734">
        <v>50113001</v>
      </c>
      <c r="F294" s="733" t="s">
        <v>619</v>
      </c>
      <c r="G294" s="732" t="s">
        <v>620</v>
      </c>
      <c r="H294" s="732">
        <v>221563</v>
      </c>
      <c r="I294" s="732">
        <v>221563</v>
      </c>
      <c r="J294" s="732" t="s">
        <v>1015</v>
      </c>
      <c r="K294" s="732" t="s">
        <v>1016</v>
      </c>
      <c r="L294" s="735">
        <v>16739.471666666668</v>
      </c>
      <c r="M294" s="735">
        <v>2.4</v>
      </c>
      <c r="N294" s="736">
        <v>40174.732000000004</v>
      </c>
    </row>
    <row r="295" spans="1:14" ht="14.45" customHeight="1" x14ac:dyDescent="0.2">
      <c r="A295" s="730" t="s">
        <v>586</v>
      </c>
      <c r="B295" s="731" t="s">
        <v>587</v>
      </c>
      <c r="C295" s="732" t="s">
        <v>607</v>
      </c>
      <c r="D295" s="733" t="s">
        <v>608</v>
      </c>
      <c r="E295" s="734">
        <v>50113001</v>
      </c>
      <c r="F295" s="733" t="s">
        <v>619</v>
      </c>
      <c r="G295" s="732" t="s">
        <v>620</v>
      </c>
      <c r="H295" s="732">
        <v>162320</v>
      </c>
      <c r="I295" s="732">
        <v>62320</v>
      </c>
      <c r="J295" s="732" t="s">
        <v>640</v>
      </c>
      <c r="K295" s="732" t="s">
        <v>641</v>
      </c>
      <c r="L295" s="735">
        <v>79.7</v>
      </c>
      <c r="M295" s="735">
        <v>1</v>
      </c>
      <c r="N295" s="736">
        <v>79.7</v>
      </c>
    </row>
    <row r="296" spans="1:14" ht="14.45" customHeight="1" x14ac:dyDescent="0.2">
      <c r="A296" s="730" t="s">
        <v>586</v>
      </c>
      <c r="B296" s="731" t="s">
        <v>587</v>
      </c>
      <c r="C296" s="732" t="s">
        <v>607</v>
      </c>
      <c r="D296" s="733" t="s">
        <v>608</v>
      </c>
      <c r="E296" s="734">
        <v>50113001</v>
      </c>
      <c r="F296" s="733" t="s">
        <v>619</v>
      </c>
      <c r="G296" s="732" t="s">
        <v>620</v>
      </c>
      <c r="H296" s="732">
        <v>162316</v>
      </c>
      <c r="I296" s="732">
        <v>62316</v>
      </c>
      <c r="J296" s="732" t="s">
        <v>1017</v>
      </c>
      <c r="K296" s="732" t="s">
        <v>643</v>
      </c>
      <c r="L296" s="735">
        <v>152.54000000000002</v>
      </c>
      <c r="M296" s="735">
        <v>1</v>
      </c>
      <c r="N296" s="736">
        <v>152.54000000000002</v>
      </c>
    </row>
    <row r="297" spans="1:14" ht="14.45" customHeight="1" x14ac:dyDescent="0.2">
      <c r="A297" s="730" t="s">
        <v>586</v>
      </c>
      <c r="B297" s="731" t="s">
        <v>587</v>
      </c>
      <c r="C297" s="732" t="s">
        <v>607</v>
      </c>
      <c r="D297" s="733" t="s">
        <v>608</v>
      </c>
      <c r="E297" s="734">
        <v>50113001</v>
      </c>
      <c r="F297" s="733" t="s">
        <v>619</v>
      </c>
      <c r="G297" s="732" t="s">
        <v>620</v>
      </c>
      <c r="H297" s="732">
        <v>241571</v>
      </c>
      <c r="I297" s="732">
        <v>241571</v>
      </c>
      <c r="J297" s="732" t="s">
        <v>1018</v>
      </c>
      <c r="K297" s="732" t="s">
        <v>1019</v>
      </c>
      <c r="L297" s="735">
        <v>47.12</v>
      </c>
      <c r="M297" s="735">
        <v>10</v>
      </c>
      <c r="N297" s="736">
        <v>471.2</v>
      </c>
    </row>
    <row r="298" spans="1:14" ht="14.45" customHeight="1" x14ac:dyDescent="0.2">
      <c r="A298" s="730" t="s">
        <v>586</v>
      </c>
      <c r="B298" s="731" t="s">
        <v>587</v>
      </c>
      <c r="C298" s="732" t="s">
        <v>607</v>
      </c>
      <c r="D298" s="733" t="s">
        <v>608</v>
      </c>
      <c r="E298" s="734">
        <v>50113001</v>
      </c>
      <c r="F298" s="733" t="s">
        <v>619</v>
      </c>
      <c r="G298" s="732" t="s">
        <v>620</v>
      </c>
      <c r="H298" s="732">
        <v>212884</v>
      </c>
      <c r="I298" s="732">
        <v>212884</v>
      </c>
      <c r="J298" s="732" t="s">
        <v>1018</v>
      </c>
      <c r="K298" s="732" t="s">
        <v>1019</v>
      </c>
      <c r="L298" s="735">
        <v>47.12</v>
      </c>
      <c r="M298" s="735">
        <v>15</v>
      </c>
      <c r="N298" s="736">
        <v>706.8</v>
      </c>
    </row>
    <row r="299" spans="1:14" ht="14.45" customHeight="1" x14ac:dyDescent="0.2">
      <c r="A299" s="730" t="s">
        <v>586</v>
      </c>
      <c r="B299" s="731" t="s">
        <v>587</v>
      </c>
      <c r="C299" s="732" t="s">
        <v>607</v>
      </c>
      <c r="D299" s="733" t="s">
        <v>608</v>
      </c>
      <c r="E299" s="734">
        <v>50113001</v>
      </c>
      <c r="F299" s="733" t="s">
        <v>619</v>
      </c>
      <c r="G299" s="732" t="s">
        <v>633</v>
      </c>
      <c r="H299" s="732">
        <v>190044</v>
      </c>
      <c r="I299" s="732">
        <v>90044</v>
      </c>
      <c r="J299" s="732" t="s">
        <v>1020</v>
      </c>
      <c r="K299" s="732" t="s">
        <v>1021</v>
      </c>
      <c r="L299" s="735">
        <v>37.18</v>
      </c>
      <c r="M299" s="735">
        <v>40</v>
      </c>
      <c r="N299" s="736">
        <v>1487.2</v>
      </c>
    </row>
    <row r="300" spans="1:14" ht="14.45" customHeight="1" x14ac:dyDescent="0.2">
      <c r="A300" s="730" t="s">
        <v>586</v>
      </c>
      <c r="B300" s="731" t="s">
        <v>587</v>
      </c>
      <c r="C300" s="732" t="s">
        <v>607</v>
      </c>
      <c r="D300" s="733" t="s">
        <v>608</v>
      </c>
      <c r="E300" s="734">
        <v>50113001</v>
      </c>
      <c r="F300" s="733" t="s">
        <v>619</v>
      </c>
      <c r="G300" s="732" t="s">
        <v>620</v>
      </c>
      <c r="H300" s="732">
        <v>158425</v>
      </c>
      <c r="I300" s="732">
        <v>58425</v>
      </c>
      <c r="J300" s="732" t="s">
        <v>675</v>
      </c>
      <c r="K300" s="732" t="s">
        <v>676</v>
      </c>
      <c r="L300" s="735">
        <v>61.02</v>
      </c>
      <c r="M300" s="735">
        <v>3</v>
      </c>
      <c r="N300" s="736">
        <v>183.06</v>
      </c>
    </row>
    <row r="301" spans="1:14" ht="14.45" customHeight="1" x14ac:dyDescent="0.2">
      <c r="A301" s="730" t="s">
        <v>586</v>
      </c>
      <c r="B301" s="731" t="s">
        <v>587</v>
      </c>
      <c r="C301" s="732" t="s">
        <v>607</v>
      </c>
      <c r="D301" s="733" t="s">
        <v>608</v>
      </c>
      <c r="E301" s="734">
        <v>50113001</v>
      </c>
      <c r="F301" s="733" t="s">
        <v>619</v>
      </c>
      <c r="G301" s="732" t="s">
        <v>620</v>
      </c>
      <c r="H301" s="732">
        <v>100858</v>
      </c>
      <c r="I301" s="732">
        <v>858</v>
      </c>
      <c r="J301" s="732" t="s">
        <v>1022</v>
      </c>
      <c r="K301" s="732" t="s">
        <v>1023</v>
      </c>
      <c r="L301" s="735">
        <v>43.86999999999999</v>
      </c>
      <c r="M301" s="735">
        <v>1</v>
      </c>
      <c r="N301" s="736">
        <v>43.86999999999999</v>
      </c>
    </row>
    <row r="302" spans="1:14" ht="14.45" customHeight="1" x14ac:dyDescent="0.2">
      <c r="A302" s="730" t="s">
        <v>586</v>
      </c>
      <c r="B302" s="731" t="s">
        <v>587</v>
      </c>
      <c r="C302" s="732" t="s">
        <v>607</v>
      </c>
      <c r="D302" s="733" t="s">
        <v>608</v>
      </c>
      <c r="E302" s="734">
        <v>50113001</v>
      </c>
      <c r="F302" s="733" t="s">
        <v>619</v>
      </c>
      <c r="G302" s="732" t="s">
        <v>620</v>
      </c>
      <c r="H302" s="732">
        <v>216572</v>
      </c>
      <c r="I302" s="732">
        <v>216572</v>
      </c>
      <c r="J302" s="732" t="s">
        <v>709</v>
      </c>
      <c r="K302" s="732" t="s">
        <v>710</v>
      </c>
      <c r="L302" s="735">
        <v>36.25</v>
      </c>
      <c r="M302" s="735">
        <v>1</v>
      </c>
      <c r="N302" s="736">
        <v>36.25</v>
      </c>
    </row>
    <row r="303" spans="1:14" ht="14.45" customHeight="1" x14ac:dyDescent="0.2">
      <c r="A303" s="730" t="s">
        <v>586</v>
      </c>
      <c r="B303" s="731" t="s">
        <v>587</v>
      </c>
      <c r="C303" s="732" t="s">
        <v>607</v>
      </c>
      <c r="D303" s="733" t="s">
        <v>608</v>
      </c>
      <c r="E303" s="734">
        <v>50113001</v>
      </c>
      <c r="F303" s="733" t="s">
        <v>619</v>
      </c>
      <c r="G303" s="732" t="s">
        <v>620</v>
      </c>
      <c r="H303" s="732">
        <v>237330</v>
      </c>
      <c r="I303" s="732">
        <v>237330</v>
      </c>
      <c r="J303" s="732" t="s">
        <v>1024</v>
      </c>
      <c r="K303" s="732" t="s">
        <v>1025</v>
      </c>
      <c r="L303" s="735">
        <v>113.06</v>
      </c>
      <c r="M303" s="735">
        <v>3</v>
      </c>
      <c r="N303" s="736">
        <v>339.18</v>
      </c>
    </row>
    <row r="304" spans="1:14" ht="14.45" customHeight="1" x14ac:dyDescent="0.2">
      <c r="A304" s="730" t="s">
        <v>586</v>
      </c>
      <c r="B304" s="731" t="s">
        <v>587</v>
      </c>
      <c r="C304" s="732" t="s">
        <v>607</v>
      </c>
      <c r="D304" s="733" t="s">
        <v>608</v>
      </c>
      <c r="E304" s="734">
        <v>50113001</v>
      </c>
      <c r="F304" s="733" t="s">
        <v>619</v>
      </c>
      <c r="G304" s="732" t="s">
        <v>620</v>
      </c>
      <c r="H304" s="732">
        <v>102684</v>
      </c>
      <c r="I304" s="732">
        <v>2684</v>
      </c>
      <c r="J304" s="732" t="s">
        <v>744</v>
      </c>
      <c r="K304" s="732" t="s">
        <v>745</v>
      </c>
      <c r="L304" s="735">
        <v>110.94</v>
      </c>
      <c r="M304" s="735">
        <v>1</v>
      </c>
      <c r="N304" s="736">
        <v>110.94</v>
      </c>
    </row>
    <row r="305" spans="1:14" ht="14.45" customHeight="1" x14ac:dyDescent="0.2">
      <c r="A305" s="730" t="s">
        <v>586</v>
      </c>
      <c r="B305" s="731" t="s">
        <v>587</v>
      </c>
      <c r="C305" s="732" t="s">
        <v>607</v>
      </c>
      <c r="D305" s="733" t="s">
        <v>608</v>
      </c>
      <c r="E305" s="734">
        <v>50113001</v>
      </c>
      <c r="F305" s="733" t="s">
        <v>619</v>
      </c>
      <c r="G305" s="732" t="s">
        <v>633</v>
      </c>
      <c r="H305" s="732">
        <v>155823</v>
      </c>
      <c r="I305" s="732">
        <v>55823</v>
      </c>
      <c r="J305" s="732" t="s">
        <v>757</v>
      </c>
      <c r="K305" s="732" t="s">
        <v>760</v>
      </c>
      <c r="L305" s="735">
        <v>33.011000000000003</v>
      </c>
      <c r="M305" s="735">
        <v>2</v>
      </c>
      <c r="N305" s="736">
        <v>66.022000000000006</v>
      </c>
    </row>
    <row r="306" spans="1:14" ht="14.45" customHeight="1" x14ac:dyDescent="0.2">
      <c r="A306" s="730" t="s">
        <v>586</v>
      </c>
      <c r="B306" s="731" t="s">
        <v>587</v>
      </c>
      <c r="C306" s="732" t="s">
        <v>610</v>
      </c>
      <c r="D306" s="733" t="s">
        <v>611</v>
      </c>
      <c r="E306" s="734">
        <v>50113001</v>
      </c>
      <c r="F306" s="733" t="s">
        <v>619</v>
      </c>
      <c r="G306" s="732" t="s">
        <v>620</v>
      </c>
      <c r="H306" s="732">
        <v>846758</v>
      </c>
      <c r="I306" s="732">
        <v>103387</v>
      </c>
      <c r="J306" s="732" t="s">
        <v>1026</v>
      </c>
      <c r="K306" s="732" t="s">
        <v>1027</v>
      </c>
      <c r="L306" s="735">
        <v>76.19956521739131</v>
      </c>
      <c r="M306" s="735">
        <v>23</v>
      </c>
      <c r="N306" s="736">
        <v>1752.5900000000001</v>
      </c>
    </row>
    <row r="307" spans="1:14" ht="14.45" customHeight="1" x14ac:dyDescent="0.2">
      <c r="A307" s="730" t="s">
        <v>586</v>
      </c>
      <c r="B307" s="731" t="s">
        <v>587</v>
      </c>
      <c r="C307" s="732" t="s">
        <v>610</v>
      </c>
      <c r="D307" s="733" t="s">
        <v>611</v>
      </c>
      <c r="E307" s="734">
        <v>50113001</v>
      </c>
      <c r="F307" s="733" t="s">
        <v>619</v>
      </c>
      <c r="G307" s="732" t="s">
        <v>620</v>
      </c>
      <c r="H307" s="732">
        <v>192730</v>
      </c>
      <c r="I307" s="732">
        <v>92730</v>
      </c>
      <c r="J307" s="732" t="s">
        <v>1028</v>
      </c>
      <c r="K307" s="732" t="s">
        <v>1029</v>
      </c>
      <c r="L307" s="735">
        <v>447.66000000000014</v>
      </c>
      <c r="M307" s="735">
        <v>1</v>
      </c>
      <c r="N307" s="736">
        <v>447.66000000000014</v>
      </c>
    </row>
    <row r="308" spans="1:14" ht="14.45" customHeight="1" x14ac:dyDescent="0.2">
      <c r="A308" s="730" t="s">
        <v>586</v>
      </c>
      <c r="B308" s="731" t="s">
        <v>587</v>
      </c>
      <c r="C308" s="732" t="s">
        <v>610</v>
      </c>
      <c r="D308" s="733" t="s">
        <v>611</v>
      </c>
      <c r="E308" s="734">
        <v>50113001</v>
      </c>
      <c r="F308" s="733" t="s">
        <v>619</v>
      </c>
      <c r="G308" s="732" t="s">
        <v>620</v>
      </c>
      <c r="H308" s="732">
        <v>192729</v>
      </c>
      <c r="I308" s="732">
        <v>92729</v>
      </c>
      <c r="J308" s="732" t="s">
        <v>1028</v>
      </c>
      <c r="K308" s="732" t="s">
        <v>1030</v>
      </c>
      <c r="L308" s="735">
        <v>48.29</v>
      </c>
      <c r="M308" s="735">
        <v>3</v>
      </c>
      <c r="N308" s="736">
        <v>144.87</v>
      </c>
    </row>
    <row r="309" spans="1:14" ht="14.45" customHeight="1" x14ac:dyDescent="0.2">
      <c r="A309" s="730" t="s">
        <v>586</v>
      </c>
      <c r="B309" s="731" t="s">
        <v>587</v>
      </c>
      <c r="C309" s="732" t="s">
        <v>610</v>
      </c>
      <c r="D309" s="733" t="s">
        <v>611</v>
      </c>
      <c r="E309" s="734">
        <v>50113001</v>
      </c>
      <c r="F309" s="733" t="s">
        <v>619</v>
      </c>
      <c r="G309" s="732" t="s">
        <v>620</v>
      </c>
      <c r="H309" s="732">
        <v>100362</v>
      </c>
      <c r="I309" s="732">
        <v>362</v>
      </c>
      <c r="J309" s="732" t="s">
        <v>625</v>
      </c>
      <c r="K309" s="732" t="s">
        <v>626</v>
      </c>
      <c r="L309" s="735">
        <v>72.39500000000001</v>
      </c>
      <c r="M309" s="735">
        <v>2</v>
      </c>
      <c r="N309" s="736">
        <v>144.79000000000002</v>
      </c>
    </row>
    <row r="310" spans="1:14" ht="14.45" customHeight="1" x14ac:dyDescent="0.2">
      <c r="A310" s="730" t="s">
        <v>586</v>
      </c>
      <c r="B310" s="731" t="s">
        <v>587</v>
      </c>
      <c r="C310" s="732" t="s">
        <v>610</v>
      </c>
      <c r="D310" s="733" t="s">
        <v>611</v>
      </c>
      <c r="E310" s="734">
        <v>50113001</v>
      </c>
      <c r="F310" s="733" t="s">
        <v>619</v>
      </c>
      <c r="G310" s="732" t="s">
        <v>620</v>
      </c>
      <c r="H310" s="732">
        <v>202701</v>
      </c>
      <c r="I310" s="732">
        <v>202701</v>
      </c>
      <c r="J310" s="732" t="s">
        <v>627</v>
      </c>
      <c r="K310" s="732" t="s">
        <v>857</v>
      </c>
      <c r="L310" s="735">
        <v>139.69999999999999</v>
      </c>
      <c r="M310" s="735">
        <v>1</v>
      </c>
      <c r="N310" s="736">
        <v>139.69999999999999</v>
      </c>
    </row>
    <row r="311" spans="1:14" ht="14.45" customHeight="1" x14ac:dyDescent="0.2">
      <c r="A311" s="730" t="s">
        <v>586</v>
      </c>
      <c r="B311" s="731" t="s">
        <v>587</v>
      </c>
      <c r="C311" s="732" t="s">
        <v>610</v>
      </c>
      <c r="D311" s="733" t="s">
        <v>611</v>
      </c>
      <c r="E311" s="734">
        <v>50113001</v>
      </c>
      <c r="F311" s="733" t="s">
        <v>619</v>
      </c>
      <c r="G311" s="732" t="s">
        <v>620</v>
      </c>
      <c r="H311" s="732">
        <v>850400</v>
      </c>
      <c r="I311" s="732">
        <v>163321</v>
      </c>
      <c r="J311" s="732" t="s">
        <v>1031</v>
      </c>
      <c r="K311" s="732" t="s">
        <v>1032</v>
      </c>
      <c r="L311" s="735">
        <v>156.93</v>
      </c>
      <c r="M311" s="735">
        <v>1</v>
      </c>
      <c r="N311" s="736">
        <v>156.93</v>
      </c>
    </row>
    <row r="312" spans="1:14" ht="14.45" customHeight="1" x14ac:dyDescent="0.2">
      <c r="A312" s="730" t="s">
        <v>586</v>
      </c>
      <c r="B312" s="731" t="s">
        <v>587</v>
      </c>
      <c r="C312" s="732" t="s">
        <v>610</v>
      </c>
      <c r="D312" s="733" t="s">
        <v>611</v>
      </c>
      <c r="E312" s="734">
        <v>50113001</v>
      </c>
      <c r="F312" s="733" t="s">
        <v>619</v>
      </c>
      <c r="G312" s="732" t="s">
        <v>633</v>
      </c>
      <c r="H312" s="732">
        <v>127260</v>
      </c>
      <c r="I312" s="732">
        <v>127260</v>
      </c>
      <c r="J312" s="732" t="s">
        <v>634</v>
      </c>
      <c r="K312" s="732" t="s">
        <v>1033</v>
      </c>
      <c r="L312" s="735">
        <v>16.179999999999996</v>
      </c>
      <c r="M312" s="735">
        <v>1</v>
      </c>
      <c r="N312" s="736">
        <v>16.179999999999996</v>
      </c>
    </row>
    <row r="313" spans="1:14" ht="14.45" customHeight="1" x14ac:dyDescent="0.2">
      <c r="A313" s="730" t="s">
        <v>586</v>
      </c>
      <c r="B313" s="731" t="s">
        <v>587</v>
      </c>
      <c r="C313" s="732" t="s">
        <v>610</v>
      </c>
      <c r="D313" s="733" t="s">
        <v>611</v>
      </c>
      <c r="E313" s="734">
        <v>50113001</v>
      </c>
      <c r="F313" s="733" t="s">
        <v>619</v>
      </c>
      <c r="G313" s="732" t="s">
        <v>620</v>
      </c>
      <c r="H313" s="732">
        <v>235897</v>
      </c>
      <c r="I313" s="732">
        <v>235897</v>
      </c>
      <c r="J313" s="732" t="s">
        <v>1034</v>
      </c>
      <c r="K313" s="732" t="s">
        <v>1035</v>
      </c>
      <c r="L313" s="735">
        <v>63.470000000000006</v>
      </c>
      <c r="M313" s="735">
        <v>3</v>
      </c>
      <c r="N313" s="736">
        <v>190.41000000000003</v>
      </c>
    </row>
    <row r="314" spans="1:14" ht="14.45" customHeight="1" x14ac:dyDescent="0.2">
      <c r="A314" s="730" t="s">
        <v>586</v>
      </c>
      <c r="B314" s="731" t="s">
        <v>587</v>
      </c>
      <c r="C314" s="732" t="s">
        <v>610</v>
      </c>
      <c r="D314" s="733" t="s">
        <v>611</v>
      </c>
      <c r="E314" s="734">
        <v>50113001</v>
      </c>
      <c r="F314" s="733" t="s">
        <v>619</v>
      </c>
      <c r="G314" s="732" t="s">
        <v>620</v>
      </c>
      <c r="H314" s="732">
        <v>189244</v>
      </c>
      <c r="I314" s="732">
        <v>89244</v>
      </c>
      <c r="J314" s="732" t="s">
        <v>1036</v>
      </c>
      <c r="K314" s="732" t="s">
        <v>1037</v>
      </c>
      <c r="L314" s="735">
        <v>20.76</v>
      </c>
      <c r="M314" s="735">
        <v>660</v>
      </c>
      <c r="N314" s="736">
        <v>13701.6</v>
      </c>
    </row>
    <row r="315" spans="1:14" ht="14.45" customHeight="1" x14ac:dyDescent="0.2">
      <c r="A315" s="730" t="s">
        <v>586</v>
      </c>
      <c r="B315" s="731" t="s">
        <v>587</v>
      </c>
      <c r="C315" s="732" t="s">
        <v>610</v>
      </c>
      <c r="D315" s="733" t="s">
        <v>611</v>
      </c>
      <c r="E315" s="734">
        <v>50113001</v>
      </c>
      <c r="F315" s="733" t="s">
        <v>619</v>
      </c>
      <c r="G315" s="732" t="s">
        <v>620</v>
      </c>
      <c r="H315" s="732">
        <v>110555</v>
      </c>
      <c r="I315" s="732">
        <v>10555</v>
      </c>
      <c r="J315" s="732" t="s">
        <v>1013</v>
      </c>
      <c r="K315" s="732" t="s">
        <v>1038</v>
      </c>
      <c r="L315" s="735">
        <v>254.98</v>
      </c>
      <c r="M315" s="735">
        <v>13</v>
      </c>
      <c r="N315" s="736">
        <v>3314.74</v>
      </c>
    </row>
    <row r="316" spans="1:14" ht="14.45" customHeight="1" x14ac:dyDescent="0.2">
      <c r="A316" s="730" t="s">
        <v>586</v>
      </c>
      <c r="B316" s="731" t="s">
        <v>587</v>
      </c>
      <c r="C316" s="732" t="s">
        <v>610</v>
      </c>
      <c r="D316" s="733" t="s">
        <v>611</v>
      </c>
      <c r="E316" s="734">
        <v>50113001</v>
      </c>
      <c r="F316" s="733" t="s">
        <v>619</v>
      </c>
      <c r="G316" s="732" t="s">
        <v>620</v>
      </c>
      <c r="H316" s="732">
        <v>173396</v>
      </c>
      <c r="I316" s="732">
        <v>173396</v>
      </c>
      <c r="J316" s="732" t="s">
        <v>863</v>
      </c>
      <c r="K316" s="732" t="s">
        <v>865</v>
      </c>
      <c r="L316" s="735">
        <v>800.81999999999982</v>
      </c>
      <c r="M316" s="735">
        <v>24</v>
      </c>
      <c r="N316" s="736">
        <v>19219.679999999997</v>
      </c>
    </row>
    <row r="317" spans="1:14" ht="14.45" customHeight="1" x14ac:dyDescent="0.2">
      <c r="A317" s="730" t="s">
        <v>586</v>
      </c>
      <c r="B317" s="731" t="s">
        <v>587</v>
      </c>
      <c r="C317" s="732" t="s">
        <v>610</v>
      </c>
      <c r="D317" s="733" t="s">
        <v>611</v>
      </c>
      <c r="E317" s="734">
        <v>50113001</v>
      </c>
      <c r="F317" s="733" t="s">
        <v>619</v>
      </c>
      <c r="G317" s="732" t="s">
        <v>620</v>
      </c>
      <c r="H317" s="732">
        <v>187822</v>
      </c>
      <c r="I317" s="732">
        <v>87822</v>
      </c>
      <c r="J317" s="732" t="s">
        <v>1039</v>
      </c>
      <c r="K317" s="732" t="s">
        <v>1040</v>
      </c>
      <c r="L317" s="735">
        <v>1301.03</v>
      </c>
      <c r="M317" s="735">
        <v>4</v>
      </c>
      <c r="N317" s="736">
        <v>5204.12</v>
      </c>
    </row>
    <row r="318" spans="1:14" ht="14.45" customHeight="1" x14ac:dyDescent="0.2">
      <c r="A318" s="730" t="s">
        <v>586</v>
      </c>
      <c r="B318" s="731" t="s">
        <v>587</v>
      </c>
      <c r="C318" s="732" t="s">
        <v>610</v>
      </c>
      <c r="D318" s="733" t="s">
        <v>611</v>
      </c>
      <c r="E318" s="734">
        <v>50113001</v>
      </c>
      <c r="F318" s="733" t="s">
        <v>619</v>
      </c>
      <c r="G318" s="732" t="s">
        <v>620</v>
      </c>
      <c r="H318" s="732">
        <v>112892</v>
      </c>
      <c r="I318" s="732">
        <v>12892</v>
      </c>
      <c r="J318" s="732" t="s">
        <v>638</v>
      </c>
      <c r="K318" s="732" t="s">
        <v>639</v>
      </c>
      <c r="L318" s="735">
        <v>104.45</v>
      </c>
      <c r="M318" s="735">
        <v>1</v>
      </c>
      <c r="N318" s="736">
        <v>104.45</v>
      </c>
    </row>
    <row r="319" spans="1:14" ht="14.45" customHeight="1" x14ac:dyDescent="0.2">
      <c r="A319" s="730" t="s">
        <v>586</v>
      </c>
      <c r="B319" s="731" t="s">
        <v>587</v>
      </c>
      <c r="C319" s="732" t="s">
        <v>610</v>
      </c>
      <c r="D319" s="733" t="s">
        <v>611</v>
      </c>
      <c r="E319" s="734">
        <v>50113001</v>
      </c>
      <c r="F319" s="733" t="s">
        <v>619</v>
      </c>
      <c r="G319" s="732" t="s">
        <v>620</v>
      </c>
      <c r="H319" s="732">
        <v>844257</v>
      </c>
      <c r="I319" s="732">
        <v>29816</v>
      </c>
      <c r="J319" s="732" t="s">
        <v>1041</v>
      </c>
      <c r="K319" s="732" t="s">
        <v>329</v>
      </c>
      <c r="L319" s="735">
        <v>177.59666666666666</v>
      </c>
      <c r="M319" s="735">
        <v>3</v>
      </c>
      <c r="N319" s="736">
        <v>532.79</v>
      </c>
    </row>
    <row r="320" spans="1:14" ht="14.45" customHeight="1" x14ac:dyDescent="0.2">
      <c r="A320" s="730" t="s">
        <v>586</v>
      </c>
      <c r="B320" s="731" t="s">
        <v>587</v>
      </c>
      <c r="C320" s="732" t="s">
        <v>610</v>
      </c>
      <c r="D320" s="733" t="s">
        <v>611</v>
      </c>
      <c r="E320" s="734">
        <v>50113001</v>
      </c>
      <c r="F320" s="733" t="s">
        <v>619</v>
      </c>
      <c r="G320" s="732" t="s">
        <v>620</v>
      </c>
      <c r="H320" s="732">
        <v>162320</v>
      </c>
      <c r="I320" s="732">
        <v>62320</v>
      </c>
      <c r="J320" s="732" t="s">
        <v>640</v>
      </c>
      <c r="K320" s="732" t="s">
        <v>641</v>
      </c>
      <c r="L320" s="735">
        <v>80.05</v>
      </c>
      <c r="M320" s="735">
        <v>8</v>
      </c>
      <c r="N320" s="736">
        <v>640.4</v>
      </c>
    </row>
    <row r="321" spans="1:14" ht="14.45" customHeight="1" x14ac:dyDescent="0.2">
      <c r="A321" s="730" t="s">
        <v>586</v>
      </c>
      <c r="B321" s="731" t="s">
        <v>587</v>
      </c>
      <c r="C321" s="732" t="s">
        <v>610</v>
      </c>
      <c r="D321" s="733" t="s">
        <v>611</v>
      </c>
      <c r="E321" s="734">
        <v>50113001</v>
      </c>
      <c r="F321" s="733" t="s">
        <v>619</v>
      </c>
      <c r="G321" s="732" t="s">
        <v>620</v>
      </c>
      <c r="H321" s="732">
        <v>162316</v>
      </c>
      <c r="I321" s="732">
        <v>62316</v>
      </c>
      <c r="J321" s="732" t="s">
        <v>1017</v>
      </c>
      <c r="K321" s="732" t="s">
        <v>643</v>
      </c>
      <c r="L321" s="735">
        <v>150.26499999999999</v>
      </c>
      <c r="M321" s="735">
        <v>2</v>
      </c>
      <c r="N321" s="736">
        <v>300.52999999999997</v>
      </c>
    </row>
    <row r="322" spans="1:14" ht="14.45" customHeight="1" x14ac:dyDescent="0.2">
      <c r="A322" s="730" t="s">
        <v>586</v>
      </c>
      <c r="B322" s="731" t="s">
        <v>587</v>
      </c>
      <c r="C322" s="732" t="s">
        <v>610</v>
      </c>
      <c r="D322" s="733" t="s">
        <v>611</v>
      </c>
      <c r="E322" s="734">
        <v>50113001</v>
      </c>
      <c r="F322" s="733" t="s">
        <v>619</v>
      </c>
      <c r="G322" s="732" t="s">
        <v>633</v>
      </c>
      <c r="H322" s="732">
        <v>231703</v>
      </c>
      <c r="I322" s="732">
        <v>231703</v>
      </c>
      <c r="J322" s="732" t="s">
        <v>1042</v>
      </c>
      <c r="K322" s="732" t="s">
        <v>1043</v>
      </c>
      <c r="L322" s="735">
        <v>88.34</v>
      </c>
      <c r="M322" s="735">
        <v>5</v>
      </c>
      <c r="N322" s="736">
        <v>441.70000000000005</v>
      </c>
    </row>
    <row r="323" spans="1:14" ht="14.45" customHeight="1" x14ac:dyDescent="0.2">
      <c r="A323" s="730" t="s">
        <v>586</v>
      </c>
      <c r="B323" s="731" t="s">
        <v>587</v>
      </c>
      <c r="C323" s="732" t="s">
        <v>610</v>
      </c>
      <c r="D323" s="733" t="s">
        <v>611</v>
      </c>
      <c r="E323" s="734">
        <v>50113001</v>
      </c>
      <c r="F323" s="733" t="s">
        <v>619</v>
      </c>
      <c r="G323" s="732" t="s">
        <v>633</v>
      </c>
      <c r="H323" s="732">
        <v>231696</v>
      </c>
      <c r="I323" s="732">
        <v>231696</v>
      </c>
      <c r="J323" s="732" t="s">
        <v>644</v>
      </c>
      <c r="K323" s="732" t="s">
        <v>645</v>
      </c>
      <c r="L323" s="735">
        <v>207.23000000000002</v>
      </c>
      <c r="M323" s="735">
        <v>2</v>
      </c>
      <c r="N323" s="736">
        <v>414.46000000000004</v>
      </c>
    </row>
    <row r="324" spans="1:14" ht="14.45" customHeight="1" x14ac:dyDescent="0.2">
      <c r="A324" s="730" t="s">
        <v>586</v>
      </c>
      <c r="B324" s="731" t="s">
        <v>587</v>
      </c>
      <c r="C324" s="732" t="s">
        <v>610</v>
      </c>
      <c r="D324" s="733" t="s">
        <v>611</v>
      </c>
      <c r="E324" s="734">
        <v>50113001</v>
      </c>
      <c r="F324" s="733" t="s">
        <v>619</v>
      </c>
      <c r="G324" s="732" t="s">
        <v>633</v>
      </c>
      <c r="H324" s="732">
        <v>231691</v>
      </c>
      <c r="I324" s="732">
        <v>231691</v>
      </c>
      <c r="J324" s="732" t="s">
        <v>1044</v>
      </c>
      <c r="K324" s="732" t="s">
        <v>1045</v>
      </c>
      <c r="L324" s="735">
        <v>108.09999999999998</v>
      </c>
      <c r="M324" s="735">
        <v>3</v>
      </c>
      <c r="N324" s="736">
        <v>324.29999999999995</v>
      </c>
    </row>
    <row r="325" spans="1:14" ht="14.45" customHeight="1" x14ac:dyDescent="0.2">
      <c r="A325" s="730" t="s">
        <v>586</v>
      </c>
      <c r="B325" s="731" t="s">
        <v>587</v>
      </c>
      <c r="C325" s="732" t="s">
        <v>610</v>
      </c>
      <c r="D325" s="733" t="s">
        <v>611</v>
      </c>
      <c r="E325" s="734">
        <v>50113001</v>
      </c>
      <c r="F325" s="733" t="s">
        <v>619</v>
      </c>
      <c r="G325" s="732" t="s">
        <v>620</v>
      </c>
      <c r="H325" s="732">
        <v>993603</v>
      </c>
      <c r="I325" s="732">
        <v>0</v>
      </c>
      <c r="J325" s="732" t="s">
        <v>647</v>
      </c>
      <c r="K325" s="732" t="s">
        <v>329</v>
      </c>
      <c r="L325" s="735">
        <v>218.63600000000002</v>
      </c>
      <c r="M325" s="735">
        <v>10</v>
      </c>
      <c r="N325" s="736">
        <v>2186.36</v>
      </c>
    </row>
    <row r="326" spans="1:14" ht="14.45" customHeight="1" x14ac:dyDescent="0.2">
      <c r="A326" s="730" t="s">
        <v>586</v>
      </c>
      <c r="B326" s="731" t="s">
        <v>587</v>
      </c>
      <c r="C326" s="732" t="s">
        <v>610</v>
      </c>
      <c r="D326" s="733" t="s">
        <v>611</v>
      </c>
      <c r="E326" s="734">
        <v>50113001</v>
      </c>
      <c r="F326" s="733" t="s">
        <v>619</v>
      </c>
      <c r="G326" s="732" t="s">
        <v>633</v>
      </c>
      <c r="H326" s="732">
        <v>233600</v>
      </c>
      <c r="I326" s="732">
        <v>233600</v>
      </c>
      <c r="J326" s="732" t="s">
        <v>868</v>
      </c>
      <c r="K326" s="732" t="s">
        <v>659</v>
      </c>
      <c r="L326" s="735">
        <v>52.22000000000002</v>
      </c>
      <c r="M326" s="735">
        <v>1</v>
      </c>
      <c r="N326" s="736">
        <v>52.22000000000002</v>
      </c>
    </row>
    <row r="327" spans="1:14" ht="14.45" customHeight="1" x14ac:dyDescent="0.2">
      <c r="A327" s="730" t="s">
        <v>586</v>
      </c>
      <c r="B327" s="731" t="s">
        <v>587</v>
      </c>
      <c r="C327" s="732" t="s">
        <v>610</v>
      </c>
      <c r="D327" s="733" t="s">
        <v>611</v>
      </c>
      <c r="E327" s="734">
        <v>50113001</v>
      </c>
      <c r="F327" s="733" t="s">
        <v>619</v>
      </c>
      <c r="G327" s="732" t="s">
        <v>633</v>
      </c>
      <c r="H327" s="732">
        <v>233559</v>
      </c>
      <c r="I327" s="732">
        <v>233559</v>
      </c>
      <c r="J327" s="732" t="s">
        <v>1046</v>
      </c>
      <c r="K327" s="732" t="s">
        <v>1047</v>
      </c>
      <c r="L327" s="735">
        <v>26.430000000000007</v>
      </c>
      <c r="M327" s="735">
        <v>1</v>
      </c>
      <c r="N327" s="736">
        <v>26.430000000000007</v>
      </c>
    </row>
    <row r="328" spans="1:14" ht="14.45" customHeight="1" x14ac:dyDescent="0.2">
      <c r="A328" s="730" t="s">
        <v>586</v>
      </c>
      <c r="B328" s="731" t="s">
        <v>587</v>
      </c>
      <c r="C328" s="732" t="s">
        <v>610</v>
      </c>
      <c r="D328" s="733" t="s">
        <v>611</v>
      </c>
      <c r="E328" s="734">
        <v>50113001</v>
      </c>
      <c r="F328" s="733" t="s">
        <v>619</v>
      </c>
      <c r="G328" s="732" t="s">
        <v>633</v>
      </c>
      <c r="H328" s="732">
        <v>233584</v>
      </c>
      <c r="I328" s="732">
        <v>233584</v>
      </c>
      <c r="J328" s="732" t="s">
        <v>652</v>
      </c>
      <c r="K328" s="732" t="s">
        <v>653</v>
      </c>
      <c r="L328" s="735">
        <v>87.05</v>
      </c>
      <c r="M328" s="735">
        <v>1</v>
      </c>
      <c r="N328" s="736">
        <v>87.05</v>
      </c>
    </row>
    <row r="329" spans="1:14" ht="14.45" customHeight="1" x14ac:dyDescent="0.2">
      <c r="A329" s="730" t="s">
        <v>586</v>
      </c>
      <c r="B329" s="731" t="s">
        <v>587</v>
      </c>
      <c r="C329" s="732" t="s">
        <v>610</v>
      </c>
      <c r="D329" s="733" t="s">
        <v>611</v>
      </c>
      <c r="E329" s="734">
        <v>50113001</v>
      </c>
      <c r="F329" s="733" t="s">
        <v>619</v>
      </c>
      <c r="G329" s="732" t="s">
        <v>620</v>
      </c>
      <c r="H329" s="732">
        <v>110224</v>
      </c>
      <c r="I329" s="732">
        <v>10224</v>
      </c>
      <c r="J329" s="732" t="s">
        <v>1048</v>
      </c>
      <c r="K329" s="732" t="s">
        <v>1049</v>
      </c>
      <c r="L329" s="735">
        <v>85.159999999999968</v>
      </c>
      <c r="M329" s="735">
        <v>1</v>
      </c>
      <c r="N329" s="736">
        <v>85.159999999999968</v>
      </c>
    </row>
    <row r="330" spans="1:14" ht="14.45" customHeight="1" x14ac:dyDescent="0.2">
      <c r="A330" s="730" t="s">
        <v>586</v>
      </c>
      <c r="B330" s="731" t="s">
        <v>587</v>
      </c>
      <c r="C330" s="732" t="s">
        <v>610</v>
      </c>
      <c r="D330" s="733" t="s">
        <v>611</v>
      </c>
      <c r="E330" s="734">
        <v>50113001</v>
      </c>
      <c r="F330" s="733" t="s">
        <v>619</v>
      </c>
      <c r="G330" s="732" t="s">
        <v>620</v>
      </c>
      <c r="H330" s="732">
        <v>143996</v>
      </c>
      <c r="I330" s="732">
        <v>43996</v>
      </c>
      <c r="J330" s="732" t="s">
        <v>1050</v>
      </c>
      <c r="K330" s="732" t="s">
        <v>1051</v>
      </c>
      <c r="L330" s="735">
        <v>77.22</v>
      </c>
      <c r="M330" s="735">
        <v>2</v>
      </c>
      <c r="N330" s="736">
        <v>154.44</v>
      </c>
    </row>
    <row r="331" spans="1:14" ht="14.45" customHeight="1" x14ac:dyDescent="0.2">
      <c r="A331" s="730" t="s">
        <v>586</v>
      </c>
      <c r="B331" s="731" t="s">
        <v>587</v>
      </c>
      <c r="C331" s="732" t="s">
        <v>610</v>
      </c>
      <c r="D331" s="733" t="s">
        <v>611</v>
      </c>
      <c r="E331" s="734">
        <v>50113001</v>
      </c>
      <c r="F331" s="733" t="s">
        <v>619</v>
      </c>
      <c r="G331" s="732" t="s">
        <v>620</v>
      </c>
      <c r="H331" s="732">
        <v>143997</v>
      </c>
      <c r="I331" s="732">
        <v>43997</v>
      </c>
      <c r="J331" s="732" t="s">
        <v>1050</v>
      </c>
      <c r="K331" s="732" t="s">
        <v>1052</v>
      </c>
      <c r="L331" s="735">
        <v>139.44</v>
      </c>
      <c r="M331" s="735">
        <v>5</v>
      </c>
      <c r="N331" s="736">
        <v>697.2</v>
      </c>
    </row>
    <row r="332" spans="1:14" ht="14.45" customHeight="1" x14ac:dyDescent="0.2">
      <c r="A332" s="730" t="s">
        <v>586</v>
      </c>
      <c r="B332" s="731" t="s">
        <v>587</v>
      </c>
      <c r="C332" s="732" t="s">
        <v>610</v>
      </c>
      <c r="D332" s="733" t="s">
        <v>611</v>
      </c>
      <c r="E332" s="734">
        <v>50113001</v>
      </c>
      <c r="F332" s="733" t="s">
        <v>619</v>
      </c>
      <c r="G332" s="732" t="s">
        <v>620</v>
      </c>
      <c r="H332" s="732">
        <v>234194</v>
      </c>
      <c r="I332" s="732">
        <v>234194</v>
      </c>
      <c r="J332" s="732" t="s">
        <v>654</v>
      </c>
      <c r="K332" s="732" t="s">
        <v>655</v>
      </c>
      <c r="L332" s="735">
        <v>121.93999999999998</v>
      </c>
      <c r="M332" s="735">
        <v>1</v>
      </c>
      <c r="N332" s="736">
        <v>121.93999999999998</v>
      </c>
    </row>
    <row r="333" spans="1:14" ht="14.45" customHeight="1" x14ac:dyDescent="0.2">
      <c r="A333" s="730" t="s">
        <v>586</v>
      </c>
      <c r="B333" s="731" t="s">
        <v>587</v>
      </c>
      <c r="C333" s="732" t="s">
        <v>610</v>
      </c>
      <c r="D333" s="733" t="s">
        <v>611</v>
      </c>
      <c r="E333" s="734">
        <v>50113001</v>
      </c>
      <c r="F333" s="733" t="s">
        <v>619</v>
      </c>
      <c r="G333" s="732" t="s">
        <v>620</v>
      </c>
      <c r="H333" s="732">
        <v>139968</v>
      </c>
      <c r="I333" s="732">
        <v>139968</v>
      </c>
      <c r="J333" s="732" t="s">
        <v>1053</v>
      </c>
      <c r="K333" s="732" t="s">
        <v>1054</v>
      </c>
      <c r="L333" s="735">
        <v>69.55</v>
      </c>
      <c r="M333" s="735">
        <v>10</v>
      </c>
      <c r="N333" s="736">
        <v>695.5</v>
      </c>
    </row>
    <row r="334" spans="1:14" ht="14.45" customHeight="1" x14ac:dyDescent="0.2">
      <c r="A334" s="730" t="s">
        <v>586</v>
      </c>
      <c r="B334" s="731" t="s">
        <v>587</v>
      </c>
      <c r="C334" s="732" t="s">
        <v>610</v>
      </c>
      <c r="D334" s="733" t="s">
        <v>611</v>
      </c>
      <c r="E334" s="734">
        <v>50113001</v>
      </c>
      <c r="F334" s="733" t="s">
        <v>619</v>
      </c>
      <c r="G334" s="732" t="s">
        <v>620</v>
      </c>
      <c r="H334" s="732">
        <v>199466</v>
      </c>
      <c r="I334" s="732">
        <v>199466</v>
      </c>
      <c r="J334" s="732" t="s">
        <v>1055</v>
      </c>
      <c r="K334" s="732" t="s">
        <v>1056</v>
      </c>
      <c r="L334" s="735">
        <v>112.41000000000001</v>
      </c>
      <c r="M334" s="735">
        <v>3</v>
      </c>
      <c r="N334" s="736">
        <v>337.23</v>
      </c>
    </row>
    <row r="335" spans="1:14" ht="14.45" customHeight="1" x14ac:dyDescent="0.2">
      <c r="A335" s="730" t="s">
        <v>586</v>
      </c>
      <c r="B335" s="731" t="s">
        <v>587</v>
      </c>
      <c r="C335" s="732" t="s">
        <v>610</v>
      </c>
      <c r="D335" s="733" t="s">
        <v>611</v>
      </c>
      <c r="E335" s="734">
        <v>50113001</v>
      </c>
      <c r="F335" s="733" t="s">
        <v>619</v>
      </c>
      <c r="G335" s="732" t="s">
        <v>620</v>
      </c>
      <c r="H335" s="732">
        <v>149317</v>
      </c>
      <c r="I335" s="732">
        <v>49317</v>
      </c>
      <c r="J335" s="732" t="s">
        <v>1057</v>
      </c>
      <c r="K335" s="732" t="s">
        <v>1058</v>
      </c>
      <c r="L335" s="735">
        <v>299.00200000000001</v>
      </c>
      <c r="M335" s="735">
        <v>2</v>
      </c>
      <c r="N335" s="736">
        <v>598.00400000000002</v>
      </c>
    </row>
    <row r="336" spans="1:14" ht="14.45" customHeight="1" x14ac:dyDescent="0.2">
      <c r="A336" s="730" t="s">
        <v>586</v>
      </c>
      <c r="B336" s="731" t="s">
        <v>587</v>
      </c>
      <c r="C336" s="732" t="s">
        <v>610</v>
      </c>
      <c r="D336" s="733" t="s">
        <v>611</v>
      </c>
      <c r="E336" s="734">
        <v>50113001</v>
      </c>
      <c r="F336" s="733" t="s">
        <v>619</v>
      </c>
      <c r="G336" s="732" t="s">
        <v>620</v>
      </c>
      <c r="H336" s="732">
        <v>203397</v>
      </c>
      <c r="I336" s="732">
        <v>203397</v>
      </c>
      <c r="J336" s="732" t="s">
        <v>1059</v>
      </c>
      <c r="K336" s="732" t="s">
        <v>1060</v>
      </c>
      <c r="L336" s="735">
        <v>173.42999999999998</v>
      </c>
      <c r="M336" s="735">
        <v>1</v>
      </c>
      <c r="N336" s="736">
        <v>173.42999999999998</v>
      </c>
    </row>
    <row r="337" spans="1:14" ht="14.45" customHeight="1" x14ac:dyDescent="0.2">
      <c r="A337" s="730" t="s">
        <v>586</v>
      </c>
      <c r="B337" s="731" t="s">
        <v>587</v>
      </c>
      <c r="C337" s="732" t="s">
        <v>610</v>
      </c>
      <c r="D337" s="733" t="s">
        <v>611</v>
      </c>
      <c r="E337" s="734">
        <v>50113001</v>
      </c>
      <c r="F337" s="733" t="s">
        <v>619</v>
      </c>
      <c r="G337" s="732" t="s">
        <v>620</v>
      </c>
      <c r="H337" s="732">
        <v>178904</v>
      </c>
      <c r="I337" s="732">
        <v>78904</v>
      </c>
      <c r="J337" s="732" t="s">
        <v>1061</v>
      </c>
      <c r="K337" s="732" t="s">
        <v>1062</v>
      </c>
      <c r="L337" s="735">
        <v>74.22</v>
      </c>
      <c r="M337" s="735">
        <v>1</v>
      </c>
      <c r="N337" s="736">
        <v>74.22</v>
      </c>
    </row>
    <row r="338" spans="1:14" ht="14.45" customHeight="1" x14ac:dyDescent="0.2">
      <c r="A338" s="730" t="s">
        <v>586</v>
      </c>
      <c r="B338" s="731" t="s">
        <v>587</v>
      </c>
      <c r="C338" s="732" t="s">
        <v>610</v>
      </c>
      <c r="D338" s="733" t="s">
        <v>611</v>
      </c>
      <c r="E338" s="734">
        <v>50113001</v>
      </c>
      <c r="F338" s="733" t="s">
        <v>619</v>
      </c>
      <c r="G338" s="732" t="s">
        <v>620</v>
      </c>
      <c r="H338" s="732">
        <v>850078</v>
      </c>
      <c r="I338" s="732">
        <v>102608</v>
      </c>
      <c r="J338" s="732" t="s">
        <v>1063</v>
      </c>
      <c r="K338" s="732" t="s">
        <v>1064</v>
      </c>
      <c r="L338" s="735">
        <v>42.97</v>
      </c>
      <c r="M338" s="735">
        <v>1</v>
      </c>
      <c r="N338" s="736">
        <v>42.97</v>
      </c>
    </row>
    <row r="339" spans="1:14" ht="14.45" customHeight="1" x14ac:dyDescent="0.2">
      <c r="A339" s="730" t="s">
        <v>586</v>
      </c>
      <c r="B339" s="731" t="s">
        <v>587</v>
      </c>
      <c r="C339" s="732" t="s">
        <v>610</v>
      </c>
      <c r="D339" s="733" t="s">
        <v>611</v>
      </c>
      <c r="E339" s="734">
        <v>50113001</v>
      </c>
      <c r="F339" s="733" t="s">
        <v>619</v>
      </c>
      <c r="G339" s="732" t="s">
        <v>620</v>
      </c>
      <c r="H339" s="732">
        <v>183377</v>
      </c>
      <c r="I339" s="732">
        <v>183377</v>
      </c>
      <c r="J339" s="732" t="s">
        <v>1065</v>
      </c>
      <c r="K339" s="732" t="s">
        <v>1066</v>
      </c>
      <c r="L339" s="735">
        <v>183.15</v>
      </c>
      <c r="M339" s="735">
        <v>1</v>
      </c>
      <c r="N339" s="736">
        <v>183.15</v>
      </c>
    </row>
    <row r="340" spans="1:14" ht="14.45" customHeight="1" x14ac:dyDescent="0.2">
      <c r="A340" s="730" t="s">
        <v>586</v>
      </c>
      <c r="B340" s="731" t="s">
        <v>587</v>
      </c>
      <c r="C340" s="732" t="s">
        <v>610</v>
      </c>
      <c r="D340" s="733" t="s">
        <v>611</v>
      </c>
      <c r="E340" s="734">
        <v>50113001</v>
      </c>
      <c r="F340" s="733" t="s">
        <v>619</v>
      </c>
      <c r="G340" s="732" t="s">
        <v>633</v>
      </c>
      <c r="H340" s="732">
        <v>104063</v>
      </c>
      <c r="I340" s="732">
        <v>4063</v>
      </c>
      <c r="J340" s="732" t="s">
        <v>1067</v>
      </c>
      <c r="K340" s="732" t="s">
        <v>974</v>
      </c>
      <c r="L340" s="735">
        <v>79.219999999999985</v>
      </c>
      <c r="M340" s="735">
        <v>1</v>
      </c>
      <c r="N340" s="736">
        <v>79.219999999999985</v>
      </c>
    </row>
    <row r="341" spans="1:14" ht="14.45" customHeight="1" x14ac:dyDescent="0.2">
      <c r="A341" s="730" t="s">
        <v>586</v>
      </c>
      <c r="B341" s="731" t="s">
        <v>587</v>
      </c>
      <c r="C341" s="732" t="s">
        <v>610</v>
      </c>
      <c r="D341" s="733" t="s">
        <v>611</v>
      </c>
      <c r="E341" s="734">
        <v>50113001</v>
      </c>
      <c r="F341" s="733" t="s">
        <v>619</v>
      </c>
      <c r="G341" s="732" t="s">
        <v>620</v>
      </c>
      <c r="H341" s="732">
        <v>145981</v>
      </c>
      <c r="I341" s="732">
        <v>45981</v>
      </c>
      <c r="J341" s="732" t="s">
        <v>1068</v>
      </c>
      <c r="K341" s="732" t="s">
        <v>1069</v>
      </c>
      <c r="L341" s="735">
        <v>1567.4266666666665</v>
      </c>
      <c r="M341" s="735">
        <v>6</v>
      </c>
      <c r="N341" s="736">
        <v>9404.56</v>
      </c>
    </row>
    <row r="342" spans="1:14" ht="14.45" customHeight="1" x14ac:dyDescent="0.2">
      <c r="A342" s="730" t="s">
        <v>586</v>
      </c>
      <c r="B342" s="731" t="s">
        <v>587</v>
      </c>
      <c r="C342" s="732" t="s">
        <v>610</v>
      </c>
      <c r="D342" s="733" t="s">
        <v>611</v>
      </c>
      <c r="E342" s="734">
        <v>50113001</v>
      </c>
      <c r="F342" s="733" t="s">
        <v>619</v>
      </c>
      <c r="G342" s="732" t="s">
        <v>620</v>
      </c>
      <c r="H342" s="732">
        <v>848477</v>
      </c>
      <c r="I342" s="732">
        <v>124346</v>
      </c>
      <c r="J342" s="732" t="s">
        <v>873</v>
      </c>
      <c r="K342" s="732" t="s">
        <v>1070</v>
      </c>
      <c r="L342" s="735">
        <v>131.12</v>
      </c>
      <c r="M342" s="735">
        <v>3</v>
      </c>
      <c r="N342" s="736">
        <v>393.36</v>
      </c>
    </row>
    <row r="343" spans="1:14" ht="14.45" customHeight="1" x14ac:dyDescent="0.2">
      <c r="A343" s="730" t="s">
        <v>586</v>
      </c>
      <c r="B343" s="731" t="s">
        <v>587</v>
      </c>
      <c r="C343" s="732" t="s">
        <v>610</v>
      </c>
      <c r="D343" s="733" t="s">
        <v>611</v>
      </c>
      <c r="E343" s="734">
        <v>50113001</v>
      </c>
      <c r="F343" s="733" t="s">
        <v>619</v>
      </c>
      <c r="G343" s="732" t="s">
        <v>620</v>
      </c>
      <c r="H343" s="732">
        <v>225143</v>
      </c>
      <c r="I343" s="732">
        <v>225143</v>
      </c>
      <c r="J343" s="732" t="s">
        <v>1071</v>
      </c>
      <c r="K343" s="732" t="s">
        <v>1072</v>
      </c>
      <c r="L343" s="735">
        <v>74.510000000000005</v>
      </c>
      <c r="M343" s="735">
        <v>1</v>
      </c>
      <c r="N343" s="736">
        <v>74.510000000000005</v>
      </c>
    </row>
    <row r="344" spans="1:14" ht="14.45" customHeight="1" x14ac:dyDescent="0.2">
      <c r="A344" s="730" t="s">
        <v>586</v>
      </c>
      <c r="B344" s="731" t="s">
        <v>587</v>
      </c>
      <c r="C344" s="732" t="s">
        <v>610</v>
      </c>
      <c r="D344" s="733" t="s">
        <v>611</v>
      </c>
      <c r="E344" s="734">
        <v>50113001</v>
      </c>
      <c r="F344" s="733" t="s">
        <v>619</v>
      </c>
      <c r="G344" s="732" t="s">
        <v>620</v>
      </c>
      <c r="H344" s="732">
        <v>238142</v>
      </c>
      <c r="I344" s="732">
        <v>238142</v>
      </c>
      <c r="J344" s="732" t="s">
        <v>877</v>
      </c>
      <c r="K344" s="732" t="s">
        <v>878</v>
      </c>
      <c r="L344" s="735">
        <v>58.27</v>
      </c>
      <c r="M344" s="735">
        <v>1</v>
      </c>
      <c r="N344" s="736">
        <v>58.27</v>
      </c>
    </row>
    <row r="345" spans="1:14" ht="14.45" customHeight="1" x14ac:dyDescent="0.2">
      <c r="A345" s="730" t="s">
        <v>586</v>
      </c>
      <c r="B345" s="731" t="s">
        <v>587</v>
      </c>
      <c r="C345" s="732" t="s">
        <v>610</v>
      </c>
      <c r="D345" s="733" t="s">
        <v>611</v>
      </c>
      <c r="E345" s="734">
        <v>50113001</v>
      </c>
      <c r="F345" s="733" t="s">
        <v>619</v>
      </c>
      <c r="G345" s="732" t="s">
        <v>620</v>
      </c>
      <c r="H345" s="732">
        <v>123264</v>
      </c>
      <c r="I345" s="732">
        <v>123264</v>
      </c>
      <c r="J345" s="732" t="s">
        <v>1073</v>
      </c>
      <c r="K345" s="732" t="s">
        <v>1074</v>
      </c>
      <c r="L345" s="735">
        <v>133.83999999999997</v>
      </c>
      <c r="M345" s="735">
        <v>1</v>
      </c>
      <c r="N345" s="736">
        <v>133.83999999999997</v>
      </c>
    </row>
    <row r="346" spans="1:14" ht="14.45" customHeight="1" x14ac:dyDescent="0.2">
      <c r="A346" s="730" t="s">
        <v>586</v>
      </c>
      <c r="B346" s="731" t="s">
        <v>587</v>
      </c>
      <c r="C346" s="732" t="s">
        <v>610</v>
      </c>
      <c r="D346" s="733" t="s">
        <v>611</v>
      </c>
      <c r="E346" s="734">
        <v>50113001</v>
      </c>
      <c r="F346" s="733" t="s">
        <v>619</v>
      </c>
      <c r="G346" s="732" t="s">
        <v>620</v>
      </c>
      <c r="H346" s="732">
        <v>230409</v>
      </c>
      <c r="I346" s="732">
        <v>230409</v>
      </c>
      <c r="J346" s="732" t="s">
        <v>658</v>
      </c>
      <c r="K346" s="732" t="s">
        <v>659</v>
      </c>
      <c r="L346" s="735">
        <v>19.820000000000004</v>
      </c>
      <c r="M346" s="735">
        <v>3</v>
      </c>
      <c r="N346" s="736">
        <v>59.460000000000008</v>
      </c>
    </row>
    <row r="347" spans="1:14" ht="14.45" customHeight="1" x14ac:dyDescent="0.2">
      <c r="A347" s="730" t="s">
        <v>586</v>
      </c>
      <c r="B347" s="731" t="s">
        <v>587</v>
      </c>
      <c r="C347" s="732" t="s">
        <v>610</v>
      </c>
      <c r="D347" s="733" t="s">
        <v>611</v>
      </c>
      <c r="E347" s="734">
        <v>50113001</v>
      </c>
      <c r="F347" s="733" t="s">
        <v>619</v>
      </c>
      <c r="G347" s="732" t="s">
        <v>633</v>
      </c>
      <c r="H347" s="732">
        <v>214427</v>
      </c>
      <c r="I347" s="732">
        <v>214427</v>
      </c>
      <c r="J347" s="732" t="s">
        <v>662</v>
      </c>
      <c r="K347" s="732" t="s">
        <v>663</v>
      </c>
      <c r="L347" s="735">
        <v>16.586285714285712</v>
      </c>
      <c r="M347" s="735">
        <v>910</v>
      </c>
      <c r="N347" s="736">
        <v>15093.519999999999</v>
      </c>
    </row>
    <row r="348" spans="1:14" ht="14.45" customHeight="1" x14ac:dyDescent="0.2">
      <c r="A348" s="730" t="s">
        <v>586</v>
      </c>
      <c r="B348" s="731" t="s">
        <v>587</v>
      </c>
      <c r="C348" s="732" t="s">
        <v>610</v>
      </c>
      <c r="D348" s="733" t="s">
        <v>611</v>
      </c>
      <c r="E348" s="734">
        <v>50113001</v>
      </c>
      <c r="F348" s="733" t="s">
        <v>619</v>
      </c>
      <c r="G348" s="732" t="s">
        <v>633</v>
      </c>
      <c r="H348" s="732">
        <v>113768</v>
      </c>
      <c r="I348" s="732">
        <v>13768</v>
      </c>
      <c r="J348" s="732" t="s">
        <v>1075</v>
      </c>
      <c r="K348" s="732" t="s">
        <v>1076</v>
      </c>
      <c r="L348" s="735">
        <v>89.65000000000002</v>
      </c>
      <c r="M348" s="735">
        <v>1</v>
      </c>
      <c r="N348" s="736">
        <v>89.65000000000002</v>
      </c>
    </row>
    <row r="349" spans="1:14" ht="14.45" customHeight="1" x14ac:dyDescent="0.2">
      <c r="A349" s="730" t="s">
        <v>586</v>
      </c>
      <c r="B349" s="731" t="s">
        <v>587</v>
      </c>
      <c r="C349" s="732" t="s">
        <v>610</v>
      </c>
      <c r="D349" s="733" t="s">
        <v>611</v>
      </c>
      <c r="E349" s="734">
        <v>50113001</v>
      </c>
      <c r="F349" s="733" t="s">
        <v>619</v>
      </c>
      <c r="G349" s="732" t="s">
        <v>633</v>
      </c>
      <c r="H349" s="732">
        <v>848765</v>
      </c>
      <c r="I349" s="732">
        <v>107938</v>
      </c>
      <c r="J349" s="732" t="s">
        <v>1075</v>
      </c>
      <c r="K349" s="732" t="s">
        <v>1077</v>
      </c>
      <c r="L349" s="735">
        <v>129.58000000000001</v>
      </c>
      <c r="M349" s="735">
        <v>6</v>
      </c>
      <c r="N349" s="736">
        <v>777.48</v>
      </c>
    </row>
    <row r="350" spans="1:14" ht="14.45" customHeight="1" x14ac:dyDescent="0.2">
      <c r="A350" s="730" t="s">
        <v>586</v>
      </c>
      <c r="B350" s="731" t="s">
        <v>587</v>
      </c>
      <c r="C350" s="732" t="s">
        <v>610</v>
      </c>
      <c r="D350" s="733" t="s">
        <v>611</v>
      </c>
      <c r="E350" s="734">
        <v>50113001</v>
      </c>
      <c r="F350" s="733" t="s">
        <v>619</v>
      </c>
      <c r="G350" s="732" t="s">
        <v>620</v>
      </c>
      <c r="H350" s="732">
        <v>193105</v>
      </c>
      <c r="I350" s="732">
        <v>93105</v>
      </c>
      <c r="J350" s="732" t="s">
        <v>664</v>
      </c>
      <c r="K350" s="732" t="s">
        <v>881</v>
      </c>
      <c r="L350" s="735">
        <v>208.34250000000003</v>
      </c>
      <c r="M350" s="735">
        <v>20</v>
      </c>
      <c r="N350" s="736">
        <v>4166.8500000000004</v>
      </c>
    </row>
    <row r="351" spans="1:14" ht="14.45" customHeight="1" x14ac:dyDescent="0.2">
      <c r="A351" s="730" t="s">
        <v>586</v>
      </c>
      <c r="B351" s="731" t="s">
        <v>587</v>
      </c>
      <c r="C351" s="732" t="s">
        <v>610</v>
      </c>
      <c r="D351" s="733" t="s">
        <v>611</v>
      </c>
      <c r="E351" s="734">
        <v>50113001</v>
      </c>
      <c r="F351" s="733" t="s">
        <v>619</v>
      </c>
      <c r="G351" s="732" t="s">
        <v>633</v>
      </c>
      <c r="H351" s="732">
        <v>192034</v>
      </c>
      <c r="I351" s="732">
        <v>92034</v>
      </c>
      <c r="J351" s="732" t="s">
        <v>1078</v>
      </c>
      <c r="K351" s="732" t="s">
        <v>1079</v>
      </c>
      <c r="L351" s="735">
        <v>125.39</v>
      </c>
      <c r="M351" s="735">
        <v>1</v>
      </c>
      <c r="N351" s="736">
        <v>125.39</v>
      </c>
    </row>
    <row r="352" spans="1:14" ht="14.45" customHeight="1" x14ac:dyDescent="0.2">
      <c r="A352" s="730" t="s">
        <v>586</v>
      </c>
      <c r="B352" s="731" t="s">
        <v>587</v>
      </c>
      <c r="C352" s="732" t="s">
        <v>610</v>
      </c>
      <c r="D352" s="733" t="s">
        <v>611</v>
      </c>
      <c r="E352" s="734">
        <v>50113001</v>
      </c>
      <c r="F352" s="733" t="s">
        <v>619</v>
      </c>
      <c r="G352" s="732" t="s">
        <v>633</v>
      </c>
      <c r="H352" s="732">
        <v>237626</v>
      </c>
      <c r="I352" s="732">
        <v>237626</v>
      </c>
      <c r="J352" s="732" t="s">
        <v>1080</v>
      </c>
      <c r="K352" s="732" t="s">
        <v>1081</v>
      </c>
      <c r="L352" s="735">
        <v>241.11187500000003</v>
      </c>
      <c r="M352" s="735">
        <v>16</v>
      </c>
      <c r="N352" s="736">
        <v>3857.7900000000004</v>
      </c>
    </row>
    <row r="353" spans="1:14" ht="14.45" customHeight="1" x14ac:dyDescent="0.2">
      <c r="A353" s="730" t="s">
        <v>586</v>
      </c>
      <c r="B353" s="731" t="s">
        <v>587</v>
      </c>
      <c r="C353" s="732" t="s">
        <v>610</v>
      </c>
      <c r="D353" s="733" t="s">
        <v>611</v>
      </c>
      <c r="E353" s="734">
        <v>50113001</v>
      </c>
      <c r="F353" s="733" t="s">
        <v>619</v>
      </c>
      <c r="G353" s="732" t="s">
        <v>620</v>
      </c>
      <c r="H353" s="732">
        <v>201992</v>
      </c>
      <c r="I353" s="732">
        <v>201992</v>
      </c>
      <c r="J353" s="732" t="s">
        <v>884</v>
      </c>
      <c r="K353" s="732" t="s">
        <v>1082</v>
      </c>
      <c r="L353" s="735">
        <v>552.81000000000006</v>
      </c>
      <c r="M353" s="735">
        <v>1</v>
      </c>
      <c r="N353" s="736">
        <v>552.81000000000006</v>
      </c>
    </row>
    <row r="354" spans="1:14" ht="14.45" customHeight="1" x14ac:dyDescent="0.2">
      <c r="A354" s="730" t="s">
        <v>586</v>
      </c>
      <c r="B354" s="731" t="s">
        <v>587</v>
      </c>
      <c r="C354" s="732" t="s">
        <v>610</v>
      </c>
      <c r="D354" s="733" t="s">
        <v>611</v>
      </c>
      <c r="E354" s="734">
        <v>50113001</v>
      </c>
      <c r="F354" s="733" t="s">
        <v>619</v>
      </c>
      <c r="G354" s="732" t="s">
        <v>620</v>
      </c>
      <c r="H354" s="732">
        <v>184090</v>
      </c>
      <c r="I354" s="732">
        <v>84090</v>
      </c>
      <c r="J354" s="732" t="s">
        <v>666</v>
      </c>
      <c r="K354" s="732" t="s">
        <v>667</v>
      </c>
      <c r="L354" s="735">
        <v>59.706666666666678</v>
      </c>
      <c r="M354" s="735">
        <v>30</v>
      </c>
      <c r="N354" s="736">
        <v>1791.2000000000003</v>
      </c>
    </row>
    <row r="355" spans="1:14" ht="14.45" customHeight="1" x14ac:dyDescent="0.2">
      <c r="A355" s="730" t="s">
        <v>586</v>
      </c>
      <c r="B355" s="731" t="s">
        <v>587</v>
      </c>
      <c r="C355" s="732" t="s">
        <v>610</v>
      </c>
      <c r="D355" s="733" t="s">
        <v>611</v>
      </c>
      <c r="E355" s="734">
        <v>50113001</v>
      </c>
      <c r="F355" s="733" t="s">
        <v>619</v>
      </c>
      <c r="G355" s="732" t="s">
        <v>633</v>
      </c>
      <c r="H355" s="732">
        <v>136759</v>
      </c>
      <c r="I355" s="732">
        <v>136759</v>
      </c>
      <c r="J355" s="732" t="s">
        <v>1083</v>
      </c>
      <c r="K355" s="732" t="s">
        <v>1084</v>
      </c>
      <c r="L355" s="735">
        <v>4268.09</v>
      </c>
      <c r="M355" s="735">
        <v>6</v>
      </c>
      <c r="N355" s="736">
        <v>25608.54</v>
      </c>
    </row>
    <row r="356" spans="1:14" ht="14.45" customHeight="1" x14ac:dyDescent="0.2">
      <c r="A356" s="730" t="s">
        <v>586</v>
      </c>
      <c r="B356" s="731" t="s">
        <v>587</v>
      </c>
      <c r="C356" s="732" t="s">
        <v>610</v>
      </c>
      <c r="D356" s="733" t="s">
        <v>611</v>
      </c>
      <c r="E356" s="734">
        <v>50113001</v>
      </c>
      <c r="F356" s="733" t="s">
        <v>619</v>
      </c>
      <c r="G356" s="732" t="s">
        <v>620</v>
      </c>
      <c r="H356" s="732">
        <v>230420</v>
      </c>
      <c r="I356" s="732">
        <v>230420</v>
      </c>
      <c r="J356" s="732" t="s">
        <v>668</v>
      </c>
      <c r="K356" s="732" t="s">
        <v>669</v>
      </c>
      <c r="L356" s="735">
        <v>76.980000000000018</v>
      </c>
      <c r="M356" s="735">
        <v>2</v>
      </c>
      <c r="N356" s="736">
        <v>153.96000000000004</v>
      </c>
    </row>
    <row r="357" spans="1:14" ht="14.45" customHeight="1" x14ac:dyDescent="0.2">
      <c r="A357" s="730" t="s">
        <v>586</v>
      </c>
      <c r="B357" s="731" t="s">
        <v>587</v>
      </c>
      <c r="C357" s="732" t="s">
        <v>610</v>
      </c>
      <c r="D357" s="733" t="s">
        <v>611</v>
      </c>
      <c r="E357" s="734">
        <v>50113001</v>
      </c>
      <c r="F357" s="733" t="s">
        <v>619</v>
      </c>
      <c r="G357" s="732" t="s">
        <v>620</v>
      </c>
      <c r="H357" s="732">
        <v>230423</v>
      </c>
      <c r="I357" s="732">
        <v>230423</v>
      </c>
      <c r="J357" s="732" t="s">
        <v>668</v>
      </c>
      <c r="K357" s="732" t="s">
        <v>1085</v>
      </c>
      <c r="L357" s="735">
        <v>39.850000000000009</v>
      </c>
      <c r="M357" s="735">
        <v>2</v>
      </c>
      <c r="N357" s="736">
        <v>79.700000000000017</v>
      </c>
    </row>
    <row r="358" spans="1:14" ht="14.45" customHeight="1" x14ac:dyDescent="0.2">
      <c r="A358" s="730" t="s">
        <v>586</v>
      </c>
      <c r="B358" s="731" t="s">
        <v>587</v>
      </c>
      <c r="C358" s="732" t="s">
        <v>610</v>
      </c>
      <c r="D358" s="733" t="s">
        <v>611</v>
      </c>
      <c r="E358" s="734">
        <v>50113001</v>
      </c>
      <c r="F358" s="733" t="s">
        <v>619</v>
      </c>
      <c r="G358" s="732" t="s">
        <v>620</v>
      </c>
      <c r="H358" s="732">
        <v>189026</v>
      </c>
      <c r="I358" s="732">
        <v>89026</v>
      </c>
      <c r="J358" s="732" t="s">
        <v>1086</v>
      </c>
      <c r="K358" s="732" t="s">
        <v>1087</v>
      </c>
      <c r="L358" s="735">
        <v>86.6</v>
      </c>
      <c r="M358" s="735">
        <v>2</v>
      </c>
      <c r="N358" s="736">
        <v>173.2</v>
      </c>
    </row>
    <row r="359" spans="1:14" ht="14.45" customHeight="1" x14ac:dyDescent="0.2">
      <c r="A359" s="730" t="s">
        <v>586</v>
      </c>
      <c r="B359" s="731" t="s">
        <v>587</v>
      </c>
      <c r="C359" s="732" t="s">
        <v>610</v>
      </c>
      <c r="D359" s="733" t="s">
        <v>611</v>
      </c>
      <c r="E359" s="734">
        <v>50113001</v>
      </c>
      <c r="F359" s="733" t="s">
        <v>619</v>
      </c>
      <c r="G359" s="732" t="s">
        <v>620</v>
      </c>
      <c r="H359" s="732">
        <v>175631</v>
      </c>
      <c r="I359" s="732">
        <v>75631</v>
      </c>
      <c r="J359" s="732" t="s">
        <v>886</v>
      </c>
      <c r="K359" s="732" t="s">
        <v>887</v>
      </c>
      <c r="L359" s="735">
        <v>34.940000000000005</v>
      </c>
      <c r="M359" s="735">
        <v>2</v>
      </c>
      <c r="N359" s="736">
        <v>69.88000000000001</v>
      </c>
    </row>
    <row r="360" spans="1:14" ht="14.45" customHeight="1" x14ac:dyDescent="0.2">
      <c r="A360" s="730" t="s">
        <v>586</v>
      </c>
      <c r="B360" s="731" t="s">
        <v>587</v>
      </c>
      <c r="C360" s="732" t="s">
        <v>610</v>
      </c>
      <c r="D360" s="733" t="s">
        <v>611</v>
      </c>
      <c r="E360" s="734">
        <v>50113001</v>
      </c>
      <c r="F360" s="733" t="s">
        <v>619</v>
      </c>
      <c r="G360" s="732" t="s">
        <v>620</v>
      </c>
      <c r="H360" s="732">
        <v>215222</v>
      </c>
      <c r="I360" s="732">
        <v>215222</v>
      </c>
      <c r="J360" s="732" t="s">
        <v>1088</v>
      </c>
      <c r="K360" s="732" t="s">
        <v>1089</v>
      </c>
      <c r="L360" s="735">
        <v>97.34</v>
      </c>
      <c r="M360" s="735">
        <v>1</v>
      </c>
      <c r="N360" s="736">
        <v>97.34</v>
      </c>
    </row>
    <row r="361" spans="1:14" ht="14.45" customHeight="1" x14ac:dyDescent="0.2">
      <c r="A361" s="730" t="s">
        <v>586</v>
      </c>
      <c r="B361" s="731" t="s">
        <v>587</v>
      </c>
      <c r="C361" s="732" t="s">
        <v>610</v>
      </c>
      <c r="D361" s="733" t="s">
        <v>611</v>
      </c>
      <c r="E361" s="734">
        <v>50113001</v>
      </c>
      <c r="F361" s="733" t="s">
        <v>619</v>
      </c>
      <c r="G361" s="732" t="s">
        <v>620</v>
      </c>
      <c r="H361" s="732">
        <v>846346</v>
      </c>
      <c r="I361" s="732">
        <v>119672</v>
      </c>
      <c r="J361" s="732" t="s">
        <v>1090</v>
      </c>
      <c r="K361" s="732" t="s">
        <v>1091</v>
      </c>
      <c r="L361" s="735">
        <v>91.70999999999998</v>
      </c>
      <c r="M361" s="735">
        <v>2</v>
      </c>
      <c r="N361" s="736">
        <v>183.41999999999996</v>
      </c>
    </row>
    <row r="362" spans="1:14" ht="14.45" customHeight="1" x14ac:dyDescent="0.2">
      <c r="A362" s="730" t="s">
        <v>586</v>
      </c>
      <c r="B362" s="731" t="s">
        <v>587</v>
      </c>
      <c r="C362" s="732" t="s">
        <v>610</v>
      </c>
      <c r="D362" s="733" t="s">
        <v>611</v>
      </c>
      <c r="E362" s="734">
        <v>50113001</v>
      </c>
      <c r="F362" s="733" t="s">
        <v>619</v>
      </c>
      <c r="G362" s="732" t="s">
        <v>620</v>
      </c>
      <c r="H362" s="732">
        <v>117011</v>
      </c>
      <c r="I362" s="732">
        <v>17011</v>
      </c>
      <c r="J362" s="732" t="s">
        <v>888</v>
      </c>
      <c r="K362" s="732" t="s">
        <v>889</v>
      </c>
      <c r="L362" s="735">
        <v>144.87</v>
      </c>
      <c r="M362" s="735">
        <v>7</v>
      </c>
      <c r="N362" s="736">
        <v>1014.09</v>
      </c>
    </row>
    <row r="363" spans="1:14" ht="14.45" customHeight="1" x14ac:dyDescent="0.2">
      <c r="A363" s="730" t="s">
        <v>586</v>
      </c>
      <c r="B363" s="731" t="s">
        <v>587</v>
      </c>
      <c r="C363" s="732" t="s">
        <v>610</v>
      </c>
      <c r="D363" s="733" t="s">
        <v>611</v>
      </c>
      <c r="E363" s="734">
        <v>50113001</v>
      </c>
      <c r="F363" s="733" t="s">
        <v>619</v>
      </c>
      <c r="G363" s="732" t="s">
        <v>620</v>
      </c>
      <c r="H363" s="732">
        <v>183318</v>
      </c>
      <c r="I363" s="732">
        <v>83318</v>
      </c>
      <c r="J363" s="732" t="s">
        <v>890</v>
      </c>
      <c r="K363" s="732" t="s">
        <v>891</v>
      </c>
      <c r="L363" s="735">
        <v>31.769999999999992</v>
      </c>
      <c r="M363" s="735">
        <v>1</v>
      </c>
      <c r="N363" s="736">
        <v>31.769999999999992</v>
      </c>
    </row>
    <row r="364" spans="1:14" ht="14.45" customHeight="1" x14ac:dyDescent="0.2">
      <c r="A364" s="730" t="s">
        <v>586</v>
      </c>
      <c r="B364" s="731" t="s">
        <v>587</v>
      </c>
      <c r="C364" s="732" t="s">
        <v>610</v>
      </c>
      <c r="D364" s="733" t="s">
        <v>611</v>
      </c>
      <c r="E364" s="734">
        <v>50113001</v>
      </c>
      <c r="F364" s="733" t="s">
        <v>619</v>
      </c>
      <c r="G364" s="732" t="s">
        <v>620</v>
      </c>
      <c r="H364" s="732">
        <v>844831</v>
      </c>
      <c r="I364" s="732">
        <v>9999999</v>
      </c>
      <c r="J364" s="732" t="s">
        <v>1092</v>
      </c>
      <c r="K364" s="732" t="s">
        <v>1093</v>
      </c>
      <c r="L364" s="735">
        <v>2920.0099999999998</v>
      </c>
      <c r="M364" s="735">
        <v>1</v>
      </c>
      <c r="N364" s="736">
        <v>2920.0099999999998</v>
      </c>
    </row>
    <row r="365" spans="1:14" ht="14.45" customHeight="1" x14ac:dyDescent="0.2">
      <c r="A365" s="730" t="s">
        <v>586</v>
      </c>
      <c r="B365" s="731" t="s">
        <v>587</v>
      </c>
      <c r="C365" s="732" t="s">
        <v>610</v>
      </c>
      <c r="D365" s="733" t="s">
        <v>611</v>
      </c>
      <c r="E365" s="734">
        <v>50113001</v>
      </c>
      <c r="F365" s="733" t="s">
        <v>619</v>
      </c>
      <c r="G365" s="732" t="s">
        <v>620</v>
      </c>
      <c r="H365" s="732">
        <v>230424</v>
      </c>
      <c r="I365" s="732">
        <v>230424</v>
      </c>
      <c r="J365" s="732" t="s">
        <v>1094</v>
      </c>
      <c r="K365" s="732" t="s">
        <v>1095</v>
      </c>
      <c r="L365" s="735">
        <v>153.87999999999997</v>
      </c>
      <c r="M365" s="735">
        <v>188</v>
      </c>
      <c r="N365" s="736">
        <v>28929.439999999995</v>
      </c>
    </row>
    <row r="366" spans="1:14" ht="14.45" customHeight="1" x14ac:dyDescent="0.2">
      <c r="A366" s="730" t="s">
        <v>586</v>
      </c>
      <c r="B366" s="731" t="s">
        <v>587</v>
      </c>
      <c r="C366" s="732" t="s">
        <v>610</v>
      </c>
      <c r="D366" s="733" t="s">
        <v>611</v>
      </c>
      <c r="E366" s="734">
        <v>50113001</v>
      </c>
      <c r="F366" s="733" t="s">
        <v>619</v>
      </c>
      <c r="G366" s="732" t="s">
        <v>620</v>
      </c>
      <c r="H366" s="732">
        <v>241672</v>
      </c>
      <c r="I366" s="732">
        <v>241672</v>
      </c>
      <c r="J366" s="732" t="s">
        <v>670</v>
      </c>
      <c r="K366" s="732" t="s">
        <v>671</v>
      </c>
      <c r="L366" s="735">
        <v>111.41</v>
      </c>
      <c r="M366" s="735">
        <v>70</v>
      </c>
      <c r="N366" s="736">
        <v>7798.7</v>
      </c>
    </row>
    <row r="367" spans="1:14" ht="14.45" customHeight="1" x14ac:dyDescent="0.2">
      <c r="A367" s="730" t="s">
        <v>586</v>
      </c>
      <c r="B367" s="731" t="s">
        <v>587</v>
      </c>
      <c r="C367" s="732" t="s">
        <v>610</v>
      </c>
      <c r="D367" s="733" t="s">
        <v>611</v>
      </c>
      <c r="E367" s="734">
        <v>50113001</v>
      </c>
      <c r="F367" s="733" t="s">
        <v>619</v>
      </c>
      <c r="G367" s="732" t="s">
        <v>620</v>
      </c>
      <c r="H367" s="732">
        <v>104071</v>
      </c>
      <c r="I367" s="732">
        <v>4071</v>
      </c>
      <c r="J367" s="732" t="s">
        <v>672</v>
      </c>
      <c r="K367" s="732" t="s">
        <v>673</v>
      </c>
      <c r="L367" s="735">
        <v>224.11000000000004</v>
      </c>
      <c r="M367" s="735">
        <v>5</v>
      </c>
      <c r="N367" s="736">
        <v>1120.5500000000002</v>
      </c>
    </row>
    <row r="368" spans="1:14" ht="14.45" customHeight="1" x14ac:dyDescent="0.2">
      <c r="A368" s="730" t="s">
        <v>586</v>
      </c>
      <c r="B368" s="731" t="s">
        <v>587</v>
      </c>
      <c r="C368" s="732" t="s">
        <v>610</v>
      </c>
      <c r="D368" s="733" t="s">
        <v>611</v>
      </c>
      <c r="E368" s="734">
        <v>50113001</v>
      </c>
      <c r="F368" s="733" t="s">
        <v>619</v>
      </c>
      <c r="G368" s="732" t="s">
        <v>620</v>
      </c>
      <c r="H368" s="732">
        <v>102479</v>
      </c>
      <c r="I368" s="732">
        <v>2479</v>
      </c>
      <c r="J368" s="732" t="s">
        <v>672</v>
      </c>
      <c r="K368" s="732" t="s">
        <v>674</v>
      </c>
      <c r="L368" s="735">
        <v>65.489999999999981</v>
      </c>
      <c r="M368" s="735">
        <v>1</v>
      </c>
      <c r="N368" s="736">
        <v>65.489999999999981</v>
      </c>
    </row>
    <row r="369" spans="1:14" ht="14.45" customHeight="1" x14ac:dyDescent="0.2">
      <c r="A369" s="730" t="s">
        <v>586</v>
      </c>
      <c r="B369" s="731" t="s">
        <v>587</v>
      </c>
      <c r="C369" s="732" t="s">
        <v>610</v>
      </c>
      <c r="D369" s="733" t="s">
        <v>611</v>
      </c>
      <c r="E369" s="734">
        <v>50113001</v>
      </c>
      <c r="F369" s="733" t="s">
        <v>619</v>
      </c>
      <c r="G369" s="732" t="s">
        <v>620</v>
      </c>
      <c r="H369" s="732">
        <v>154539</v>
      </c>
      <c r="I369" s="732">
        <v>54539</v>
      </c>
      <c r="J369" s="732" t="s">
        <v>677</v>
      </c>
      <c r="K369" s="732" t="s">
        <v>678</v>
      </c>
      <c r="L369" s="735">
        <v>60.14200000000001</v>
      </c>
      <c r="M369" s="735">
        <v>20</v>
      </c>
      <c r="N369" s="736">
        <v>1202.8400000000001</v>
      </c>
    </row>
    <row r="370" spans="1:14" ht="14.45" customHeight="1" x14ac:dyDescent="0.2">
      <c r="A370" s="730" t="s">
        <v>586</v>
      </c>
      <c r="B370" s="731" t="s">
        <v>587</v>
      </c>
      <c r="C370" s="732" t="s">
        <v>610</v>
      </c>
      <c r="D370" s="733" t="s">
        <v>611</v>
      </c>
      <c r="E370" s="734">
        <v>50113001</v>
      </c>
      <c r="F370" s="733" t="s">
        <v>619</v>
      </c>
      <c r="G370" s="732" t="s">
        <v>620</v>
      </c>
      <c r="H370" s="732">
        <v>226525</v>
      </c>
      <c r="I370" s="732">
        <v>226525</v>
      </c>
      <c r="J370" s="732" t="s">
        <v>681</v>
      </c>
      <c r="K370" s="732" t="s">
        <v>682</v>
      </c>
      <c r="L370" s="735">
        <v>66.34</v>
      </c>
      <c r="M370" s="735">
        <v>5</v>
      </c>
      <c r="N370" s="736">
        <v>331.70000000000005</v>
      </c>
    </row>
    <row r="371" spans="1:14" ht="14.45" customHeight="1" x14ac:dyDescent="0.2">
      <c r="A371" s="730" t="s">
        <v>586</v>
      </c>
      <c r="B371" s="731" t="s">
        <v>587</v>
      </c>
      <c r="C371" s="732" t="s">
        <v>610</v>
      </c>
      <c r="D371" s="733" t="s">
        <v>611</v>
      </c>
      <c r="E371" s="734">
        <v>50113001</v>
      </c>
      <c r="F371" s="733" t="s">
        <v>619</v>
      </c>
      <c r="G371" s="732" t="s">
        <v>620</v>
      </c>
      <c r="H371" s="732">
        <v>920154</v>
      </c>
      <c r="I371" s="732">
        <v>0</v>
      </c>
      <c r="J371" s="732" t="s">
        <v>1096</v>
      </c>
      <c r="K371" s="732" t="s">
        <v>329</v>
      </c>
      <c r="L371" s="735">
        <v>247.32</v>
      </c>
      <c r="M371" s="735">
        <v>1</v>
      </c>
      <c r="N371" s="736">
        <v>247.32</v>
      </c>
    </row>
    <row r="372" spans="1:14" ht="14.45" customHeight="1" x14ac:dyDescent="0.2">
      <c r="A372" s="730" t="s">
        <v>586</v>
      </c>
      <c r="B372" s="731" t="s">
        <v>587</v>
      </c>
      <c r="C372" s="732" t="s">
        <v>610</v>
      </c>
      <c r="D372" s="733" t="s">
        <v>611</v>
      </c>
      <c r="E372" s="734">
        <v>50113001</v>
      </c>
      <c r="F372" s="733" t="s">
        <v>619</v>
      </c>
      <c r="G372" s="732" t="s">
        <v>620</v>
      </c>
      <c r="H372" s="732">
        <v>846873</v>
      </c>
      <c r="I372" s="732">
        <v>0</v>
      </c>
      <c r="J372" s="732" t="s">
        <v>1097</v>
      </c>
      <c r="K372" s="732" t="s">
        <v>329</v>
      </c>
      <c r="L372" s="735">
        <v>225.92002635726817</v>
      </c>
      <c r="M372" s="735">
        <v>1</v>
      </c>
      <c r="N372" s="736">
        <v>225.92002635726817</v>
      </c>
    </row>
    <row r="373" spans="1:14" ht="14.45" customHeight="1" x14ac:dyDescent="0.2">
      <c r="A373" s="730" t="s">
        <v>586</v>
      </c>
      <c r="B373" s="731" t="s">
        <v>587</v>
      </c>
      <c r="C373" s="732" t="s">
        <v>610</v>
      </c>
      <c r="D373" s="733" t="s">
        <v>611</v>
      </c>
      <c r="E373" s="734">
        <v>50113001</v>
      </c>
      <c r="F373" s="733" t="s">
        <v>619</v>
      </c>
      <c r="G373" s="732" t="s">
        <v>620</v>
      </c>
      <c r="H373" s="732">
        <v>500088</v>
      </c>
      <c r="I373" s="732">
        <v>0</v>
      </c>
      <c r="J373" s="732" t="s">
        <v>1098</v>
      </c>
      <c r="K373" s="732" t="s">
        <v>329</v>
      </c>
      <c r="L373" s="735">
        <v>165.82998024609532</v>
      </c>
      <c r="M373" s="735">
        <v>1</v>
      </c>
      <c r="N373" s="736">
        <v>165.82998024609532</v>
      </c>
    </row>
    <row r="374" spans="1:14" ht="14.45" customHeight="1" x14ac:dyDescent="0.2">
      <c r="A374" s="730" t="s">
        <v>586</v>
      </c>
      <c r="B374" s="731" t="s">
        <v>587</v>
      </c>
      <c r="C374" s="732" t="s">
        <v>610</v>
      </c>
      <c r="D374" s="733" t="s">
        <v>611</v>
      </c>
      <c r="E374" s="734">
        <v>50113001</v>
      </c>
      <c r="F374" s="733" t="s">
        <v>619</v>
      </c>
      <c r="G374" s="732" t="s">
        <v>620</v>
      </c>
      <c r="H374" s="732">
        <v>215476</v>
      </c>
      <c r="I374" s="732">
        <v>215476</v>
      </c>
      <c r="J374" s="732" t="s">
        <v>1099</v>
      </c>
      <c r="K374" s="732" t="s">
        <v>1100</v>
      </c>
      <c r="L374" s="735">
        <v>122.99</v>
      </c>
      <c r="M374" s="735">
        <v>2</v>
      </c>
      <c r="N374" s="736">
        <v>245.98</v>
      </c>
    </row>
    <row r="375" spans="1:14" ht="14.45" customHeight="1" x14ac:dyDescent="0.2">
      <c r="A375" s="730" t="s">
        <v>586</v>
      </c>
      <c r="B375" s="731" t="s">
        <v>587</v>
      </c>
      <c r="C375" s="732" t="s">
        <v>610</v>
      </c>
      <c r="D375" s="733" t="s">
        <v>611</v>
      </c>
      <c r="E375" s="734">
        <v>50113001</v>
      </c>
      <c r="F375" s="733" t="s">
        <v>619</v>
      </c>
      <c r="G375" s="732" t="s">
        <v>620</v>
      </c>
      <c r="H375" s="732">
        <v>183272</v>
      </c>
      <c r="I375" s="732">
        <v>215478</v>
      </c>
      <c r="J375" s="732" t="s">
        <v>1101</v>
      </c>
      <c r="K375" s="732" t="s">
        <v>1102</v>
      </c>
      <c r="L375" s="735">
        <v>161.55000000000004</v>
      </c>
      <c r="M375" s="735">
        <v>2</v>
      </c>
      <c r="N375" s="736">
        <v>323.10000000000008</v>
      </c>
    </row>
    <row r="376" spans="1:14" ht="14.45" customHeight="1" x14ac:dyDescent="0.2">
      <c r="A376" s="730" t="s">
        <v>586</v>
      </c>
      <c r="B376" s="731" t="s">
        <v>587</v>
      </c>
      <c r="C376" s="732" t="s">
        <v>610</v>
      </c>
      <c r="D376" s="733" t="s">
        <v>611</v>
      </c>
      <c r="E376" s="734">
        <v>50113001</v>
      </c>
      <c r="F376" s="733" t="s">
        <v>619</v>
      </c>
      <c r="G376" s="732" t="s">
        <v>620</v>
      </c>
      <c r="H376" s="732">
        <v>215474</v>
      </c>
      <c r="I376" s="732">
        <v>215474</v>
      </c>
      <c r="J376" s="732" t="s">
        <v>1103</v>
      </c>
      <c r="K376" s="732" t="s">
        <v>1104</v>
      </c>
      <c r="L376" s="735">
        <v>531.38892857142878</v>
      </c>
      <c r="M376" s="735">
        <v>84</v>
      </c>
      <c r="N376" s="736">
        <v>44636.67000000002</v>
      </c>
    </row>
    <row r="377" spans="1:14" ht="14.45" customHeight="1" x14ac:dyDescent="0.2">
      <c r="A377" s="730" t="s">
        <v>586</v>
      </c>
      <c r="B377" s="731" t="s">
        <v>587</v>
      </c>
      <c r="C377" s="732" t="s">
        <v>610</v>
      </c>
      <c r="D377" s="733" t="s">
        <v>611</v>
      </c>
      <c r="E377" s="734">
        <v>50113001</v>
      </c>
      <c r="F377" s="733" t="s">
        <v>619</v>
      </c>
      <c r="G377" s="732" t="s">
        <v>633</v>
      </c>
      <c r="H377" s="732">
        <v>847627</v>
      </c>
      <c r="I377" s="732">
        <v>134502</v>
      </c>
      <c r="J377" s="732" t="s">
        <v>1105</v>
      </c>
      <c r="K377" s="732" t="s">
        <v>1106</v>
      </c>
      <c r="L377" s="735">
        <v>50.25</v>
      </c>
      <c r="M377" s="735">
        <v>1</v>
      </c>
      <c r="N377" s="736">
        <v>50.25</v>
      </c>
    </row>
    <row r="378" spans="1:14" ht="14.45" customHeight="1" x14ac:dyDescent="0.2">
      <c r="A378" s="730" t="s">
        <v>586</v>
      </c>
      <c r="B378" s="731" t="s">
        <v>587</v>
      </c>
      <c r="C378" s="732" t="s">
        <v>610</v>
      </c>
      <c r="D378" s="733" t="s">
        <v>611</v>
      </c>
      <c r="E378" s="734">
        <v>50113001</v>
      </c>
      <c r="F378" s="733" t="s">
        <v>619</v>
      </c>
      <c r="G378" s="732" t="s">
        <v>620</v>
      </c>
      <c r="H378" s="732">
        <v>159643</v>
      </c>
      <c r="I378" s="732">
        <v>59643</v>
      </c>
      <c r="J378" s="732" t="s">
        <v>1107</v>
      </c>
      <c r="K378" s="732" t="s">
        <v>1108</v>
      </c>
      <c r="L378" s="735">
        <v>108.57000000000001</v>
      </c>
      <c r="M378" s="735">
        <v>2</v>
      </c>
      <c r="N378" s="736">
        <v>217.14000000000001</v>
      </c>
    </row>
    <row r="379" spans="1:14" ht="14.45" customHeight="1" x14ac:dyDescent="0.2">
      <c r="A379" s="730" t="s">
        <v>586</v>
      </c>
      <c r="B379" s="731" t="s">
        <v>587</v>
      </c>
      <c r="C379" s="732" t="s">
        <v>610</v>
      </c>
      <c r="D379" s="733" t="s">
        <v>611</v>
      </c>
      <c r="E379" s="734">
        <v>50113001</v>
      </c>
      <c r="F379" s="733" t="s">
        <v>619</v>
      </c>
      <c r="G379" s="732" t="s">
        <v>620</v>
      </c>
      <c r="H379" s="732">
        <v>217078</v>
      </c>
      <c r="I379" s="732">
        <v>217078</v>
      </c>
      <c r="J379" s="732" t="s">
        <v>1109</v>
      </c>
      <c r="K379" s="732" t="s">
        <v>1110</v>
      </c>
      <c r="L379" s="735">
        <v>161.60000000000002</v>
      </c>
      <c r="M379" s="735">
        <v>6</v>
      </c>
      <c r="N379" s="736">
        <v>969.60000000000014</v>
      </c>
    </row>
    <row r="380" spans="1:14" ht="14.45" customHeight="1" x14ac:dyDescent="0.2">
      <c r="A380" s="730" t="s">
        <v>586</v>
      </c>
      <c r="B380" s="731" t="s">
        <v>587</v>
      </c>
      <c r="C380" s="732" t="s">
        <v>610</v>
      </c>
      <c r="D380" s="733" t="s">
        <v>611</v>
      </c>
      <c r="E380" s="734">
        <v>50113001</v>
      </c>
      <c r="F380" s="733" t="s">
        <v>619</v>
      </c>
      <c r="G380" s="732" t="s">
        <v>620</v>
      </c>
      <c r="H380" s="732">
        <v>217079</v>
      </c>
      <c r="I380" s="732">
        <v>217079</v>
      </c>
      <c r="J380" s="732" t="s">
        <v>1111</v>
      </c>
      <c r="K380" s="732" t="s">
        <v>1110</v>
      </c>
      <c r="L380" s="735">
        <v>161.55555555555557</v>
      </c>
      <c r="M380" s="735">
        <v>9</v>
      </c>
      <c r="N380" s="736">
        <v>1454.0000000000002</v>
      </c>
    </row>
    <row r="381" spans="1:14" ht="14.45" customHeight="1" x14ac:dyDescent="0.2">
      <c r="A381" s="730" t="s">
        <v>586</v>
      </c>
      <c r="B381" s="731" t="s">
        <v>587</v>
      </c>
      <c r="C381" s="732" t="s">
        <v>610</v>
      </c>
      <c r="D381" s="733" t="s">
        <v>611</v>
      </c>
      <c r="E381" s="734">
        <v>50113001</v>
      </c>
      <c r="F381" s="733" t="s">
        <v>619</v>
      </c>
      <c r="G381" s="732" t="s">
        <v>620</v>
      </c>
      <c r="H381" s="732">
        <v>33520</v>
      </c>
      <c r="I381" s="732">
        <v>33520</v>
      </c>
      <c r="J381" s="732" t="s">
        <v>1112</v>
      </c>
      <c r="K381" s="732" t="s">
        <v>1113</v>
      </c>
      <c r="L381" s="735">
        <v>0</v>
      </c>
      <c r="M381" s="735">
        <v>0</v>
      </c>
      <c r="N381" s="736">
        <v>0</v>
      </c>
    </row>
    <row r="382" spans="1:14" ht="14.45" customHeight="1" x14ac:dyDescent="0.2">
      <c r="A382" s="730" t="s">
        <v>586</v>
      </c>
      <c r="B382" s="731" t="s">
        <v>587</v>
      </c>
      <c r="C382" s="732" t="s">
        <v>610</v>
      </c>
      <c r="D382" s="733" t="s">
        <v>611</v>
      </c>
      <c r="E382" s="734">
        <v>50113001</v>
      </c>
      <c r="F382" s="733" t="s">
        <v>619</v>
      </c>
      <c r="G382" s="732" t="s">
        <v>633</v>
      </c>
      <c r="H382" s="732">
        <v>243131</v>
      </c>
      <c r="I382" s="732">
        <v>243131</v>
      </c>
      <c r="J382" s="732" t="s">
        <v>1114</v>
      </c>
      <c r="K382" s="732" t="s">
        <v>1115</v>
      </c>
      <c r="L382" s="735">
        <v>77.679999999999978</v>
      </c>
      <c r="M382" s="735">
        <v>2</v>
      </c>
      <c r="N382" s="736">
        <v>155.35999999999996</v>
      </c>
    </row>
    <row r="383" spans="1:14" ht="14.45" customHeight="1" x14ac:dyDescent="0.2">
      <c r="A383" s="730" t="s">
        <v>586</v>
      </c>
      <c r="B383" s="731" t="s">
        <v>587</v>
      </c>
      <c r="C383" s="732" t="s">
        <v>610</v>
      </c>
      <c r="D383" s="733" t="s">
        <v>611</v>
      </c>
      <c r="E383" s="734">
        <v>50113001</v>
      </c>
      <c r="F383" s="733" t="s">
        <v>619</v>
      </c>
      <c r="G383" s="732" t="s">
        <v>633</v>
      </c>
      <c r="H383" s="732">
        <v>243138</v>
      </c>
      <c r="I383" s="732">
        <v>243138</v>
      </c>
      <c r="J383" s="732" t="s">
        <v>1116</v>
      </c>
      <c r="K383" s="732" t="s">
        <v>1117</v>
      </c>
      <c r="L383" s="735">
        <v>61.17</v>
      </c>
      <c r="M383" s="735">
        <v>1</v>
      </c>
      <c r="N383" s="736">
        <v>61.17</v>
      </c>
    </row>
    <row r="384" spans="1:14" ht="14.45" customHeight="1" x14ac:dyDescent="0.2">
      <c r="A384" s="730" t="s">
        <v>586</v>
      </c>
      <c r="B384" s="731" t="s">
        <v>587</v>
      </c>
      <c r="C384" s="732" t="s">
        <v>610</v>
      </c>
      <c r="D384" s="733" t="s">
        <v>611</v>
      </c>
      <c r="E384" s="734">
        <v>50113001</v>
      </c>
      <c r="F384" s="733" t="s">
        <v>619</v>
      </c>
      <c r="G384" s="732" t="s">
        <v>620</v>
      </c>
      <c r="H384" s="732">
        <v>214598</v>
      </c>
      <c r="I384" s="732">
        <v>214598</v>
      </c>
      <c r="J384" s="732" t="s">
        <v>904</v>
      </c>
      <c r="K384" s="732" t="s">
        <v>905</v>
      </c>
      <c r="L384" s="735">
        <v>181.79999999999998</v>
      </c>
      <c r="M384" s="735">
        <v>1</v>
      </c>
      <c r="N384" s="736">
        <v>181.79999999999998</v>
      </c>
    </row>
    <row r="385" spans="1:14" ht="14.45" customHeight="1" x14ac:dyDescent="0.2">
      <c r="A385" s="730" t="s">
        <v>586</v>
      </c>
      <c r="B385" s="731" t="s">
        <v>587</v>
      </c>
      <c r="C385" s="732" t="s">
        <v>610</v>
      </c>
      <c r="D385" s="733" t="s">
        <v>611</v>
      </c>
      <c r="E385" s="734">
        <v>50113001</v>
      </c>
      <c r="F385" s="733" t="s">
        <v>619</v>
      </c>
      <c r="G385" s="732" t="s">
        <v>620</v>
      </c>
      <c r="H385" s="732">
        <v>152334</v>
      </c>
      <c r="I385" s="732">
        <v>52334</v>
      </c>
      <c r="J385" s="732" t="s">
        <v>694</v>
      </c>
      <c r="K385" s="732" t="s">
        <v>695</v>
      </c>
      <c r="L385" s="735">
        <v>188.04999999999998</v>
      </c>
      <c r="M385" s="735">
        <v>4</v>
      </c>
      <c r="N385" s="736">
        <v>752.19999999999993</v>
      </c>
    </row>
    <row r="386" spans="1:14" ht="14.45" customHeight="1" x14ac:dyDescent="0.2">
      <c r="A386" s="730" t="s">
        <v>586</v>
      </c>
      <c r="B386" s="731" t="s">
        <v>587</v>
      </c>
      <c r="C386" s="732" t="s">
        <v>610</v>
      </c>
      <c r="D386" s="733" t="s">
        <v>611</v>
      </c>
      <c r="E386" s="734">
        <v>50113001</v>
      </c>
      <c r="F386" s="733" t="s">
        <v>619</v>
      </c>
      <c r="G386" s="732" t="s">
        <v>620</v>
      </c>
      <c r="H386" s="732">
        <v>243142</v>
      </c>
      <c r="I386" s="732">
        <v>243142</v>
      </c>
      <c r="J386" s="732" t="s">
        <v>694</v>
      </c>
      <c r="K386" s="732" t="s">
        <v>695</v>
      </c>
      <c r="L386" s="735">
        <v>197.93000000000006</v>
      </c>
      <c r="M386" s="735">
        <v>1</v>
      </c>
      <c r="N386" s="736">
        <v>197.93000000000006</v>
      </c>
    </row>
    <row r="387" spans="1:14" ht="14.45" customHeight="1" x14ac:dyDescent="0.2">
      <c r="A387" s="730" t="s">
        <v>586</v>
      </c>
      <c r="B387" s="731" t="s">
        <v>587</v>
      </c>
      <c r="C387" s="732" t="s">
        <v>610</v>
      </c>
      <c r="D387" s="733" t="s">
        <v>611</v>
      </c>
      <c r="E387" s="734">
        <v>50113001</v>
      </c>
      <c r="F387" s="733" t="s">
        <v>619</v>
      </c>
      <c r="G387" s="732" t="s">
        <v>633</v>
      </c>
      <c r="H387" s="732">
        <v>213477</v>
      </c>
      <c r="I387" s="732">
        <v>213477</v>
      </c>
      <c r="J387" s="732" t="s">
        <v>696</v>
      </c>
      <c r="K387" s="732" t="s">
        <v>697</v>
      </c>
      <c r="L387" s="735">
        <v>3300</v>
      </c>
      <c r="M387" s="735">
        <v>5</v>
      </c>
      <c r="N387" s="736">
        <v>16500</v>
      </c>
    </row>
    <row r="388" spans="1:14" ht="14.45" customHeight="1" x14ac:dyDescent="0.2">
      <c r="A388" s="730" t="s">
        <v>586</v>
      </c>
      <c r="B388" s="731" t="s">
        <v>587</v>
      </c>
      <c r="C388" s="732" t="s">
        <v>610</v>
      </c>
      <c r="D388" s="733" t="s">
        <v>611</v>
      </c>
      <c r="E388" s="734">
        <v>50113001</v>
      </c>
      <c r="F388" s="733" t="s">
        <v>619</v>
      </c>
      <c r="G388" s="732" t="s">
        <v>633</v>
      </c>
      <c r="H388" s="732">
        <v>156805</v>
      </c>
      <c r="I388" s="732">
        <v>56805</v>
      </c>
      <c r="J388" s="732" t="s">
        <v>910</v>
      </c>
      <c r="K388" s="732" t="s">
        <v>1118</v>
      </c>
      <c r="L388" s="735">
        <v>58.640000000000015</v>
      </c>
      <c r="M388" s="735">
        <v>1</v>
      </c>
      <c r="N388" s="736">
        <v>58.640000000000015</v>
      </c>
    </row>
    <row r="389" spans="1:14" ht="14.45" customHeight="1" x14ac:dyDescent="0.2">
      <c r="A389" s="730" t="s">
        <v>586</v>
      </c>
      <c r="B389" s="731" t="s">
        <v>587</v>
      </c>
      <c r="C389" s="732" t="s">
        <v>610</v>
      </c>
      <c r="D389" s="733" t="s">
        <v>611</v>
      </c>
      <c r="E389" s="734">
        <v>50113001</v>
      </c>
      <c r="F389" s="733" t="s">
        <v>619</v>
      </c>
      <c r="G389" s="732" t="s">
        <v>633</v>
      </c>
      <c r="H389" s="732">
        <v>156804</v>
      </c>
      <c r="I389" s="732">
        <v>56804</v>
      </c>
      <c r="J389" s="732" t="s">
        <v>910</v>
      </c>
      <c r="K389" s="732" t="s">
        <v>911</v>
      </c>
      <c r="L389" s="735">
        <v>31.339999999999989</v>
      </c>
      <c r="M389" s="735">
        <v>2</v>
      </c>
      <c r="N389" s="736">
        <v>62.679999999999978</v>
      </c>
    </row>
    <row r="390" spans="1:14" ht="14.45" customHeight="1" x14ac:dyDescent="0.2">
      <c r="A390" s="730" t="s">
        <v>586</v>
      </c>
      <c r="B390" s="731" t="s">
        <v>587</v>
      </c>
      <c r="C390" s="732" t="s">
        <v>610</v>
      </c>
      <c r="D390" s="733" t="s">
        <v>611</v>
      </c>
      <c r="E390" s="734">
        <v>50113001</v>
      </c>
      <c r="F390" s="733" t="s">
        <v>619</v>
      </c>
      <c r="G390" s="732" t="s">
        <v>633</v>
      </c>
      <c r="H390" s="732">
        <v>214036</v>
      </c>
      <c r="I390" s="732">
        <v>214036</v>
      </c>
      <c r="J390" s="732" t="s">
        <v>1119</v>
      </c>
      <c r="K390" s="732" t="s">
        <v>1120</v>
      </c>
      <c r="L390" s="735">
        <v>40.35</v>
      </c>
      <c r="M390" s="735">
        <v>23</v>
      </c>
      <c r="N390" s="736">
        <v>928.05</v>
      </c>
    </row>
    <row r="391" spans="1:14" ht="14.45" customHeight="1" x14ac:dyDescent="0.2">
      <c r="A391" s="730" t="s">
        <v>586</v>
      </c>
      <c r="B391" s="731" t="s">
        <v>587</v>
      </c>
      <c r="C391" s="732" t="s">
        <v>610</v>
      </c>
      <c r="D391" s="733" t="s">
        <v>611</v>
      </c>
      <c r="E391" s="734">
        <v>50113001</v>
      </c>
      <c r="F391" s="733" t="s">
        <v>619</v>
      </c>
      <c r="G391" s="732" t="s">
        <v>633</v>
      </c>
      <c r="H391" s="732">
        <v>239807</v>
      </c>
      <c r="I391" s="732">
        <v>239807</v>
      </c>
      <c r="J391" s="732" t="s">
        <v>1119</v>
      </c>
      <c r="K391" s="732" t="s">
        <v>1120</v>
      </c>
      <c r="L391" s="735">
        <v>40.35</v>
      </c>
      <c r="M391" s="735">
        <v>8</v>
      </c>
      <c r="N391" s="736">
        <v>322.8</v>
      </c>
    </row>
    <row r="392" spans="1:14" ht="14.45" customHeight="1" x14ac:dyDescent="0.2">
      <c r="A392" s="730" t="s">
        <v>586</v>
      </c>
      <c r="B392" s="731" t="s">
        <v>587</v>
      </c>
      <c r="C392" s="732" t="s">
        <v>610</v>
      </c>
      <c r="D392" s="733" t="s">
        <v>611</v>
      </c>
      <c r="E392" s="734">
        <v>50113001</v>
      </c>
      <c r="F392" s="733" t="s">
        <v>619</v>
      </c>
      <c r="G392" s="732" t="s">
        <v>620</v>
      </c>
      <c r="H392" s="732">
        <v>198872</v>
      </c>
      <c r="I392" s="732">
        <v>98872</v>
      </c>
      <c r="J392" s="732" t="s">
        <v>1121</v>
      </c>
      <c r="K392" s="732" t="s">
        <v>1122</v>
      </c>
      <c r="L392" s="735">
        <v>312.83999999999997</v>
      </c>
      <c r="M392" s="735">
        <v>2</v>
      </c>
      <c r="N392" s="736">
        <v>625.67999999999995</v>
      </c>
    </row>
    <row r="393" spans="1:14" ht="14.45" customHeight="1" x14ac:dyDescent="0.2">
      <c r="A393" s="730" t="s">
        <v>586</v>
      </c>
      <c r="B393" s="731" t="s">
        <v>587</v>
      </c>
      <c r="C393" s="732" t="s">
        <v>610</v>
      </c>
      <c r="D393" s="733" t="s">
        <v>611</v>
      </c>
      <c r="E393" s="734">
        <v>50113001</v>
      </c>
      <c r="F393" s="733" t="s">
        <v>619</v>
      </c>
      <c r="G393" s="732" t="s">
        <v>620</v>
      </c>
      <c r="H393" s="732">
        <v>198876</v>
      </c>
      <c r="I393" s="732">
        <v>98876</v>
      </c>
      <c r="J393" s="732" t="s">
        <v>1121</v>
      </c>
      <c r="K393" s="732" t="s">
        <v>1123</v>
      </c>
      <c r="L393" s="735">
        <v>255.20000000000002</v>
      </c>
      <c r="M393" s="735">
        <v>7</v>
      </c>
      <c r="N393" s="736">
        <v>1786.4</v>
      </c>
    </row>
    <row r="394" spans="1:14" ht="14.45" customHeight="1" x14ac:dyDescent="0.2">
      <c r="A394" s="730" t="s">
        <v>586</v>
      </c>
      <c r="B394" s="731" t="s">
        <v>587</v>
      </c>
      <c r="C394" s="732" t="s">
        <v>610</v>
      </c>
      <c r="D394" s="733" t="s">
        <v>611</v>
      </c>
      <c r="E394" s="734">
        <v>50113001</v>
      </c>
      <c r="F394" s="733" t="s">
        <v>619</v>
      </c>
      <c r="G394" s="732" t="s">
        <v>620</v>
      </c>
      <c r="H394" s="732">
        <v>198864</v>
      </c>
      <c r="I394" s="732">
        <v>98864</v>
      </c>
      <c r="J394" s="732" t="s">
        <v>1121</v>
      </c>
      <c r="K394" s="732" t="s">
        <v>1124</v>
      </c>
      <c r="L394" s="735">
        <v>537.86999999999989</v>
      </c>
      <c r="M394" s="735">
        <v>2</v>
      </c>
      <c r="N394" s="736">
        <v>1075.7399999999998</v>
      </c>
    </row>
    <row r="395" spans="1:14" ht="14.45" customHeight="1" x14ac:dyDescent="0.2">
      <c r="A395" s="730" t="s">
        <v>586</v>
      </c>
      <c r="B395" s="731" t="s">
        <v>587</v>
      </c>
      <c r="C395" s="732" t="s">
        <v>610</v>
      </c>
      <c r="D395" s="733" t="s">
        <v>611</v>
      </c>
      <c r="E395" s="734">
        <v>50113001</v>
      </c>
      <c r="F395" s="733" t="s">
        <v>619</v>
      </c>
      <c r="G395" s="732" t="s">
        <v>620</v>
      </c>
      <c r="H395" s="732">
        <v>198880</v>
      </c>
      <c r="I395" s="732">
        <v>98880</v>
      </c>
      <c r="J395" s="732" t="s">
        <v>1121</v>
      </c>
      <c r="K395" s="732" t="s">
        <v>1125</v>
      </c>
      <c r="L395" s="735">
        <v>201.30000271867806</v>
      </c>
      <c r="M395" s="735">
        <v>7</v>
      </c>
      <c r="N395" s="736">
        <v>1409.1000190307464</v>
      </c>
    </row>
    <row r="396" spans="1:14" ht="14.45" customHeight="1" x14ac:dyDescent="0.2">
      <c r="A396" s="730" t="s">
        <v>586</v>
      </c>
      <c r="B396" s="731" t="s">
        <v>587</v>
      </c>
      <c r="C396" s="732" t="s">
        <v>610</v>
      </c>
      <c r="D396" s="733" t="s">
        <v>611</v>
      </c>
      <c r="E396" s="734">
        <v>50113001</v>
      </c>
      <c r="F396" s="733" t="s">
        <v>619</v>
      </c>
      <c r="G396" s="732" t="s">
        <v>620</v>
      </c>
      <c r="H396" s="732">
        <v>165633</v>
      </c>
      <c r="I396" s="732">
        <v>165751</v>
      </c>
      <c r="J396" s="732" t="s">
        <v>1126</v>
      </c>
      <c r="K396" s="732" t="s">
        <v>1127</v>
      </c>
      <c r="L396" s="735">
        <v>3951.64</v>
      </c>
      <c r="M396" s="735">
        <v>2</v>
      </c>
      <c r="N396" s="736">
        <v>7903.28</v>
      </c>
    </row>
    <row r="397" spans="1:14" ht="14.45" customHeight="1" x14ac:dyDescent="0.2">
      <c r="A397" s="730" t="s">
        <v>586</v>
      </c>
      <c r="B397" s="731" t="s">
        <v>587</v>
      </c>
      <c r="C397" s="732" t="s">
        <v>610</v>
      </c>
      <c r="D397" s="733" t="s">
        <v>611</v>
      </c>
      <c r="E397" s="734">
        <v>50113001</v>
      </c>
      <c r="F397" s="733" t="s">
        <v>619</v>
      </c>
      <c r="G397" s="732" t="s">
        <v>620</v>
      </c>
      <c r="H397" s="732">
        <v>217219</v>
      </c>
      <c r="I397" s="732">
        <v>217219</v>
      </c>
      <c r="J397" s="732" t="s">
        <v>1128</v>
      </c>
      <c r="K397" s="732" t="s">
        <v>1110</v>
      </c>
      <c r="L397" s="735">
        <v>187.44</v>
      </c>
      <c r="M397" s="735">
        <v>4</v>
      </c>
      <c r="N397" s="736">
        <v>749.76</v>
      </c>
    </row>
    <row r="398" spans="1:14" ht="14.45" customHeight="1" x14ac:dyDescent="0.2">
      <c r="A398" s="730" t="s">
        <v>586</v>
      </c>
      <c r="B398" s="731" t="s">
        <v>587</v>
      </c>
      <c r="C398" s="732" t="s">
        <v>610</v>
      </c>
      <c r="D398" s="733" t="s">
        <v>611</v>
      </c>
      <c r="E398" s="734">
        <v>50113001</v>
      </c>
      <c r="F398" s="733" t="s">
        <v>619</v>
      </c>
      <c r="G398" s="732" t="s">
        <v>620</v>
      </c>
      <c r="H398" s="732">
        <v>217218</v>
      </c>
      <c r="I398" s="732">
        <v>217218</v>
      </c>
      <c r="J398" s="732" t="s">
        <v>1129</v>
      </c>
      <c r="K398" s="732" t="s">
        <v>1110</v>
      </c>
      <c r="L398" s="735">
        <v>187.44000000000003</v>
      </c>
      <c r="M398" s="735">
        <v>2</v>
      </c>
      <c r="N398" s="736">
        <v>374.88000000000005</v>
      </c>
    </row>
    <row r="399" spans="1:14" ht="14.45" customHeight="1" x14ac:dyDescent="0.2">
      <c r="A399" s="730" t="s">
        <v>586</v>
      </c>
      <c r="B399" s="731" t="s">
        <v>587</v>
      </c>
      <c r="C399" s="732" t="s">
        <v>610</v>
      </c>
      <c r="D399" s="733" t="s">
        <v>611</v>
      </c>
      <c r="E399" s="734">
        <v>50113001</v>
      </c>
      <c r="F399" s="733" t="s">
        <v>619</v>
      </c>
      <c r="G399" s="732" t="s">
        <v>620</v>
      </c>
      <c r="H399" s="732">
        <v>31915</v>
      </c>
      <c r="I399" s="732">
        <v>31915</v>
      </c>
      <c r="J399" s="732" t="s">
        <v>698</v>
      </c>
      <c r="K399" s="732" t="s">
        <v>699</v>
      </c>
      <c r="L399" s="735">
        <v>173.69000000000003</v>
      </c>
      <c r="M399" s="735">
        <v>48</v>
      </c>
      <c r="N399" s="736">
        <v>8337.1200000000008</v>
      </c>
    </row>
    <row r="400" spans="1:14" ht="14.45" customHeight="1" x14ac:dyDescent="0.2">
      <c r="A400" s="730" t="s">
        <v>586</v>
      </c>
      <c r="B400" s="731" t="s">
        <v>587</v>
      </c>
      <c r="C400" s="732" t="s">
        <v>610</v>
      </c>
      <c r="D400" s="733" t="s">
        <v>611</v>
      </c>
      <c r="E400" s="734">
        <v>50113001</v>
      </c>
      <c r="F400" s="733" t="s">
        <v>619</v>
      </c>
      <c r="G400" s="732" t="s">
        <v>620</v>
      </c>
      <c r="H400" s="732">
        <v>98901</v>
      </c>
      <c r="I400" s="732">
        <v>98901</v>
      </c>
      <c r="J400" s="732" t="s">
        <v>1130</v>
      </c>
      <c r="K400" s="732" t="s">
        <v>1123</v>
      </c>
      <c r="L400" s="735">
        <v>320.22000000000003</v>
      </c>
      <c r="M400" s="735">
        <v>5</v>
      </c>
      <c r="N400" s="736">
        <v>1601.1000000000001</v>
      </c>
    </row>
    <row r="401" spans="1:14" ht="14.45" customHeight="1" x14ac:dyDescent="0.2">
      <c r="A401" s="730" t="s">
        <v>586</v>
      </c>
      <c r="B401" s="731" t="s">
        <v>587</v>
      </c>
      <c r="C401" s="732" t="s">
        <v>610</v>
      </c>
      <c r="D401" s="733" t="s">
        <v>611</v>
      </c>
      <c r="E401" s="734">
        <v>50113001</v>
      </c>
      <c r="F401" s="733" t="s">
        <v>619</v>
      </c>
      <c r="G401" s="732" t="s">
        <v>620</v>
      </c>
      <c r="H401" s="732">
        <v>106093</v>
      </c>
      <c r="I401" s="732">
        <v>6093</v>
      </c>
      <c r="J401" s="732" t="s">
        <v>1131</v>
      </c>
      <c r="K401" s="732" t="s">
        <v>1132</v>
      </c>
      <c r="L401" s="735">
        <v>171.45000000000002</v>
      </c>
      <c r="M401" s="735">
        <v>1</v>
      </c>
      <c r="N401" s="736">
        <v>171.45000000000002</v>
      </c>
    </row>
    <row r="402" spans="1:14" ht="14.45" customHeight="1" x14ac:dyDescent="0.2">
      <c r="A402" s="730" t="s">
        <v>586</v>
      </c>
      <c r="B402" s="731" t="s">
        <v>587</v>
      </c>
      <c r="C402" s="732" t="s">
        <v>610</v>
      </c>
      <c r="D402" s="733" t="s">
        <v>611</v>
      </c>
      <c r="E402" s="734">
        <v>50113001</v>
      </c>
      <c r="F402" s="733" t="s">
        <v>619</v>
      </c>
      <c r="G402" s="732" t="s">
        <v>620</v>
      </c>
      <c r="H402" s="732">
        <v>125366</v>
      </c>
      <c r="I402" s="732">
        <v>25366</v>
      </c>
      <c r="J402" s="732" t="s">
        <v>701</v>
      </c>
      <c r="K402" s="732" t="s">
        <v>916</v>
      </c>
      <c r="L402" s="735">
        <v>70.402222222222235</v>
      </c>
      <c r="M402" s="735">
        <v>9</v>
      </c>
      <c r="N402" s="736">
        <v>633.62000000000012</v>
      </c>
    </row>
    <row r="403" spans="1:14" ht="14.45" customHeight="1" x14ac:dyDescent="0.2">
      <c r="A403" s="730" t="s">
        <v>586</v>
      </c>
      <c r="B403" s="731" t="s">
        <v>587</v>
      </c>
      <c r="C403" s="732" t="s">
        <v>610</v>
      </c>
      <c r="D403" s="733" t="s">
        <v>611</v>
      </c>
      <c r="E403" s="734">
        <v>50113001</v>
      </c>
      <c r="F403" s="733" t="s">
        <v>619</v>
      </c>
      <c r="G403" s="732" t="s">
        <v>620</v>
      </c>
      <c r="H403" s="732">
        <v>215605</v>
      </c>
      <c r="I403" s="732">
        <v>215605</v>
      </c>
      <c r="J403" s="732" t="s">
        <v>701</v>
      </c>
      <c r="K403" s="732" t="s">
        <v>702</v>
      </c>
      <c r="L403" s="735">
        <v>28.269999999999996</v>
      </c>
      <c r="M403" s="735">
        <v>1</v>
      </c>
      <c r="N403" s="736">
        <v>28.269999999999996</v>
      </c>
    </row>
    <row r="404" spans="1:14" ht="14.45" customHeight="1" x14ac:dyDescent="0.2">
      <c r="A404" s="730" t="s">
        <v>586</v>
      </c>
      <c r="B404" s="731" t="s">
        <v>587</v>
      </c>
      <c r="C404" s="732" t="s">
        <v>610</v>
      </c>
      <c r="D404" s="733" t="s">
        <v>611</v>
      </c>
      <c r="E404" s="734">
        <v>50113001</v>
      </c>
      <c r="F404" s="733" t="s">
        <v>619</v>
      </c>
      <c r="G404" s="732" t="s">
        <v>620</v>
      </c>
      <c r="H404" s="732">
        <v>109139</v>
      </c>
      <c r="I404" s="732">
        <v>176129</v>
      </c>
      <c r="J404" s="732" t="s">
        <v>1133</v>
      </c>
      <c r="K404" s="732" t="s">
        <v>1134</v>
      </c>
      <c r="L404" s="735">
        <v>639.14</v>
      </c>
      <c r="M404" s="735">
        <v>8</v>
      </c>
      <c r="N404" s="736">
        <v>5113.12</v>
      </c>
    </row>
    <row r="405" spans="1:14" ht="14.45" customHeight="1" x14ac:dyDescent="0.2">
      <c r="A405" s="730" t="s">
        <v>586</v>
      </c>
      <c r="B405" s="731" t="s">
        <v>587</v>
      </c>
      <c r="C405" s="732" t="s">
        <v>610</v>
      </c>
      <c r="D405" s="733" t="s">
        <v>611</v>
      </c>
      <c r="E405" s="734">
        <v>50113001</v>
      </c>
      <c r="F405" s="733" t="s">
        <v>619</v>
      </c>
      <c r="G405" s="732" t="s">
        <v>620</v>
      </c>
      <c r="H405" s="732">
        <v>193746</v>
      </c>
      <c r="I405" s="732">
        <v>93746</v>
      </c>
      <c r="J405" s="732" t="s">
        <v>1135</v>
      </c>
      <c r="K405" s="732" t="s">
        <v>1136</v>
      </c>
      <c r="L405" s="735">
        <v>366.22</v>
      </c>
      <c r="M405" s="735">
        <v>13</v>
      </c>
      <c r="N405" s="736">
        <v>4760.8600000000006</v>
      </c>
    </row>
    <row r="406" spans="1:14" ht="14.45" customHeight="1" x14ac:dyDescent="0.2">
      <c r="A406" s="730" t="s">
        <v>586</v>
      </c>
      <c r="B406" s="731" t="s">
        <v>587</v>
      </c>
      <c r="C406" s="732" t="s">
        <v>610</v>
      </c>
      <c r="D406" s="733" t="s">
        <v>611</v>
      </c>
      <c r="E406" s="734">
        <v>50113001</v>
      </c>
      <c r="F406" s="733" t="s">
        <v>619</v>
      </c>
      <c r="G406" s="732" t="s">
        <v>633</v>
      </c>
      <c r="H406" s="732">
        <v>846694</v>
      </c>
      <c r="I406" s="732">
        <v>100311</v>
      </c>
      <c r="J406" s="732" t="s">
        <v>703</v>
      </c>
      <c r="K406" s="732" t="s">
        <v>704</v>
      </c>
      <c r="L406" s="735">
        <v>59.29</v>
      </c>
      <c r="M406" s="735">
        <v>3</v>
      </c>
      <c r="N406" s="736">
        <v>177.87</v>
      </c>
    </row>
    <row r="407" spans="1:14" ht="14.45" customHeight="1" x14ac:dyDescent="0.2">
      <c r="A407" s="730" t="s">
        <v>586</v>
      </c>
      <c r="B407" s="731" t="s">
        <v>587</v>
      </c>
      <c r="C407" s="732" t="s">
        <v>610</v>
      </c>
      <c r="D407" s="733" t="s">
        <v>611</v>
      </c>
      <c r="E407" s="734">
        <v>50113001</v>
      </c>
      <c r="F407" s="733" t="s">
        <v>619</v>
      </c>
      <c r="G407" s="732" t="s">
        <v>620</v>
      </c>
      <c r="H407" s="732">
        <v>214337</v>
      </c>
      <c r="I407" s="732">
        <v>214337</v>
      </c>
      <c r="J407" s="732" t="s">
        <v>1137</v>
      </c>
      <c r="K407" s="732" t="s">
        <v>706</v>
      </c>
      <c r="L407" s="735">
        <v>279.02000000000004</v>
      </c>
      <c r="M407" s="735">
        <v>10</v>
      </c>
      <c r="N407" s="736">
        <v>2790.2000000000003</v>
      </c>
    </row>
    <row r="408" spans="1:14" ht="14.45" customHeight="1" x14ac:dyDescent="0.2">
      <c r="A408" s="730" t="s">
        <v>586</v>
      </c>
      <c r="B408" s="731" t="s">
        <v>587</v>
      </c>
      <c r="C408" s="732" t="s">
        <v>610</v>
      </c>
      <c r="D408" s="733" t="s">
        <v>611</v>
      </c>
      <c r="E408" s="734">
        <v>50113001</v>
      </c>
      <c r="F408" s="733" t="s">
        <v>619</v>
      </c>
      <c r="G408" s="732" t="s">
        <v>620</v>
      </c>
      <c r="H408" s="732">
        <v>214355</v>
      </c>
      <c r="I408" s="732">
        <v>214355</v>
      </c>
      <c r="J408" s="732" t="s">
        <v>705</v>
      </c>
      <c r="K408" s="732" t="s">
        <v>706</v>
      </c>
      <c r="L408" s="735">
        <v>215.41</v>
      </c>
      <c r="M408" s="735">
        <v>16</v>
      </c>
      <c r="N408" s="736">
        <v>3446.56</v>
      </c>
    </row>
    <row r="409" spans="1:14" ht="14.45" customHeight="1" x14ac:dyDescent="0.2">
      <c r="A409" s="730" t="s">
        <v>586</v>
      </c>
      <c r="B409" s="731" t="s">
        <v>587</v>
      </c>
      <c r="C409" s="732" t="s">
        <v>610</v>
      </c>
      <c r="D409" s="733" t="s">
        <v>611</v>
      </c>
      <c r="E409" s="734">
        <v>50113001</v>
      </c>
      <c r="F409" s="733" t="s">
        <v>619</v>
      </c>
      <c r="G409" s="732" t="s">
        <v>620</v>
      </c>
      <c r="H409" s="732">
        <v>176205</v>
      </c>
      <c r="I409" s="732">
        <v>180825</v>
      </c>
      <c r="J409" s="732" t="s">
        <v>707</v>
      </c>
      <c r="K409" s="732" t="s">
        <v>708</v>
      </c>
      <c r="L409" s="735">
        <v>104.64000000000004</v>
      </c>
      <c r="M409" s="735">
        <v>2</v>
      </c>
      <c r="N409" s="736">
        <v>209.28000000000009</v>
      </c>
    </row>
    <row r="410" spans="1:14" ht="14.45" customHeight="1" x14ac:dyDescent="0.2">
      <c r="A410" s="730" t="s">
        <v>586</v>
      </c>
      <c r="B410" s="731" t="s">
        <v>587</v>
      </c>
      <c r="C410" s="732" t="s">
        <v>610</v>
      </c>
      <c r="D410" s="733" t="s">
        <v>611</v>
      </c>
      <c r="E410" s="734">
        <v>50113001</v>
      </c>
      <c r="F410" s="733" t="s">
        <v>619</v>
      </c>
      <c r="G410" s="732" t="s">
        <v>620</v>
      </c>
      <c r="H410" s="732">
        <v>100858</v>
      </c>
      <c r="I410" s="732">
        <v>858</v>
      </c>
      <c r="J410" s="732" t="s">
        <v>1022</v>
      </c>
      <c r="K410" s="732" t="s">
        <v>1023</v>
      </c>
      <c r="L410" s="735">
        <v>43.87</v>
      </c>
      <c r="M410" s="735">
        <v>1</v>
      </c>
      <c r="N410" s="736">
        <v>43.87</v>
      </c>
    </row>
    <row r="411" spans="1:14" ht="14.45" customHeight="1" x14ac:dyDescent="0.2">
      <c r="A411" s="730" t="s">
        <v>586</v>
      </c>
      <c r="B411" s="731" t="s">
        <v>587</v>
      </c>
      <c r="C411" s="732" t="s">
        <v>610</v>
      </c>
      <c r="D411" s="733" t="s">
        <v>611</v>
      </c>
      <c r="E411" s="734">
        <v>50113001</v>
      </c>
      <c r="F411" s="733" t="s">
        <v>619</v>
      </c>
      <c r="G411" s="732" t="s">
        <v>620</v>
      </c>
      <c r="H411" s="732">
        <v>216572</v>
      </c>
      <c r="I411" s="732">
        <v>216572</v>
      </c>
      <c r="J411" s="732" t="s">
        <v>709</v>
      </c>
      <c r="K411" s="732" t="s">
        <v>710</v>
      </c>
      <c r="L411" s="735">
        <v>36.369478001172972</v>
      </c>
      <c r="M411" s="735">
        <v>90</v>
      </c>
      <c r="N411" s="736">
        <v>3273.2530201055674</v>
      </c>
    </row>
    <row r="412" spans="1:14" ht="14.45" customHeight="1" x14ac:dyDescent="0.2">
      <c r="A412" s="730" t="s">
        <v>586</v>
      </c>
      <c r="B412" s="731" t="s">
        <v>587</v>
      </c>
      <c r="C412" s="732" t="s">
        <v>610</v>
      </c>
      <c r="D412" s="733" t="s">
        <v>611</v>
      </c>
      <c r="E412" s="734">
        <v>50113001</v>
      </c>
      <c r="F412" s="733" t="s">
        <v>619</v>
      </c>
      <c r="G412" s="732" t="s">
        <v>620</v>
      </c>
      <c r="H412" s="732">
        <v>223200</v>
      </c>
      <c r="I412" s="732">
        <v>223200</v>
      </c>
      <c r="J412" s="732" t="s">
        <v>1138</v>
      </c>
      <c r="K412" s="732" t="s">
        <v>1139</v>
      </c>
      <c r="L412" s="735">
        <v>135.30000000000001</v>
      </c>
      <c r="M412" s="735">
        <v>2</v>
      </c>
      <c r="N412" s="736">
        <v>270.60000000000002</v>
      </c>
    </row>
    <row r="413" spans="1:14" ht="14.45" customHeight="1" x14ac:dyDescent="0.2">
      <c r="A413" s="730" t="s">
        <v>586</v>
      </c>
      <c r="B413" s="731" t="s">
        <v>587</v>
      </c>
      <c r="C413" s="732" t="s">
        <v>610</v>
      </c>
      <c r="D413" s="733" t="s">
        <v>611</v>
      </c>
      <c r="E413" s="734">
        <v>50113001</v>
      </c>
      <c r="F413" s="733" t="s">
        <v>619</v>
      </c>
      <c r="G413" s="732" t="s">
        <v>620</v>
      </c>
      <c r="H413" s="732">
        <v>51383</v>
      </c>
      <c r="I413" s="732">
        <v>51383</v>
      </c>
      <c r="J413" s="732" t="s">
        <v>711</v>
      </c>
      <c r="K413" s="732" t="s">
        <v>712</v>
      </c>
      <c r="L413" s="735">
        <v>93.5</v>
      </c>
      <c r="M413" s="735">
        <v>30</v>
      </c>
      <c r="N413" s="736">
        <v>2805</v>
      </c>
    </row>
    <row r="414" spans="1:14" ht="14.45" customHeight="1" x14ac:dyDescent="0.2">
      <c r="A414" s="730" t="s">
        <v>586</v>
      </c>
      <c r="B414" s="731" t="s">
        <v>587</v>
      </c>
      <c r="C414" s="732" t="s">
        <v>610</v>
      </c>
      <c r="D414" s="733" t="s">
        <v>611</v>
      </c>
      <c r="E414" s="734">
        <v>50113001</v>
      </c>
      <c r="F414" s="733" t="s">
        <v>619</v>
      </c>
      <c r="G414" s="732" t="s">
        <v>620</v>
      </c>
      <c r="H414" s="732">
        <v>51367</v>
      </c>
      <c r="I414" s="732">
        <v>51367</v>
      </c>
      <c r="J414" s="732" t="s">
        <v>711</v>
      </c>
      <c r="K414" s="732" t="s">
        <v>713</v>
      </c>
      <c r="L414" s="735">
        <v>92.950000000000017</v>
      </c>
      <c r="M414" s="735">
        <v>52</v>
      </c>
      <c r="N414" s="736">
        <v>4833.4000000000005</v>
      </c>
    </row>
    <row r="415" spans="1:14" ht="14.45" customHeight="1" x14ac:dyDescent="0.2">
      <c r="A415" s="730" t="s">
        <v>586</v>
      </c>
      <c r="B415" s="731" t="s">
        <v>587</v>
      </c>
      <c r="C415" s="732" t="s">
        <v>610</v>
      </c>
      <c r="D415" s="733" t="s">
        <v>611</v>
      </c>
      <c r="E415" s="734">
        <v>50113001</v>
      </c>
      <c r="F415" s="733" t="s">
        <v>619</v>
      </c>
      <c r="G415" s="732" t="s">
        <v>620</v>
      </c>
      <c r="H415" s="732">
        <v>51366</v>
      </c>
      <c r="I415" s="732">
        <v>51366</v>
      </c>
      <c r="J415" s="732" t="s">
        <v>711</v>
      </c>
      <c r="K415" s="732" t="s">
        <v>714</v>
      </c>
      <c r="L415" s="735">
        <v>171.6</v>
      </c>
      <c r="M415" s="735">
        <v>100</v>
      </c>
      <c r="N415" s="736">
        <v>17160</v>
      </c>
    </row>
    <row r="416" spans="1:14" ht="14.45" customHeight="1" x14ac:dyDescent="0.2">
      <c r="A416" s="730" t="s">
        <v>586</v>
      </c>
      <c r="B416" s="731" t="s">
        <v>587</v>
      </c>
      <c r="C416" s="732" t="s">
        <v>610</v>
      </c>
      <c r="D416" s="733" t="s">
        <v>611</v>
      </c>
      <c r="E416" s="734">
        <v>50113001</v>
      </c>
      <c r="F416" s="733" t="s">
        <v>619</v>
      </c>
      <c r="G416" s="732" t="s">
        <v>620</v>
      </c>
      <c r="H416" s="732">
        <v>51384</v>
      </c>
      <c r="I416" s="732">
        <v>51384</v>
      </c>
      <c r="J416" s="732" t="s">
        <v>711</v>
      </c>
      <c r="K416" s="732" t="s">
        <v>715</v>
      </c>
      <c r="L416" s="735">
        <v>192.5</v>
      </c>
      <c r="M416" s="735">
        <v>4</v>
      </c>
      <c r="N416" s="736">
        <v>770</v>
      </c>
    </row>
    <row r="417" spans="1:14" ht="14.45" customHeight="1" x14ac:dyDescent="0.2">
      <c r="A417" s="730" t="s">
        <v>586</v>
      </c>
      <c r="B417" s="731" t="s">
        <v>587</v>
      </c>
      <c r="C417" s="732" t="s">
        <v>610</v>
      </c>
      <c r="D417" s="733" t="s">
        <v>611</v>
      </c>
      <c r="E417" s="734">
        <v>50113001</v>
      </c>
      <c r="F417" s="733" t="s">
        <v>619</v>
      </c>
      <c r="G417" s="732" t="s">
        <v>620</v>
      </c>
      <c r="H417" s="732">
        <v>157608</v>
      </c>
      <c r="I417" s="732">
        <v>57608</v>
      </c>
      <c r="J417" s="732" t="s">
        <v>718</v>
      </c>
      <c r="K417" s="732" t="s">
        <v>719</v>
      </c>
      <c r="L417" s="735">
        <v>100.25</v>
      </c>
      <c r="M417" s="735">
        <v>1</v>
      </c>
      <c r="N417" s="736">
        <v>100.25</v>
      </c>
    </row>
    <row r="418" spans="1:14" ht="14.45" customHeight="1" x14ac:dyDescent="0.2">
      <c r="A418" s="730" t="s">
        <v>586</v>
      </c>
      <c r="B418" s="731" t="s">
        <v>587</v>
      </c>
      <c r="C418" s="732" t="s">
        <v>610</v>
      </c>
      <c r="D418" s="733" t="s">
        <v>611</v>
      </c>
      <c r="E418" s="734">
        <v>50113001</v>
      </c>
      <c r="F418" s="733" t="s">
        <v>619</v>
      </c>
      <c r="G418" s="732" t="s">
        <v>620</v>
      </c>
      <c r="H418" s="732">
        <v>208988</v>
      </c>
      <c r="I418" s="732">
        <v>208988</v>
      </c>
      <c r="J418" s="732" t="s">
        <v>1140</v>
      </c>
      <c r="K418" s="732" t="s">
        <v>1141</v>
      </c>
      <c r="L418" s="735">
        <v>555.16999999999996</v>
      </c>
      <c r="M418" s="735">
        <v>38</v>
      </c>
      <c r="N418" s="736">
        <v>21096.46</v>
      </c>
    </row>
    <row r="419" spans="1:14" ht="14.45" customHeight="1" x14ac:dyDescent="0.2">
      <c r="A419" s="730" t="s">
        <v>586</v>
      </c>
      <c r="B419" s="731" t="s">
        <v>587</v>
      </c>
      <c r="C419" s="732" t="s">
        <v>610</v>
      </c>
      <c r="D419" s="733" t="s">
        <v>611</v>
      </c>
      <c r="E419" s="734">
        <v>50113001</v>
      </c>
      <c r="F419" s="733" t="s">
        <v>619</v>
      </c>
      <c r="G419" s="732" t="s">
        <v>620</v>
      </c>
      <c r="H419" s="732">
        <v>224964</v>
      </c>
      <c r="I419" s="732">
        <v>224964</v>
      </c>
      <c r="J419" s="732" t="s">
        <v>1142</v>
      </c>
      <c r="K419" s="732" t="s">
        <v>1143</v>
      </c>
      <c r="L419" s="735">
        <v>107.74999999999999</v>
      </c>
      <c r="M419" s="735">
        <v>3</v>
      </c>
      <c r="N419" s="736">
        <v>323.24999999999994</v>
      </c>
    </row>
    <row r="420" spans="1:14" ht="14.45" customHeight="1" x14ac:dyDescent="0.2">
      <c r="A420" s="730" t="s">
        <v>586</v>
      </c>
      <c r="B420" s="731" t="s">
        <v>587</v>
      </c>
      <c r="C420" s="732" t="s">
        <v>610</v>
      </c>
      <c r="D420" s="733" t="s">
        <v>611</v>
      </c>
      <c r="E420" s="734">
        <v>50113001</v>
      </c>
      <c r="F420" s="733" t="s">
        <v>619</v>
      </c>
      <c r="G420" s="732" t="s">
        <v>620</v>
      </c>
      <c r="H420" s="732">
        <v>193724</v>
      </c>
      <c r="I420" s="732">
        <v>93724</v>
      </c>
      <c r="J420" s="732" t="s">
        <v>1144</v>
      </c>
      <c r="K420" s="732" t="s">
        <v>1145</v>
      </c>
      <c r="L420" s="735">
        <v>68.239999999999981</v>
      </c>
      <c r="M420" s="735">
        <v>5</v>
      </c>
      <c r="N420" s="736">
        <v>341.19999999999987</v>
      </c>
    </row>
    <row r="421" spans="1:14" ht="14.45" customHeight="1" x14ac:dyDescent="0.2">
      <c r="A421" s="730" t="s">
        <v>586</v>
      </c>
      <c r="B421" s="731" t="s">
        <v>587</v>
      </c>
      <c r="C421" s="732" t="s">
        <v>610</v>
      </c>
      <c r="D421" s="733" t="s">
        <v>611</v>
      </c>
      <c r="E421" s="734">
        <v>50113001</v>
      </c>
      <c r="F421" s="733" t="s">
        <v>619</v>
      </c>
      <c r="G421" s="732" t="s">
        <v>620</v>
      </c>
      <c r="H421" s="732">
        <v>501068</v>
      </c>
      <c r="I421" s="732">
        <v>160185</v>
      </c>
      <c r="J421" s="732" t="s">
        <v>1146</v>
      </c>
      <c r="K421" s="732" t="s">
        <v>1147</v>
      </c>
      <c r="L421" s="735">
        <v>800.42</v>
      </c>
      <c r="M421" s="735">
        <v>2</v>
      </c>
      <c r="N421" s="736">
        <v>1600.84</v>
      </c>
    </row>
    <row r="422" spans="1:14" ht="14.45" customHeight="1" x14ac:dyDescent="0.2">
      <c r="A422" s="730" t="s">
        <v>586</v>
      </c>
      <c r="B422" s="731" t="s">
        <v>587</v>
      </c>
      <c r="C422" s="732" t="s">
        <v>610</v>
      </c>
      <c r="D422" s="733" t="s">
        <v>611</v>
      </c>
      <c r="E422" s="734">
        <v>50113001</v>
      </c>
      <c r="F422" s="733" t="s">
        <v>619</v>
      </c>
      <c r="G422" s="732" t="s">
        <v>329</v>
      </c>
      <c r="H422" s="732">
        <v>233480</v>
      </c>
      <c r="I422" s="732">
        <v>233480</v>
      </c>
      <c r="J422" s="732" t="s">
        <v>1148</v>
      </c>
      <c r="K422" s="732" t="s">
        <v>1149</v>
      </c>
      <c r="L422" s="735">
        <v>57.160000000000011</v>
      </c>
      <c r="M422" s="735">
        <v>1</v>
      </c>
      <c r="N422" s="736">
        <v>57.160000000000011</v>
      </c>
    </row>
    <row r="423" spans="1:14" ht="14.45" customHeight="1" x14ac:dyDescent="0.2">
      <c r="A423" s="730" t="s">
        <v>586</v>
      </c>
      <c r="B423" s="731" t="s">
        <v>587</v>
      </c>
      <c r="C423" s="732" t="s">
        <v>610</v>
      </c>
      <c r="D423" s="733" t="s">
        <v>611</v>
      </c>
      <c r="E423" s="734">
        <v>50113001</v>
      </c>
      <c r="F423" s="733" t="s">
        <v>619</v>
      </c>
      <c r="G423" s="732" t="s">
        <v>620</v>
      </c>
      <c r="H423" s="732">
        <v>117189</v>
      </c>
      <c r="I423" s="732">
        <v>17189</v>
      </c>
      <c r="J423" s="732" t="s">
        <v>1150</v>
      </c>
      <c r="K423" s="732" t="s">
        <v>1151</v>
      </c>
      <c r="L423" s="735">
        <v>55.79999999999999</v>
      </c>
      <c r="M423" s="735">
        <v>1</v>
      </c>
      <c r="N423" s="736">
        <v>55.79999999999999</v>
      </c>
    </row>
    <row r="424" spans="1:14" ht="14.45" customHeight="1" x14ac:dyDescent="0.2">
      <c r="A424" s="730" t="s">
        <v>586</v>
      </c>
      <c r="B424" s="731" t="s">
        <v>587</v>
      </c>
      <c r="C424" s="732" t="s">
        <v>610</v>
      </c>
      <c r="D424" s="733" t="s">
        <v>611</v>
      </c>
      <c r="E424" s="734">
        <v>50113001</v>
      </c>
      <c r="F424" s="733" t="s">
        <v>619</v>
      </c>
      <c r="G424" s="732" t="s">
        <v>620</v>
      </c>
      <c r="H424" s="732">
        <v>107678</v>
      </c>
      <c r="I424" s="732">
        <v>107678</v>
      </c>
      <c r="J424" s="732" t="s">
        <v>1152</v>
      </c>
      <c r="K424" s="732" t="s">
        <v>1153</v>
      </c>
      <c r="L424" s="735">
        <v>473.59399999999999</v>
      </c>
      <c r="M424" s="735">
        <v>2</v>
      </c>
      <c r="N424" s="736">
        <v>947.18799999999999</v>
      </c>
    </row>
    <row r="425" spans="1:14" ht="14.45" customHeight="1" x14ac:dyDescent="0.2">
      <c r="A425" s="730" t="s">
        <v>586</v>
      </c>
      <c r="B425" s="731" t="s">
        <v>587</v>
      </c>
      <c r="C425" s="732" t="s">
        <v>610</v>
      </c>
      <c r="D425" s="733" t="s">
        <v>611</v>
      </c>
      <c r="E425" s="734">
        <v>50113001</v>
      </c>
      <c r="F425" s="733" t="s">
        <v>619</v>
      </c>
      <c r="G425" s="732" t="s">
        <v>620</v>
      </c>
      <c r="H425" s="732">
        <v>848725</v>
      </c>
      <c r="I425" s="732">
        <v>107677</v>
      </c>
      <c r="J425" s="732" t="s">
        <v>1152</v>
      </c>
      <c r="K425" s="732" t="s">
        <v>1154</v>
      </c>
      <c r="L425" s="735">
        <v>382.11</v>
      </c>
      <c r="M425" s="735">
        <v>5</v>
      </c>
      <c r="N425" s="736">
        <v>1910.55</v>
      </c>
    </row>
    <row r="426" spans="1:14" ht="14.45" customHeight="1" x14ac:dyDescent="0.2">
      <c r="A426" s="730" t="s">
        <v>586</v>
      </c>
      <c r="B426" s="731" t="s">
        <v>587</v>
      </c>
      <c r="C426" s="732" t="s">
        <v>610</v>
      </c>
      <c r="D426" s="733" t="s">
        <v>611</v>
      </c>
      <c r="E426" s="734">
        <v>50113001</v>
      </c>
      <c r="F426" s="733" t="s">
        <v>619</v>
      </c>
      <c r="G426" s="732" t="s">
        <v>620</v>
      </c>
      <c r="H426" s="732">
        <v>845697</v>
      </c>
      <c r="I426" s="732">
        <v>200935</v>
      </c>
      <c r="J426" s="732" t="s">
        <v>1155</v>
      </c>
      <c r="K426" s="732" t="s">
        <v>1156</v>
      </c>
      <c r="L426" s="735">
        <v>44.790000000000006</v>
      </c>
      <c r="M426" s="735">
        <v>2</v>
      </c>
      <c r="N426" s="736">
        <v>89.580000000000013</v>
      </c>
    </row>
    <row r="427" spans="1:14" ht="14.45" customHeight="1" x14ac:dyDescent="0.2">
      <c r="A427" s="730" t="s">
        <v>586</v>
      </c>
      <c r="B427" s="731" t="s">
        <v>587</v>
      </c>
      <c r="C427" s="732" t="s">
        <v>610</v>
      </c>
      <c r="D427" s="733" t="s">
        <v>611</v>
      </c>
      <c r="E427" s="734">
        <v>50113001</v>
      </c>
      <c r="F427" s="733" t="s">
        <v>619</v>
      </c>
      <c r="G427" s="732" t="s">
        <v>620</v>
      </c>
      <c r="H427" s="732">
        <v>100489</v>
      </c>
      <c r="I427" s="732">
        <v>489</v>
      </c>
      <c r="J427" s="732" t="s">
        <v>724</v>
      </c>
      <c r="K427" s="732" t="s">
        <v>725</v>
      </c>
      <c r="L427" s="735">
        <v>47.289999999999992</v>
      </c>
      <c r="M427" s="735">
        <v>15</v>
      </c>
      <c r="N427" s="736">
        <v>709.34999999999991</v>
      </c>
    </row>
    <row r="428" spans="1:14" ht="14.45" customHeight="1" x14ac:dyDescent="0.2">
      <c r="A428" s="730" t="s">
        <v>586</v>
      </c>
      <c r="B428" s="731" t="s">
        <v>587</v>
      </c>
      <c r="C428" s="732" t="s">
        <v>610</v>
      </c>
      <c r="D428" s="733" t="s">
        <v>611</v>
      </c>
      <c r="E428" s="734">
        <v>50113001</v>
      </c>
      <c r="F428" s="733" t="s">
        <v>619</v>
      </c>
      <c r="G428" s="732" t="s">
        <v>620</v>
      </c>
      <c r="H428" s="732">
        <v>29938</v>
      </c>
      <c r="I428" s="732">
        <v>29938</v>
      </c>
      <c r="J428" s="732" t="s">
        <v>1157</v>
      </c>
      <c r="K428" s="732" t="s">
        <v>1158</v>
      </c>
      <c r="L428" s="735">
        <v>2060.38</v>
      </c>
      <c r="M428" s="735">
        <v>14</v>
      </c>
      <c r="N428" s="736">
        <v>28845.32</v>
      </c>
    </row>
    <row r="429" spans="1:14" ht="14.45" customHeight="1" x14ac:dyDescent="0.2">
      <c r="A429" s="730" t="s">
        <v>586</v>
      </c>
      <c r="B429" s="731" t="s">
        <v>587</v>
      </c>
      <c r="C429" s="732" t="s">
        <v>610</v>
      </c>
      <c r="D429" s="733" t="s">
        <v>611</v>
      </c>
      <c r="E429" s="734">
        <v>50113001</v>
      </c>
      <c r="F429" s="733" t="s">
        <v>619</v>
      </c>
      <c r="G429" s="732" t="s">
        <v>620</v>
      </c>
      <c r="H429" s="732">
        <v>930661</v>
      </c>
      <c r="I429" s="732">
        <v>0</v>
      </c>
      <c r="J429" s="732" t="s">
        <v>728</v>
      </c>
      <c r="K429" s="732" t="s">
        <v>329</v>
      </c>
      <c r="L429" s="735">
        <v>352.72804242845103</v>
      </c>
      <c r="M429" s="735">
        <v>6</v>
      </c>
      <c r="N429" s="736">
        <v>2116.3682545707061</v>
      </c>
    </row>
    <row r="430" spans="1:14" ht="14.45" customHeight="1" x14ac:dyDescent="0.2">
      <c r="A430" s="730" t="s">
        <v>586</v>
      </c>
      <c r="B430" s="731" t="s">
        <v>587</v>
      </c>
      <c r="C430" s="732" t="s">
        <v>610</v>
      </c>
      <c r="D430" s="733" t="s">
        <v>611</v>
      </c>
      <c r="E430" s="734">
        <v>50113001</v>
      </c>
      <c r="F430" s="733" t="s">
        <v>619</v>
      </c>
      <c r="G430" s="732" t="s">
        <v>620</v>
      </c>
      <c r="H430" s="732">
        <v>930431</v>
      </c>
      <c r="I430" s="732">
        <v>1000</v>
      </c>
      <c r="J430" s="732" t="s">
        <v>1159</v>
      </c>
      <c r="K430" s="732" t="s">
        <v>329</v>
      </c>
      <c r="L430" s="735">
        <v>103.1549104169254</v>
      </c>
      <c r="M430" s="735">
        <v>1</v>
      </c>
      <c r="N430" s="736">
        <v>103.1549104169254</v>
      </c>
    </row>
    <row r="431" spans="1:14" ht="14.45" customHeight="1" x14ac:dyDescent="0.2">
      <c r="A431" s="730" t="s">
        <v>586</v>
      </c>
      <c r="B431" s="731" t="s">
        <v>587</v>
      </c>
      <c r="C431" s="732" t="s">
        <v>610</v>
      </c>
      <c r="D431" s="733" t="s">
        <v>611</v>
      </c>
      <c r="E431" s="734">
        <v>50113001</v>
      </c>
      <c r="F431" s="733" t="s">
        <v>619</v>
      </c>
      <c r="G431" s="732" t="s">
        <v>620</v>
      </c>
      <c r="H431" s="732">
        <v>994910</v>
      </c>
      <c r="I431" s="732">
        <v>0</v>
      </c>
      <c r="J431" s="732" t="s">
        <v>1160</v>
      </c>
      <c r="K431" s="732" t="s">
        <v>329</v>
      </c>
      <c r="L431" s="735">
        <v>137.471</v>
      </c>
      <c r="M431" s="735">
        <v>4</v>
      </c>
      <c r="N431" s="736">
        <v>549.88400000000001</v>
      </c>
    </row>
    <row r="432" spans="1:14" ht="14.45" customHeight="1" x14ac:dyDescent="0.2">
      <c r="A432" s="730" t="s">
        <v>586</v>
      </c>
      <c r="B432" s="731" t="s">
        <v>587</v>
      </c>
      <c r="C432" s="732" t="s">
        <v>610</v>
      </c>
      <c r="D432" s="733" t="s">
        <v>611</v>
      </c>
      <c r="E432" s="734">
        <v>50113001</v>
      </c>
      <c r="F432" s="733" t="s">
        <v>619</v>
      </c>
      <c r="G432" s="732" t="s">
        <v>620</v>
      </c>
      <c r="H432" s="732">
        <v>930224</v>
      </c>
      <c r="I432" s="732">
        <v>0</v>
      </c>
      <c r="J432" s="732" t="s">
        <v>1161</v>
      </c>
      <c r="K432" s="732" t="s">
        <v>329</v>
      </c>
      <c r="L432" s="735">
        <v>111.72245628029827</v>
      </c>
      <c r="M432" s="735">
        <v>1</v>
      </c>
      <c r="N432" s="736">
        <v>111.72245628029827</v>
      </c>
    </row>
    <row r="433" spans="1:14" ht="14.45" customHeight="1" x14ac:dyDescent="0.2">
      <c r="A433" s="730" t="s">
        <v>586</v>
      </c>
      <c r="B433" s="731" t="s">
        <v>587</v>
      </c>
      <c r="C433" s="732" t="s">
        <v>610</v>
      </c>
      <c r="D433" s="733" t="s">
        <v>611</v>
      </c>
      <c r="E433" s="734">
        <v>50113001</v>
      </c>
      <c r="F433" s="733" t="s">
        <v>619</v>
      </c>
      <c r="G433" s="732" t="s">
        <v>620</v>
      </c>
      <c r="H433" s="732">
        <v>920056</v>
      </c>
      <c r="I433" s="732">
        <v>0</v>
      </c>
      <c r="J433" s="732" t="s">
        <v>1162</v>
      </c>
      <c r="K433" s="732" t="s">
        <v>329</v>
      </c>
      <c r="L433" s="735">
        <v>600.27136274828888</v>
      </c>
      <c r="M433" s="735">
        <v>2</v>
      </c>
      <c r="N433" s="736">
        <v>1200.5427254965778</v>
      </c>
    </row>
    <row r="434" spans="1:14" ht="14.45" customHeight="1" x14ac:dyDescent="0.2">
      <c r="A434" s="730" t="s">
        <v>586</v>
      </c>
      <c r="B434" s="731" t="s">
        <v>587</v>
      </c>
      <c r="C434" s="732" t="s">
        <v>610</v>
      </c>
      <c r="D434" s="733" t="s">
        <v>611</v>
      </c>
      <c r="E434" s="734">
        <v>50113001</v>
      </c>
      <c r="F434" s="733" t="s">
        <v>619</v>
      </c>
      <c r="G434" s="732" t="s">
        <v>620</v>
      </c>
      <c r="H434" s="732">
        <v>921458</v>
      </c>
      <c r="I434" s="732">
        <v>0</v>
      </c>
      <c r="J434" s="732" t="s">
        <v>1163</v>
      </c>
      <c r="K434" s="732" t="s">
        <v>329</v>
      </c>
      <c r="L434" s="735">
        <v>129.58746139087543</v>
      </c>
      <c r="M434" s="735">
        <v>2</v>
      </c>
      <c r="N434" s="736">
        <v>259.17492278175087</v>
      </c>
    </row>
    <row r="435" spans="1:14" ht="14.45" customHeight="1" x14ac:dyDescent="0.2">
      <c r="A435" s="730" t="s">
        <v>586</v>
      </c>
      <c r="B435" s="731" t="s">
        <v>587</v>
      </c>
      <c r="C435" s="732" t="s">
        <v>610</v>
      </c>
      <c r="D435" s="733" t="s">
        <v>611</v>
      </c>
      <c r="E435" s="734">
        <v>50113001</v>
      </c>
      <c r="F435" s="733" t="s">
        <v>619</v>
      </c>
      <c r="G435" s="732" t="s">
        <v>620</v>
      </c>
      <c r="H435" s="732">
        <v>930248</v>
      </c>
      <c r="I435" s="732">
        <v>0</v>
      </c>
      <c r="J435" s="732" t="s">
        <v>1164</v>
      </c>
      <c r="K435" s="732" t="s">
        <v>329</v>
      </c>
      <c r="L435" s="735">
        <v>447.31989593706032</v>
      </c>
      <c r="M435" s="735">
        <v>1</v>
      </c>
      <c r="N435" s="736">
        <v>447.31989593706032</v>
      </c>
    </row>
    <row r="436" spans="1:14" ht="14.45" customHeight="1" x14ac:dyDescent="0.2">
      <c r="A436" s="730" t="s">
        <v>586</v>
      </c>
      <c r="B436" s="731" t="s">
        <v>587</v>
      </c>
      <c r="C436" s="732" t="s">
        <v>610</v>
      </c>
      <c r="D436" s="733" t="s">
        <v>611</v>
      </c>
      <c r="E436" s="734">
        <v>50113001</v>
      </c>
      <c r="F436" s="733" t="s">
        <v>619</v>
      </c>
      <c r="G436" s="732" t="s">
        <v>620</v>
      </c>
      <c r="H436" s="732">
        <v>930078</v>
      </c>
      <c r="I436" s="732">
        <v>0</v>
      </c>
      <c r="J436" s="732" t="s">
        <v>1165</v>
      </c>
      <c r="K436" s="732" t="s">
        <v>329</v>
      </c>
      <c r="L436" s="735">
        <v>115.38117704270873</v>
      </c>
      <c r="M436" s="735">
        <v>1</v>
      </c>
      <c r="N436" s="736">
        <v>115.38117704270873</v>
      </c>
    </row>
    <row r="437" spans="1:14" ht="14.45" customHeight="1" x14ac:dyDescent="0.2">
      <c r="A437" s="730" t="s">
        <v>586</v>
      </c>
      <c r="B437" s="731" t="s">
        <v>587</v>
      </c>
      <c r="C437" s="732" t="s">
        <v>610</v>
      </c>
      <c r="D437" s="733" t="s">
        <v>611</v>
      </c>
      <c r="E437" s="734">
        <v>50113001</v>
      </c>
      <c r="F437" s="733" t="s">
        <v>619</v>
      </c>
      <c r="G437" s="732" t="s">
        <v>620</v>
      </c>
      <c r="H437" s="732">
        <v>921251</v>
      </c>
      <c r="I437" s="732">
        <v>0</v>
      </c>
      <c r="J437" s="732" t="s">
        <v>1166</v>
      </c>
      <c r="K437" s="732" t="s">
        <v>329</v>
      </c>
      <c r="L437" s="735">
        <v>90.112113291928125</v>
      </c>
      <c r="M437" s="735">
        <v>5</v>
      </c>
      <c r="N437" s="736">
        <v>450.56056645964065</v>
      </c>
    </row>
    <row r="438" spans="1:14" ht="14.45" customHeight="1" x14ac:dyDescent="0.2">
      <c r="A438" s="730" t="s">
        <v>586</v>
      </c>
      <c r="B438" s="731" t="s">
        <v>587</v>
      </c>
      <c r="C438" s="732" t="s">
        <v>610</v>
      </c>
      <c r="D438" s="733" t="s">
        <v>611</v>
      </c>
      <c r="E438" s="734">
        <v>50113001</v>
      </c>
      <c r="F438" s="733" t="s">
        <v>619</v>
      </c>
      <c r="G438" s="732" t="s">
        <v>620</v>
      </c>
      <c r="H438" s="732">
        <v>843067</v>
      </c>
      <c r="I438" s="732">
        <v>0</v>
      </c>
      <c r="J438" s="732" t="s">
        <v>731</v>
      </c>
      <c r="K438" s="732" t="s">
        <v>329</v>
      </c>
      <c r="L438" s="735">
        <v>408.85165725950412</v>
      </c>
      <c r="M438" s="735">
        <v>2</v>
      </c>
      <c r="N438" s="736">
        <v>817.70331451900825</v>
      </c>
    </row>
    <row r="439" spans="1:14" ht="14.45" customHeight="1" x14ac:dyDescent="0.2">
      <c r="A439" s="730" t="s">
        <v>586</v>
      </c>
      <c r="B439" s="731" t="s">
        <v>587</v>
      </c>
      <c r="C439" s="732" t="s">
        <v>610</v>
      </c>
      <c r="D439" s="733" t="s">
        <v>611</v>
      </c>
      <c r="E439" s="734">
        <v>50113001</v>
      </c>
      <c r="F439" s="733" t="s">
        <v>619</v>
      </c>
      <c r="G439" s="732" t="s">
        <v>620</v>
      </c>
      <c r="H439" s="732">
        <v>921184</v>
      </c>
      <c r="I439" s="732">
        <v>0</v>
      </c>
      <c r="J439" s="732" t="s">
        <v>1167</v>
      </c>
      <c r="K439" s="732" t="s">
        <v>329</v>
      </c>
      <c r="L439" s="735">
        <v>405.02399775394872</v>
      </c>
      <c r="M439" s="735">
        <v>1</v>
      </c>
      <c r="N439" s="736">
        <v>405.02399775394872</v>
      </c>
    </row>
    <row r="440" spans="1:14" ht="14.45" customHeight="1" x14ac:dyDescent="0.2">
      <c r="A440" s="730" t="s">
        <v>586</v>
      </c>
      <c r="B440" s="731" t="s">
        <v>587</v>
      </c>
      <c r="C440" s="732" t="s">
        <v>610</v>
      </c>
      <c r="D440" s="733" t="s">
        <v>611</v>
      </c>
      <c r="E440" s="734">
        <v>50113001</v>
      </c>
      <c r="F440" s="733" t="s">
        <v>619</v>
      </c>
      <c r="G440" s="732" t="s">
        <v>633</v>
      </c>
      <c r="H440" s="732">
        <v>187427</v>
      </c>
      <c r="I440" s="732">
        <v>187427</v>
      </c>
      <c r="J440" s="732" t="s">
        <v>1168</v>
      </c>
      <c r="K440" s="732" t="s">
        <v>1169</v>
      </c>
      <c r="L440" s="735">
        <v>62.66</v>
      </c>
      <c r="M440" s="735">
        <v>2</v>
      </c>
      <c r="N440" s="736">
        <v>125.32</v>
      </c>
    </row>
    <row r="441" spans="1:14" ht="14.45" customHeight="1" x14ac:dyDescent="0.2">
      <c r="A441" s="730" t="s">
        <v>586</v>
      </c>
      <c r="B441" s="731" t="s">
        <v>587</v>
      </c>
      <c r="C441" s="732" t="s">
        <v>610</v>
      </c>
      <c r="D441" s="733" t="s">
        <v>611</v>
      </c>
      <c r="E441" s="734">
        <v>50113001</v>
      </c>
      <c r="F441" s="733" t="s">
        <v>619</v>
      </c>
      <c r="G441" s="732" t="s">
        <v>633</v>
      </c>
      <c r="H441" s="732">
        <v>184245</v>
      </c>
      <c r="I441" s="732">
        <v>184245</v>
      </c>
      <c r="J441" s="732" t="s">
        <v>1170</v>
      </c>
      <c r="K441" s="732" t="s">
        <v>1171</v>
      </c>
      <c r="L441" s="735">
        <v>92.659999999999982</v>
      </c>
      <c r="M441" s="735">
        <v>1</v>
      </c>
      <c r="N441" s="736">
        <v>92.659999999999982</v>
      </c>
    </row>
    <row r="442" spans="1:14" ht="14.45" customHeight="1" x14ac:dyDescent="0.2">
      <c r="A442" s="730" t="s">
        <v>586</v>
      </c>
      <c r="B442" s="731" t="s">
        <v>587</v>
      </c>
      <c r="C442" s="732" t="s">
        <v>610</v>
      </c>
      <c r="D442" s="733" t="s">
        <v>611</v>
      </c>
      <c r="E442" s="734">
        <v>50113001</v>
      </c>
      <c r="F442" s="733" t="s">
        <v>619</v>
      </c>
      <c r="G442" s="732" t="s">
        <v>620</v>
      </c>
      <c r="H442" s="732">
        <v>188219</v>
      </c>
      <c r="I442" s="732">
        <v>88219</v>
      </c>
      <c r="J442" s="732" t="s">
        <v>935</v>
      </c>
      <c r="K442" s="732" t="s">
        <v>936</v>
      </c>
      <c r="L442" s="735">
        <v>142.71</v>
      </c>
      <c r="M442" s="735">
        <v>3</v>
      </c>
      <c r="N442" s="736">
        <v>428.13</v>
      </c>
    </row>
    <row r="443" spans="1:14" ht="14.45" customHeight="1" x14ac:dyDescent="0.2">
      <c r="A443" s="730" t="s">
        <v>586</v>
      </c>
      <c r="B443" s="731" t="s">
        <v>587</v>
      </c>
      <c r="C443" s="732" t="s">
        <v>610</v>
      </c>
      <c r="D443" s="733" t="s">
        <v>611</v>
      </c>
      <c r="E443" s="734">
        <v>50113001</v>
      </c>
      <c r="F443" s="733" t="s">
        <v>619</v>
      </c>
      <c r="G443" s="732" t="s">
        <v>620</v>
      </c>
      <c r="H443" s="732">
        <v>216146</v>
      </c>
      <c r="I443" s="732">
        <v>216146</v>
      </c>
      <c r="J443" s="732" t="s">
        <v>935</v>
      </c>
      <c r="K443" s="732" t="s">
        <v>937</v>
      </c>
      <c r="L443" s="735">
        <v>135.49600000000001</v>
      </c>
      <c r="M443" s="735">
        <v>5</v>
      </c>
      <c r="N443" s="736">
        <v>677.48</v>
      </c>
    </row>
    <row r="444" spans="1:14" ht="14.45" customHeight="1" x14ac:dyDescent="0.2">
      <c r="A444" s="730" t="s">
        <v>586</v>
      </c>
      <c r="B444" s="731" t="s">
        <v>587</v>
      </c>
      <c r="C444" s="732" t="s">
        <v>610</v>
      </c>
      <c r="D444" s="733" t="s">
        <v>611</v>
      </c>
      <c r="E444" s="734">
        <v>50113001</v>
      </c>
      <c r="F444" s="733" t="s">
        <v>619</v>
      </c>
      <c r="G444" s="732" t="s">
        <v>620</v>
      </c>
      <c r="H444" s="732">
        <v>218233</v>
      </c>
      <c r="I444" s="732">
        <v>218233</v>
      </c>
      <c r="J444" s="732" t="s">
        <v>1172</v>
      </c>
      <c r="K444" s="732" t="s">
        <v>1173</v>
      </c>
      <c r="L444" s="735">
        <v>60.153333333333329</v>
      </c>
      <c r="M444" s="735">
        <v>3</v>
      </c>
      <c r="N444" s="736">
        <v>180.45999999999998</v>
      </c>
    </row>
    <row r="445" spans="1:14" ht="14.45" customHeight="1" x14ac:dyDescent="0.2">
      <c r="A445" s="730" t="s">
        <v>586</v>
      </c>
      <c r="B445" s="731" t="s">
        <v>587</v>
      </c>
      <c r="C445" s="732" t="s">
        <v>610</v>
      </c>
      <c r="D445" s="733" t="s">
        <v>611</v>
      </c>
      <c r="E445" s="734">
        <v>50113001</v>
      </c>
      <c r="F445" s="733" t="s">
        <v>619</v>
      </c>
      <c r="G445" s="732" t="s">
        <v>620</v>
      </c>
      <c r="H445" s="732">
        <v>117992</v>
      </c>
      <c r="I445" s="732">
        <v>17992</v>
      </c>
      <c r="J445" s="732" t="s">
        <v>738</v>
      </c>
      <c r="K445" s="732" t="s">
        <v>739</v>
      </c>
      <c r="L445" s="735">
        <v>81.760000000000005</v>
      </c>
      <c r="M445" s="735">
        <v>1</v>
      </c>
      <c r="N445" s="736">
        <v>81.760000000000005</v>
      </c>
    </row>
    <row r="446" spans="1:14" ht="14.45" customHeight="1" x14ac:dyDescent="0.2">
      <c r="A446" s="730" t="s">
        <v>586</v>
      </c>
      <c r="B446" s="731" t="s">
        <v>587</v>
      </c>
      <c r="C446" s="732" t="s">
        <v>610</v>
      </c>
      <c r="D446" s="733" t="s">
        <v>611</v>
      </c>
      <c r="E446" s="734">
        <v>50113001</v>
      </c>
      <c r="F446" s="733" t="s">
        <v>619</v>
      </c>
      <c r="G446" s="732" t="s">
        <v>620</v>
      </c>
      <c r="H446" s="732">
        <v>237329</v>
      </c>
      <c r="I446" s="732">
        <v>237329</v>
      </c>
      <c r="J446" s="732" t="s">
        <v>740</v>
      </c>
      <c r="K446" s="732" t="s">
        <v>741</v>
      </c>
      <c r="L446" s="735">
        <v>108.80964285714286</v>
      </c>
      <c r="M446" s="735">
        <v>28</v>
      </c>
      <c r="N446" s="736">
        <v>3046.67</v>
      </c>
    </row>
    <row r="447" spans="1:14" ht="14.45" customHeight="1" x14ac:dyDescent="0.2">
      <c r="A447" s="730" t="s">
        <v>586</v>
      </c>
      <c r="B447" s="731" t="s">
        <v>587</v>
      </c>
      <c r="C447" s="732" t="s">
        <v>610</v>
      </c>
      <c r="D447" s="733" t="s">
        <v>611</v>
      </c>
      <c r="E447" s="734">
        <v>50113001</v>
      </c>
      <c r="F447" s="733" t="s">
        <v>619</v>
      </c>
      <c r="G447" s="732" t="s">
        <v>620</v>
      </c>
      <c r="H447" s="732">
        <v>225169</v>
      </c>
      <c r="I447" s="732">
        <v>225169</v>
      </c>
      <c r="J447" s="732" t="s">
        <v>1174</v>
      </c>
      <c r="K447" s="732" t="s">
        <v>1175</v>
      </c>
      <c r="L447" s="735">
        <v>44.45</v>
      </c>
      <c r="M447" s="735">
        <v>47</v>
      </c>
      <c r="N447" s="736">
        <v>2089.15</v>
      </c>
    </row>
    <row r="448" spans="1:14" ht="14.45" customHeight="1" x14ac:dyDescent="0.2">
      <c r="A448" s="730" t="s">
        <v>586</v>
      </c>
      <c r="B448" s="731" t="s">
        <v>587</v>
      </c>
      <c r="C448" s="732" t="s">
        <v>610</v>
      </c>
      <c r="D448" s="733" t="s">
        <v>611</v>
      </c>
      <c r="E448" s="734">
        <v>50113001</v>
      </c>
      <c r="F448" s="733" t="s">
        <v>619</v>
      </c>
      <c r="G448" s="732" t="s">
        <v>620</v>
      </c>
      <c r="H448" s="732">
        <v>225168</v>
      </c>
      <c r="I448" s="732">
        <v>225168</v>
      </c>
      <c r="J448" s="732" t="s">
        <v>1174</v>
      </c>
      <c r="K448" s="732" t="s">
        <v>1176</v>
      </c>
      <c r="L448" s="735">
        <v>63.539999999999978</v>
      </c>
      <c r="M448" s="735">
        <v>54</v>
      </c>
      <c r="N448" s="736">
        <v>3431.1599999999989</v>
      </c>
    </row>
    <row r="449" spans="1:14" ht="14.45" customHeight="1" x14ac:dyDescent="0.2">
      <c r="A449" s="730" t="s">
        <v>586</v>
      </c>
      <c r="B449" s="731" t="s">
        <v>587</v>
      </c>
      <c r="C449" s="732" t="s">
        <v>610</v>
      </c>
      <c r="D449" s="733" t="s">
        <v>611</v>
      </c>
      <c r="E449" s="734">
        <v>50113001</v>
      </c>
      <c r="F449" s="733" t="s">
        <v>619</v>
      </c>
      <c r="G449" s="732" t="s">
        <v>633</v>
      </c>
      <c r="H449" s="732">
        <v>145849</v>
      </c>
      <c r="I449" s="732">
        <v>145849</v>
      </c>
      <c r="J449" s="732" t="s">
        <v>1177</v>
      </c>
      <c r="K449" s="732" t="s">
        <v>1178</v>
      </c>
      <c r="L449" s="735">
        <v>163.94</v>
      </c>
      <c r="M449" s="735">
        <v>3</v>
      </c>
      <c r="N449" s="736">
        <v>491.82</v>
      </c>
    </row>
    <row r="450" spans="1:14" ht="14.45" customHeight="1" x14ac:dyDescent="0.2">
      <c r="A450" s="730" t="s">
        <v>586</v>
      </c>
      <c r="B450" s="731" t="s">
        <v>587</v>
      </c>
      <c r="C450" s="732" t="s">
        <v>610</v>
      </c>
      <c r="D450" s="733" t="s">
        <v>611</v>
      </c>
      <c r="E450" s="734">
        <v>50113001</v>
      </c>
      <c r="F450" s="733" t="s">
        <v>619</v>
      </c>
      <c r="G450" s="732" t="s">
        <v>620</v>
      </c>
      <c r="H450" s="732">
        <v>100502</v>
      </c>
      <c r="I450" s="732">
        <v>502</v>
      </c>
      <c r="J450" s="732" t="s">
        <v>744</v>
      </c>
      <c r="K450" s="732" t="s">
        <v>1179</v>
      </c>
      <c r="L450" s="735">
        <v>268.94</v>
      </c>
      <c r="M450" s="735">
        <v>5</v>
      </c>
      <c r="N450" s="736">
        <v>1344.7</v>
      </c>
    </row>
    <row r="451" spans="1:14" ht="14.45" customHeight="1" x14ac:dyDescent="0.2">
      <c r="A451" s="730" t="s">
        <v>586</v>
      </c>
      <c r="B451" s="731" t="s">
        <v>587</v>
      </c>
      <c r="C451" s="732" t="s">
        <v>610</v>
      </c>
      <c r="D451" s="733" t="s">
        <v>611</v>
      </c>
      <c r="E451" s="734">
        <v>50113001</v>
      </c>
      <c r="F451" s="733" t="s">
        <v>619</v>
      </c>
      <c r="G451" s="732" t="s">
        <v>620</v>
      </c>
      <c r="H451" s="732">
        <v>102684</v>
      </c>
      <c r="I451" s="732">
        <v>2684</v>
      </c>
      <c r="J451" s="732" t="s">
        <v>744</v>
      </c>
      <c r="K451" s="732" t="s">
        <v>745</v>
      </c>
      <c r="L451" s="735">
        <v>110.94</v>
      </c>
      <c r="M451" s="735">
        <v>50</v>
      </c>
      <c r="N451" s="736">
        <v>5547</v>
      </c>
    </row>
    <row r="452" spans="1:14" ht="14.45" customHeight="1" x14ac:dyDescent="0.2">
      <c r="A452" s="730" t="s">
        <v>586</v>
      </c>
      <c r="B452" s="731" t="s">
        <v>587</v>
      </c>
      <c r="C452" s="732" t="s">
        <v>610</v>
      </c>
      <c r="D452" s="733" t="s">
        <v>611</v>
      </c>
      <c r="E452" s="734">
        <v>50113001</v>
      </c>
      <c r="F452" s="733" t="s">
        <v>619</v>
      </c>
      <c r="G452" s="732" t="s">
        <v>633</v>
      </c>
      <c r="H452" s="732">
        <v>127738</v>
      </c>
      <c r="I452" s="732">
        <v>127738</v>
      </c>
      <c r="J452" s="732" t="s">
        <v>1180</v>
      </c>
      <c r="K452" s="732" t="s">
        <v>1181</v>
      </c>
      <c r="L452" s="735">
        <v>466.68000000000006</v>
      </c>
      <c r="M452" s="735">
        <v>88</v>
      </c>
      <c r="N452" s="736">
        <v>41067.840000000004</v>
      </c>
    </row>
    <row r="453" spans="1:14" ht="14.45" customHeight="1" x14ac:dyDescent="0.2">
      <c r="A453" s="730" t="s">
        <v>586</v>
      </c>
      <c r="B453" s="731" t="s">
        <v>587</v>
      </c>
      <c r="C453" s="732" t="s">
        <v>610</v>
      </c>
      <c r="D453" s="733" t="s">
        <v>611</v>
      </c>
      <c r="E453" s="734">
        <v>50113001</v>
      </c>
      <c r="F453" s="733" t="s">
        <v>619</v>
      </c>
      <c r="G453" s="732" t="s">
        <v>633</v>
      </c>
      <c r="H453" s="732">
        <v>239965</v>
      </c>
      <c r="I453" s="732">
        <v>239965</v>
      </c>
      <c r="J453" s="732" t="s">
        <v>1180</v>
      </c>
      <c r="K453" s="732" t="s">
        <v>1181</v>
      </c>
      <c r="L453" s="735">
        <v>466.67999999999995</v>
      </c>
      <c r="M453" s="735">
        <v>25</v>
      </c>
      <c r="N453" s="736">
        <v>11666.999999999998</v>
      </c>
    </row>
    <row r="454" spans="1:14" ht="14.45" customHeight="1" x14ac:dyDescent="0.2">
      <c r="A454" s="730" t="s">
        <v>586</v>
      </c>
      <c r="B454" s="731" t="s">
        <v>587</v>
      </c>
      <c r="C454" s="732" t="s">
        <v>610</v>
      </c>
      <c r="D454" s="733" t="s">
        <v>611</v>
      </c>
      <c r="E454" s="734">
        <v>50113001</v>
      </c>
      <c r="F454" s="733" t="s">
        <v>619</v>
      </c>
      <c r="G454" s="732" t="s">
        <v>620</v>
      </c>
      <c r="H454" s="732">
        <v>118563</v>
      </c>
      <c r="I454" s="732">
        <v>18563</v>
      </c>
      <c r="J454" s="732" t="s">
        <v>1182</v>
      </c>
      <c r="K454" s="732" t="s">
        <v>1183</v>
      </c>
      <c r="L454" s="735">
        <v>487.04999999999995</v>
      </c>
      <c r="M454" s="735">
        <v>2</v>
      </c>
      <c r="N454" s="736">
        <v>974.09999999999991</v>
      </c>
    </row>
    <row r="455" spans="1:14" ht="14.45" customHeight="1" x14ac:dyDescent="0.2">
      <c r="A455" s="730" t="s">
        <v>586</v>
      </c>
      <c r="B455" s="731" t="s">
        <v>587</v>
      </c>
      <c r="C455" s="732" t="s">
        <v>610</v>
      </c>
      <c r="D455" s="733" t="s">
        <v>611</v>
      </c>
      <c r="E455" s="734">
        <v>50113001</v>
      </c>
      <c r="F455" s="733" t="s">
        <v>619</v>
      </c>
      <c r="G455" s="732" t="s">
        <v>633</v>
      </c>
      <c r="H455" s="732">
        <v>116923</v>
      </c>
      <c r="I455" s="732">
        <v>16923</v>
      </c>
      <c r="J455" s="732" t="s">
        <v>1184</v>
      </c>
      <c r="K455" s="732" t="s">
        <v>1185</v>
      </c>
      <c r="L455" s="735">
        <v>78.410000000000011</v>
      </c>
      <c r="M455" s="735">
        <v>1</v>
      </c>
      <c r="N455" s="736">
        <v>78.410000000000011</v>
      </c>
    </row>
    <row r="456" spans="1:14" ht="14.45" customHeight="1" x14ac:dyDescent="0.2">
      <c r="A456" s="730" t="s">
        <v>586</v>
      </c>
      <c r="B456" s="731" t="s">
        <v>587</v>
      </c>
      <c r="C456" s="732" t="s">
        <v>610</v>
      </c>
      <c r="D456" s="733" t="s">
        <v>611</v>
      </c>
      <c r="E456" s="734">
        <v>50113001</v>
      </c>
      <c r="F456" s="733" t="s">
        <v>619</v>
      </c>
      <c r="G456" s="732" t="s">
        <v>620</v>
      </c>
      <c r="H456" s="732">
        <v>223144</v>
      </c>
      <c r="I456" s="732">
        <v>223144</v>
      </c>
      <c r="J456" s="732" t="s">
        <v>1186</v>
      </c>
      <c r="K456" s="732" t="s">
        <v>1187</v>
      </c>
      <c r="L456" s="735">
        <v>89.160000000000011</v>
      </c>
      <c r="M456" s="735">
        <v>5</v>
      </c>
      <c r="N456" s="736">
        <v>445.80000000000007</v>
      </c>
    </row>
    <row r="457" spans="1:14" ht="14.45" customHeight="1" x14ac:dyDescent="0.2">
      <c r="A457" s="730" t="s">
        <v>586</v>
      </c>
      <c r="B457" s="731" t="s">
        <v>587</v>
      </c>
      <c r="C457" s="732" t="s">
        <v>610</v>
      </c>
      <c r="D457" s="733" t="s">
        <v>611</v>
      </c>
      <c r="E457" s="734">
        <v>50113001</v>
      </c>
      <c r="F457" s="733" t="s">
        <v>619</v>
      </c>
      <c r="G457" s="732" t="s">
        <v>620</v>
      </c>
      <c r="H457" s="732">
        <v>100513</v>
      </c>
      <c r="I457" s="732">
        <v>513</v>
      </c>
      <c r="J457" s="732" t="s">
        <v>945</v>
      </c>
      <c r="K457" s="732" t="s">
        <v>741</v>
      </c>
      <c r="L457" s="735">
        <v>56.73</v>
      </c>
      <c r="M457" s="735">
        <v>60</v>
      </c>
      <c r="N457" s="736">
        <v>3403.7999999999997</v>
      </c>
    </row>
    <row r="458" spans="1:14" ht="14.45" customHeight="1" x14ac:dyDescent="0.2">
      <c r="A458" s="730" t="s">
        <v>586</v>
      </c>
      <c r="B458" s="731" t="s">
        <v>587</v>
      </c>
      <c r="C458" s="732" t="s">
        <v>610</v>
      </c>
      <c r="D458" s="733" t="s">
        <v>611</v>
      </c>
      <c r="E458" s="734">
        <v>50113001</v>
      </c>
      <c r="F458" s="733" t="s">
        <v>619</v>
      </c>
      <c r="G458" s="732" t="s">
        <v>633</v>
      </c>
      <c r="H458" s="732">
        <v>191788</v>
      </c>
      <c r="I458" s="732">
        <v>91788</v>
      </c>
      <c r="J458" s="732" t="s">
        <v>750</v>
      </c>
      <c r="K458" s="732" t="s">
        <v>751</v>
      </c>
      <c r="L458" s="735">
        <v>9.120000000000001</v>
      </c>
      <c r="M458" s="735">
        <v>4</v>
      </c>
      <c r="N458" s="736">
        <v>36.480000000000004</v>
      </c>
    </row>
    <row r="459" spans="1:14" ht="14.45" customHeight="1" x14ac:dyDescent="0.2">
      <c r="A459" s="730" t="s">
        <v>586</v>
      </c>
      <c r="B459" s="731" t="s">
        <v>587</v>
      </c>
      <c r="C459" s="732" t="s">
        <v>610</v>
      </c>
      <c r="D459" s="733" t="s">
        <v>611</v>
      </c>
      <c r="E459" s="734">
        <v>50113001</v>
      </c>
      <c r="F459" s="733" t="s">
        <v>619</v>
      </c>
      <c r="G459" s="732" t="s">
        <v>633</v>
      </c>
      <c r="H459" s="732">
        <v>184398</v>
      </c>
      <c r="I459" s="732">
        <v>84398</v>
      </c>
      <c r="J459" s="732" t="s">
        <v>1188</v>
      </c>
      <c r="K459" s="732" t="s">
        <v>1189</v>
      </c>
      <c r="L459" s="735">
        <v>114.03000000000007</v>
      </c>
      <c r="M459" s="735">
        <v>1</v>
      </c>
      <c r="N459" s="736">
        <v>114.03000000000007</v>
      </c>
    </row>
    <row r="460" spans="1:14" ht="14.45" customHeight="1" x14ac:dyDescent="0.2">
      <c r="A460" s="730" t="s">
        <v>586</v>
      </c>
      <c r="B460" s="731" t="s">
        <v>587</v>
      </c>
      <c r="C460" s="732" t="s">
        <v>610</v>
      </c>
      <c r="D460" s="733" t="s">
        <v>611</v>
      </c>
      <c r="E460" s="734">
        <v>50113001</v>
      </c>
      <c r="F460" s="733" t="s">
        <v>619</v>
      </c>
      <c r="G460" s="732" t="s">
        <v>633</v>
      </c>
      <c r="H460" s="732">
        <v>184400</v>
      </c>
      <c r="I460" s="732">
        <v>84400</v>
      </c>
      <c r="J460" s="732" t="s">
        <v>1190</v>
      </c>
      <c r="K460" s="732" t="s">
        <v>1191</v>
      </c>
      <c r="L460" s="735">
        <v>254.94999999999993</v>
      </c>
      <c r="M460" s="735">
        <v>1</v>
      </c>
      <c r="N460" s="736">
        <v>254.94999999999993</v>
      </c>
    </row>
    <row r="461" spans="1:14" ht="14.45" customHeight="1" x14ac:dyDescent="0.2">
      <c r="A461" s="730" t="s">
        <v>586</v>
      </c>
      <c r="B461" s="731" t="s">
        <v>587</v>
      </c>
      <c r="C461" s="732" t="s">
        <v>610</v>
      </c>
      <c r="D461" s="733" t="s">
        <v>611</v>
      </c>
      <c r="E461" s="734">
        <v>50113001</v>
      </c>
      <c r="F461" s="733" t="s">
        <v>619</v>
      </c>
      <c r="G461" s="732" t="s">
        <v>620</v>
      </c>
      <c r="H461" s="732">
        <v>136129</v>
      </c>
      <c r="I461" s="732">
        <v>136129</v>
      </c>
      <c r="J461" s="732" t="s">
        <v>1192</v>
      </c>
      <c r="K461" s="732" t="s">
        <v>1193</v>
      </c>
      <c r="L461" s="735">
        <v>436.77</v>
      </c>
      <c r="M461" s="735">
        <v>1</v>
      </c>
      <c r="N461" s="736">
        <v>436.77</v>
      </c>
    </row>
    <row r="462" spans="1:14" ht="14.45" customHeight="1" x14ac:dyDescent="0.2">
      <c r="A462" s="730" t="s">
        <v>586</v>
      </c>
      <c r="B462" s="731" t="s">
        <v>587</v>
      </c>
      <c r="C462" s="732" t="s">
        <v>610</v>
      </c>
      <c r="D462" s="733" t="s">
        <v>611</v>
      </c>
      <c r="E462" s="734">
        <v>50113001</v>
      </c>
      <c r="F462" s="733" t="s">
        <v>619</v>
      </c>
      <c r="G462" s="732" t="s">
        <v>620</v>
      </c>
      <c r="H462" s="732">
        <v>117187</v>
      </c>
      <c r="I462" s="732">
        <v>17187</v>
      </c>
      <c r="J462" s="732" t="s">
        <v>1194</v>
      </c>
      <c r="K462" s="732" t="s">
        <v>1195</v>
      </c>
      <c r="L462" s="735">
        <v>89</v>
      </c>
      <c r="M462" s="735">
        <v>10</v>
      </c>
      <c r="N462" s="736">
        <v>890</v>
      </c>
    </row>
    <row r="463" spans="1:14" ht="14.45" customHeight="1" x14ac:dyDescent="0.2">
      <c r="A463" s="730" t="s">
        <v>586</v>
      </c>
      <c r="B463" s="731" t="s">
        <v>587</v>
      </c>
      <c r="C463" s="732" t="s">
        <v>610</v>
      </c>
      <c r="D463" s="733" t="s">
        <v>611</v>
      </c>
      <c r="E463" s="734">
        <v>50113001</v>
      </c>
      <c r="F463" s="733" t="s">
        <v>619</v>
      </c>
      <c r="G463" s="732" t="s">
        <v>620</v>
      </c>
      <c r="H463" s="732">
        <v>224732</v>
      </c>
      <c r="I463" s="732">
        <v>224732</v>
      </c>
      <c r="J463" s="732" t="s">
        <v>754</v>
      </c>
      <c r="K463" s="732" t="s">
        <v>755</v>
      </c>
      <c r="L463" s="735">
        <v>834.75399999999991</v>
      </c>
      <c r="M463" s="735">
        <v>5</v>
      </c>
      <c r="N463" s="736">
        <v>4173.7699999999995</v>
      </c>
    </row>
    <row r="464" spans="1:14" ht="14.45" customHeight="1" x14ac:dyDescent="0.2">
      <c r="A464" s="730" t="s">
        <v>586</v>
      </c>
      <c r="B464" s="731" t="s">
        <v>587</v>
      </c>
      <c r="C464" s="732" t="s">
        <v>610</v>
      </c>
      <c r="D464" s="733" t="s">
        <v>611</v>
      </c>
      <c r="E464" s="734">
        <v>50113001</v>
      </c>
      <c r="F464" s="733" t="s">
        <v>619</v>
      </c>
      <c r="G464" s="732" t="s">
        <v>633</v>
      </c>
      <c r="H464" s="732">
        <v>850106</v>
      </c>
      <c r="I464" s="732">
        <v>111898</v>
      </c>
      <c r="J464" s="732" t="s">
        <v>1196</v>
      </c>
      <c r="K464" s="732" t="s">
        <v>657</v>
      </c>
      <c r="L464" s="735">
        <v>28.8</v>
      </c>
      <c r="M464" s="735">
        <v>1</v>
      </c>
      <c r="N464" s="736">
        <v>28.8</v>
      </c>
    </row>
    <row r="465" spans="1:14" ht="14.45" customHeight="1" x14ac:dyDescent="0.2">
      <c r="A465" s="730" t="s">
        <v>586</v>
      </c>
      <c r="B465" s="731" t="s">
        <v>587</v>
      </c>
      <c r="C465" s="732" t="s">
        <v>610</v>
      </c>
      <c r="D465" s="733" t="s">
        <v>611</v>
      </c>
      <c r="E465" s="734">
        <v>50113001</v>
      </c>
      <c r="F465" s="733" t="s">
        <v>619</v>
      </c>
      <c r="G465" s="732" t="s">
        <v>620</v>
      </c>
      <c r="H465" s="732">
        <v>104307</v>
      </c>
      <c r="I465" s="732">
        <v>4307</v>
      </c>
      <c r="J465" s="732" t="s">
        <v>1197</v>
      </c>
      <c r="K465" s="732" t="s">
        <v>1198</v>
      </c>
      <c r="L465" s="735">
        <v>350.76999999999992</v>
      </c>
      <c r="M465" s="735">
        <v>37</v>
      </c>
      <c r="N465" s="736">
        <v>12978.489999999998</v>
      </c>
    </row>
    <row r="466" spans="1:14" ht="14.45" customHeight="1" x14ac:dyDescent="0.2">
      <c r="A466" s="730" t="s">
        <v>586</v>
      </c>
      <c r="B466" s="731" t="s">
        <v>587</v>
      </c>
      <c r="C466" s="732" t="s">
        <v>610</v>
      </c>
      <c r="D466" s="733" t="s">
        <v>611</v>
      </c>
      <c r="E466" s="734">
        <v>50113001</v>
      </c>
      <c r="F466" s="733" t="s">
        <v>619</v>
      </c>
      <c r="G466" s="732" t="s">
        <v>633</v>
      </c>
      <c r="H466" s="732">
        <v>100536</v>
      </c>
      <c r="I466" s="732">
        <v>536</v>
      </c>
      <c r="J466" s="732" t="s">
        <v>756</v>
      </c>
      <c r="K466" s="732" t="s">
        <v>626</v>
      </c>
      <c r="L466" s="735">
        <v>49.319999857929879</v>
      </c>
      <c r="M466" s="735">
        <v>250</v>
      </c>
      <c r="N466" s="736">
        <v>12329.999964482469</v>
      </c>
    </row>
    <row r="467" spans="1:14" ht="14.45" customHeight="1" x14ac:dyDescent="0.2">
      <c r="A467" s="730" t="s">
        <v>586</v>
      </c>
      <c r="B467" s="731" t="s">
        <v>587</v>
      </c>
      <c r="C467" s="732" t="s">
        <v>610</v>
      </c>
      <c r="D467" s="733" t="s">
        <v>611</v>
      </c>
      <c r="E467" s="734">
        <v>50113001</v>
      </c>
      <c r="F467" s="733" t="s">
        <v>619</v>
      </c>
      <c r="G467" s="732" t="s">
        <v>633</v>
      </c>
      <c r="H467" s="732">
        <v>216900</v>
      </c>
      <c r="I467" s="732">
        <v>216900</v>
      </c>
      <c r="J467" s="732" t="s">
        <v>1199</v>
      </c>
      <c r="K467" s="732" t="s">
        <v>1200</v>
      </c>
      <c r="L467" s="735">
        <v>246.60000303599378</v>
      </c>
      <c r="M467" s="735">
        <v>80</v>
      </c>
      <c r="N467" s="736">
        <v>19728.000242879501</v>
      </c>
    </row>
    <row r="468" spans="1:14" ht="14.45" customHeight="1" x14ac:dyDescent="0.2">
      <c r="A468" s="730" t="s">
        <v>586</v>
      </c>
      <c r="B468" s="731" t="s">
        <v>587</v>
      </c>
      <c r="C468" s="732" t="s">
        <v>610</v>
      </c>
      <c r="D468" s="733" t="s">
        <v>611</v>
      </c>
      <c r="E468" s="734">
        <v>50113001</v>
      </c>
      <c r="F468" s="733" t="s">
        <v>619</v>
      </c>
      <c r="G468" s="732" t="s">
        <v>633</v>
      </c>
      <c r="H468" s="732">
        <v>107981</v>
      </c>
      <c r="I468" s="732">
        <v>7981</v>
      </c>
      <c r="J468" s="732" t="s">
        <v>757</v>
      </c>
      <c r="K468" s="732" t="s">
        <v>759</v>
      </c>
      <c r="L468" s="735">
        <v>41.27</v>
      </c>
      <c r="M468" s="735">
        <v>5</v>
      </c>
      <c r="N468" s="736">
        <v>206.35000000000002</v>
      </c>
    </row>
    <row r="469" spans="1:14" ht="14.45" customHeight="1" x14ac:dyDescent="0.2">
      <c r="A469" s="730" t="s">
        <v>586</v>
      </c>
      <c r="B469" s="731" t="s">
        <v>587</v>
      </c>
      <c r="C469" s="732" t="s">
        <v>610</v>
      </c>
      <c r="D469" s="733" t="s">
        <v>611</v>
      </c>
      <c r="E469" s="734">
        <v>50113001</v>
      </c>
      <c r="F469" s="733" t="s">
        <v>619</v>
      </c>
      <c r="G469" s="732" t="s">
        <v>633</v>
      </c>
      <c r="H469" s="732">
        <v>155824</v>
      </c>
      <c r="I469" s="732">
        <v>55824</v>
      </c>
      <c r="J469" s="732" t="s">
        <v>757</v>
      </c>
      <c r="K469" s="732" t="s">
        <v>758</v>
      </c>
      <c r="L469" s="735">
        <v>41.27</v>
      </c>
      <c r="M469" s="735">
        <v>5</v>
      </c>
      <c r="N469" s="736">
        <v>206.35000000000002</v>
      </c>
    </row>
    <row r="470" spans="1:14" ht="14.45" customHeight="1" x14ac:dyDescent="0.2">
      <c r="A470" s="730" t="s">
        <v>586</v>
      </c>
      <c r="B470" s="731" t="s">
        <v>587</v>
      </c>
      <c r="C470" s="732" t="s">
        <v>610</v>
      </c>
      <c r="D470" s="733" t="s">
        <v>611</v>
      </c>
      <c r="E470" s="734">
        <v>50113001</v>
      </c>
      <c r="F470" s="733" t="s">
        <v>619</v>
      </c>
      <c r="G470" s="732" t="s">
        <v>633</v>
      </c>
      <c r="H470" s="732">
        <v>155823</v>
      </c>
      <c r="I470" s="732">
        <v>55823</v>
      </c>
      <c r="J470" s="732" t="s">
        <v>757</v>
      </c>
      <c r="K470" s="732" t="s">
        <v>760</v>
      </c>
      <c r="L470" s="735">
        <v>33.011000000000003</v>
      </c>
      <c r="M470" s="735">
        <v>6</v>
      </c>
      <c r="N470" s="736">
        <v>198.06600000000003</v>
      </c>
    </row>
    <row r="471" spans="1:14" ht="14.45" customHeight="1" x14ac:dyDescent="0.2">
      <c r="A471" s="730" t="s">
        <v>586</v>
      </c>
      <c r="B471" s="731" t="s">
        <v>587</v>
      </c>
      <c r="C471" s="732" t="s">
        <v>610</v>
      </c>
      <c r="D471" s="733" t="s">
        <v>611</v>
      </c>
      <c r="E471" s="734">
        <v>50113001</v>
      </c>
      <c r="F471" s="733" t="s">
        <v>619</v>
      </c>
      <c r="G471" s="732" t="s">
        <v>620</v>
      </c>
      <c r="H471" s="732">
        <v>125907</v>
      </c>
      <c r="I471" s="732">
        <v>125907</v>
      </c>
      <c r="J471" s="732" t="s">
        <v>1201</v>
      </c>
      <c r="K471" s="732" t="s">
        <v>1202</v>
      </c>
      <c r="L471" s="735">
        <v>682</v>
      </c>
      <c r="M471" s="735">
        <v>8</v>
      </c>
      <c r="N471" s="736">
        <v>5456</v>
      </c>
    </row>
    <row r="472" spans="1:14" ht="14.45" customHeight="1" x14ac:dyDescent="0.2">
      <c r="A472" s="730" t="s">
        <v>586</v>
      </c>
      <c r="B472" s="731" t="s">
        <v>587</v>
      </c>
      <c r="C472" s="732" t="s">
        <v>610</v>
      </c>
      <c r="D472" s="733" t="s">
        <v>611</v>
      </c>
      <c r="E472" s="734">
        <v>50113001</v>
      </c>
      <c r="F472" s="733" t="s">
        <v>619</v>
      </c>
      <c r="G472" s="732" t="s">
        <v>620</v>
      </c>
      <c r="H472" s="732">
        <v>208115</v>
      </c>
      <c r="I472" s="732">
        <v>208115</v>
      </c>
      <c r="J472" s="732" t="s">
        <v>1203</v>
      </c>
      <c r="K472" s="732" t="s">
        <v>1204</v>
      </c>
      <c r="L472" s="735">
        <v>186.01</v>
      </c>
      <c r="M472" s="735">
        <v>3</v>
      </c>
      <c r="N472" s="736">
        <v>558.03</v>
      </c>
    </row>
    <row r="473" spans="1:14" ht="14.45" customHeight="1" x14ac:dyDescent="0.2">
      <c r="A473" s="730" t="s">
        <v>586</v>
      </c>
      <c r="B473" s="731" t="s">
        <v>587</v>
      </c>
      <c r="C473" s="732" t="s">
        <v>610</v>
      </c>
      <c r="D473" s="733" t="s">
        <v>611</v>
      </c>
      <c r="E473" s="734">
        <v>50113001</v>
      </c>
      <c r="F473" s="733" t="s">
        <v>619</v>
      </c>
      <c r="G473" s="732" t="s">
        <v>633</v>
      </c>
      <c r="H473" s="732">
        <v>187607</v>
      </c>
      <c r="I473" s="732">
        <v>187607</v>
      </c>
      <c r="J473" s="732" t="s">
        <v>1205</v>
      </c>
      <c r="K473" s="732" t="s">
        <v>1206</v>
      </c>
      <c r="L473" s="735">
        <v>273.89999212112525</v>
      </c>
      <c r="M473" s="735">
        <v>7</v>
      </c>
      <c r="N473" s="736">
        <v>1917.2999448478768</v>
      </c>
    </row>
    <row r="474" spans="1:14" ht="14.45" customHeight="1" x14ac:dyDescent="0.2">
      <c r="A474" s="730" t="s">
        <v>586</v>
      </c>
      <c r="B474" s="731" t="s">
        <v>587</v>
      </c>
      <c r="C474" s="732" t="s">
        <v>610</v>
      </c>
      <c r="D474" s="733" t="s">
        <v>611</v>
      </c>
      <c r="E474" s="734">
        <v>50113001</v>
      </c>
      <c r="F474" s="733" t="s">
        <v>619</v>
      </c>
      <c r="G474" s="732" t="s">
        <v>620</v>
      </c>
      <c r="H474" s="732">
        <v>100874</v>
      </c>
      <c r="I474" s="732">
        <v>874</v>
      </c>
      <c r="J474" s="732" t="s">
        <v>948</v>
      </c>
      <c r="K474" s="732" t="s">
        <v>763</v>
      </c>
      <c r="L474" s="735">
        <v>79.912800000000018</v>
      </c>
      <c r="M474" s="735">
        <v>150</v>
      </c>
      <c r="N474" s="736">
        <v>11986.920000000002</v>
      </c>
    </row>
    <row r="475" spans="1:14" ht="14.45" customHeight="1" x14ac:dyDescent="0.2">
      <c r="A475" s="730" t="s">
        <v>586</v>
      </c>
      <c r="B475" s="731" t="s">
        <v>587</v>
      </c>
      <c r="C475" s="732" t="s">
        <v>610</v>
      </c>
      <c r="D475" s="733" t="s">
        <v>611</v>
      </c>
      <c r="E475" s="734">
        <v>50113001</v>
      </c>
      <c r="F475" s="733" t="s">
        <v>619</v>
      </c>
      <c r="G475" s="732" t="s">
        <v>620</v>
      </c>
      <c r="H475" s="732">
        <v>200863</v>
      </c>
      <c r="I475" s="732">
        <v>200863</v>
      </c>
      <c r="J475" s="732" t="s">
        <v>761</v>
      </c>
      <c r="K475" s="732" t="s">
        <v>762</v>
      </c>
      <c r="L475" s="735">
        <v>85.40066666666668</v>
      </c>
      <c r="M475" s="735">
        <v>150</v>
      </c>
      <c r="N475" s="736">
        <v>12810.100000000002</v>
      </c>
    </row>
    <row r="476" spans="1:14" ht="14.45" customHeight="1" x14ac:dyDescent="0.2">
      <c r="A476" s="730" t="s">
        <v>586</v>
      </c>
      <c r="B476" s="731" t="s">
        <v>587</v>
      </c>
      <c r="C476" s="732" t="s">
        <v>610</v>
      </c>
      <c r="D476" s="733" t="s">
        <v>611</v>
      </c>
      <c r="E476" s="734">
        <v>50113001</v>
      </c>
      <c r="F476" s="733" t="s">
        <v>619</v>
      </c>
      <c r="G476" s="732" t="s">
        <v>620</v>
      </c>
      <c r="H476" s="732">
        <v>229339</v>
      </c>
      <c r="I476" s="732">
        <v>229339</v>
      </c>
      <c r="J476" s="732" t="s">
        <v>1207</v>
      </c>
      <c r="K476" s="732" t="s">
        <v>1208</v>
      </c>
      <c r="L476" s="735">
        <v>49.93</v>
      </c>
      <c r="M476" s="735">
        <v>1</v>
      </c>
      <c r="N476" s="736">
        <v>49.93</v>
      </c>
    </row>
    <row r="477" spans="1:14" ht="14.45" customHeight="1" x14ac:dyDescent="0.2">
      <c r="A477" s="730" t="s">
        <v>586</v>
      </c>
      <c r="B477" s="731" t="s">
        <v>587</v>
      </c>
      <c r="C477" s="732" t="s">
        <v>610</v>
      </c>
      <c r="D477" s="733" t="s">
        <v>611</v>
      </c>
      <c r="E477" s="734">
        <v>50113001</v>
      </c>
      <c r="F477" s="733" t="s">
        <v>619</v>
      </c>
      <c r="G477" s="732" t="s">
        <v>620</v>
      </c>
      <c r="H477" s="732">
        <v>101940</v>
      </c>
      <c r="I477" s="732">
        <v>1940</v>
      </c>
      <c r="J477" s="732" t="s">
        <v>1209</v>
      </c>
      <c r="K477" s="732" t="s">
        <v>1210</v>
      </c>
      <c r="L477" s="735">
        <v>34.655000000000001</v>
      </c>
      <c r="M477" s="735">
        <v>2</v>
      </c>
      <c r="N477" s="736">
        <v>69.31</v>
      </c>
    </row>
    <row r="478" spans="1:14" ht="14.45" customHeight="1" x14ac:dyDescent="0.2">
      <c r="A478" s="730" t="s">
        <v>586</v>
      </c>
      <c r="B478" s="731" t="s">
        <v>587</v>
      </c>
      <c r="C478" s="732" t="s">
        <v>610</v>
      </c>
      <c r="D478" s="733" t="s">
        <v>611</v>
      </c>
      <c r="E478" s="734">
        <v>50113001</v>
      </c>
      <c r="F478" s="733" t="s">
        <v>619</v>
      </c>
      <c r="G478" s="732" t="s">
        <v>620</v>
      </c>
      <c r="H478" s="732">
        <v>214912</v>
      </c>
      <c r="I478" s="732">
        <v>214912</v>
      </c>
      <c r="J478" s="732" t="s">
        <v>1211</v>
      </c>
      <c r="K478" s="732" t="s">
        <v>1212</v>
      </c>
      <c r="L478" s="735">
        <v>130.04999999999998</v>
      </c>
      <c r="M478" s="735">
        <v>1</v>
      </c>
      <c r="N478" s="736">
        <v>130.04999999999998</v>
      </c>
    </row>
    <row r="479" spans="1:14" ht="14.45" customHeight="1" x14ac:dyDescent="0.2">
      <c r="A479" s="730" t="s">
        <v>586</v>
      </c>
      <c r="B479" s="731" t="s">
        <v>587</v>
      </c>
      <c r="C479" s="732" t="s">
        <v>610</v>
      </c>
      <c r="D479" s="733" t="s">
        <v>611</v>
      </c>
      <c r="E479" s="734">
        <v>50113001</v>
      </c>
      <c r="F479" s="733" t="s">
        <v>619</v>
      </c>
      <c r="G479" s="732" t="s">
        <v>620</v>
      </c>
      <c r="H479" s="732">
        <v>187406</v>
      </c>
      <c r="I479" s="732">
        <v>187406</v>
      </c>
      <c r="J479" s="732" t="s">
        <v>1213</v>
      </c>
      <c r="K479" s="732" t="s">
        <v>1214</v>
      </c>
      <c r="L479" s="735">
        <v>192.95</v>
      </c>
      <c r="M479" s="735">
        <v>1</v>
      </c>
      <c r="N479" s="736">
        <v>192.95</v>
      </c>
    </row>
    <row r="480" spans="1:14" ht="14.45" customHeight="1" x14ac:dyDescent="0.2">
      <c r="A480" s="730" t="s">
        <v>586</v>
      </c>
      <c r="B480" s="731" t="s">
        <v>587</v>
      </c>
      <c r="C480" s="732" t="s">
        <v>610</v>
      </c>
      <c r="D480" s="733" t="s">
        <v>611</v>
      </c>
      <c r="E480" s="734">
        <v>50113001</v>
      </c>
      <c r="F480" s="733" t="s">
        <v>619</v>
      </c>
      <c r="G480" s="732" t="s">
        <v>329</v>
      </c>
      <c r="H480" s="732">
        <v>224053</v>
      </c>
      <c r="I480" s="732">
        <v>224053</v>
      </c>
      <c r="J480" s="732" t="s">
        <v>1215</v>
      </c>
      <c r="K480" s="732" t="s">
        <v>1216</v>
      </c>
      <c r="L480" s="735">
        <v>1437.57</v>
      </c>
      <c r="M480" s="735">
        <v>7</v>
      </c>
      <c r="N480" s="736">
        <v>10062.99</v>
      </c>
    </row>
    <row r="481" spans="1:14" ht="14.45" customHeight="1" x14ac:dyDescent="0.2">
      <c r="A481" s="730" t="s">
        <v>586</v>
      </c>
      <c r="B481" s="731" t="s">
        <v>587</v>
      </c>
      <c r="C481" s="732" t="s">
        <v>610</v>
      </c>
      <c r="D481" s="733" t="s">
        <v>611</v>
      </c>
      <c r="E481" s="734">
        <v>50113001</v>
      </c>
      <c r="F481" s="733" t="s">
        <v>619</v>
      </c>
      <c r="G481" s="732" t="s">
        <v>633</v>
      </c>
      <c r="H481" s="732">
        <v>850729</v>
      </c>
      <c r="I481" s="732">
        <v>157875</v>
      </c>
      <c r="J481" s="732" t="s">
        <v>1217</v>
      </c>
      <c r="K481" s="732" t="s">
        <v>1218</v>
      </c>
      <c r="L481" s="735">
        <v>154</v>
      </c>
      <c r="M481" s="735">
        <v>11</v>
      </c>
      <c r="N481" s="736">
        <v>1694</v>
      </c>
    </row>
    <row r="482" spans="1:14" ht="14.45" customHeight="1" x14ac:dyDescent="0.2">
      <c r="A482" s="730" t="s">
        <v>586</v>
      </c>
      <c r="B482" s="731" t="s">
        <v>587</v>
      </c>
      <c r="C482" s="732" t="s">
        <v>610</v>
      </c>
      <c r="D482" s="733" t="s">
        <v>611</v>
      </c>
      <c r="E482" s="734">
        <v>50113001</v>
      </c>
      <c r="F482" s="733" t="s">
        <v>619</v>
      </c>
      <c r="G482" s="732" t="s">
        <v>620</v>
      </c>
      <c r="H482" s="732">
        <v>207819</v>
      </c>
      <c r="I482" s="732">
        <v>207819</v>
      </c>
      <c r="J482" s="732" t="s">
        <v>766</v>
      </c>
      <c r="K482" s="732" t="s">
        <v>767</v>
      </c>
      <c r="L482" s="735">
        <v>22.38625</v>
      </c>
      <c r="M482" s="735">
        <v>16</v>
      </c>
      <c r="N482" s="736">
        <v>358.18</v>
      </c>
    </row>
    <row r="483" spans="1:14" ht="14.45" customHeight="1" x14ac:dyDescent="0.2">
      <c r="A483" s="730" t="s">
        <v>586</v>
      </c>
      <c r="B483" s="731" t="s">
        <v>587</v>
      </c>
      <c r="C483" s="732" t="s">
        <v>610</v>
      </c>
      <c r="D483" s="733" t="s">
        <v>611</v>
      </c>
      <c r="E483" s="734">
        <v>50113001</v>
      </c>
      <c r="F483" s="733" t="s">
        <v>619</v>
      </c>
      <c r="G483" s="732" t="s">
        <v>620</v>
      </c>
      <c r="H483" s="732">
        <v>395188</v>
      </c>
      <c r="I483" s="732">
        <v>0</v>
      </c>
      <c r="J483" s="732" t="s">
        <v>1219</v>
      </c>
      <c r="K483" s="732" t="s">
        <v>1220</v>
      </c>
      <c r="L483" s="735">
        <v>34.93</v>
      </c>
      <c r="M483" s="735">
        <v>5</v>
      </c>
      <c r="N483" s="736">
        <v>174.65</v>
      </c>
    </row>
    <row r="484" spans="1:14" ht="14.45" customHeight="1" x14ac:dyDescent="0.2">
      <c r="A484" s="730" t="s">
        <v>586</v>
      </c>
      <c r="B484" s="731" t="s">
        <v>587</v>
      </c>
      <c r="C484" s="732" t="s">
        <v>610</v>
      </c>
      <c r="D484" s="733" t="s">
        <v>611</v>
      </c>
      <c r="E484" s="734">
        <v>50113001</v>
      </c>
      <c r="F484" s="733" t="s">
        <v>619</v>
      </c>
      <c r="G484" s="732" t="s">
        <v>620</v>
      </c>
      <c r="H484" s="732">
        <v>111671</v>
      </c>
      <c r="I484" s="732">
        <v>11671</v>
      </c>
      <c r="J484" s="732" t="s">
        <v>1221</v>
      </c>
      <c r="K484" s="732" t="s">
        <v>1125</v>
      </c>
      <c r="L484" s="735">
        <v>209</v>
      </c>
      <c r="M484" s="735">
        <v>55</v>
      </c>
      <c r="N484" s="736">
        <v>11495</v>
      </c>
    </row>
    <row r="485" spans="1:14" ht="14.45" customHeight="1" x14ac:dyDescent="0.2">
      <c r="A485" s="730" t="s">
        <v>586</v>
      </c>
      <c r="B485" s="731" t="s">
        <v>587</v>
      </c>
      <c r="C485" s="732" t="s">
        <v>610</v>
      </c>
      <c r="D485" s="733" t="s">
        <v>611</v>
      </c>
      <c r="E485" s="734">
        <v>50113001</v>
      </c>
      <c r="F485" s="733" t="s">
        <v>619</v>
      </c>
      <c r="G485" s="732" t="s">
        <v>620</v>
      </c>
      <c r="H485" s="732">
        <v>11670</v>
      </c>
      <c r="I485" s="732">
        <v>11670</v>
      </c>
      <c r="J485" s="732" t="s">
        <v>1221</v>
      </c>
      <c r="K485" s="732" t="s">
        <v>1123</v>
      </c>
      <c r="L485" s="735">
        <v>352</v>
      </c>
      <c r="M485" s="735">
        <v>16</v>
      </c>
      <c r="N485" s="736">
        <v>5632</v>
      </c>
    </row>
    <row r="486" spans="1:14" ht="14.45" customHeight="1" x14ac:dyDescent="0.2">
      <c r="A486" s="730" t="s">
        <v>586</v>
      </c>
      <c r="B486" s="731" t="s">
        <v>587</v>
      </c>
      <c r="C486" s="732" t="s">
        <v>610</v>
      </c>
      <c r="D486" s="733" t="s">
        <v>611</v>
      </c>
      <c r="E486" s="734">
        <v>50113001</v>
      </c>
      <c r="F486" s="733" t="s">
        <v>619</v>
      </c>
      <c r="G486" s="732" t="s">
        <v>620</v>
      </c>
      <c r="H486" s="732">
        <v>111696</v>
      </c>
      <c r="I486" s="732">
        <v>11696</v>
      </c>
      <c r="J486" s="732" t="s">
        <v>1222</v>
      </c>
      <c r="K486" s="732" t="s">
        <v>1125</v>
      </c>
      <c r="L486" s="735">
        <v>324.83</v>
      </c>
      <c r="M486" s="735">
        <v>14</v>
      </c>
      <c r="N486" s="736">
        <v>4547.62</v>
      </c>
    </row>
    <row r="487" spans="1:14" ht="14.45" customHeight="1" x14ac:dyDescent="0.2">
      <c r="A487" s="730" t="s">
        <v>586</v>
      </c>
      <c r="B487" s="731" t="s">
        <v>587</v>
      </c>
      <c r="C487" s="732" t="s">
        <v>610</v>
      </c>
      <c r="D487" s="733" t="s">
        <v>611</v>
      </c>
      <c r="E487" s="734">
        <v>50113001</v>
      </c>
      <c r="F487" s="733" t="s">
        <v>619</v>
      </c>
      <c r="G487" s="732" t="s">
        <v>633</v>
      </c>
      <c r="H487" s="732">
        <v>846980</v>
      </c>
      <c r="I487" s="732">
        <v>124129</v>
      </c>
      <c r="J487" s="732" t="s">
        <v>1223</v>
      </c>
      <c r="K487" s="732" t="s">
        <v>805</v>
      </c>
      <c r="L487" s="735">
        <v>254.25</v>
      </c>
      <c r="M487" s="735">
        <v>3</v>
      </c>
      <c r="N487" s="736">
        <v>762.75</v>
      </c>
    </row>
    <row r="488" spans="1:14" ht="14.45" customHeight="1" x14ac:dyDescent="0.2">
      <c r="A488" s="730" t="s">
        <v>586</v>
      </c>
      <c r="B488" s="731" t="s">
        <v>587</v>
      </c>
      <c r="C488" s="732" t="s">
        <v>610</v>
      </c>
      <c r="D488" s="733" t="s">
        <v>611</v>
      </c>
      <c r="E488" s="734">
        <v>50113001</v>
      </c>
      <c r="F488" s="733" t="s">
        <v>619</v>
      </c>
      <c r="G488" s="732" t="s">
        <v>620</v>
      </c>
      <c r="H488" s="732">
        <v>849767</v>
      </c>
      <c r="I488" s="732">
        <v>162012</v>
      </c>
      <c r="J488" s="732" t="s">
        <v>1224</v>
      </c>
      <c r="K488" s="732" t="s">
        <v>870</v>
      </c>
      <c r="L488" s="735">
        <v>453.1099999999999</v>
      </c>
      <c r="M488" s="735">
        <v>1</v>
      </c>
      <c r="N488" s="736">
        <v>453.1099999999999</v>
      </c>
    </row>
    <row r="489" spans="1:14" ht="14.45" customHeight="1" x14ac:dyDescent="0.2">
      <c r="A489" s="730" t="s">
        <v>586</v>
      </c>
      <c r="B489" s="731" t="s">
        <v>587</v>
      </c>
      <c r="C489" s="732" t="s">
        <v>610</v>
      </c>
      <c r="D489" s="733" t="s">
        <v>611</v>
      </c>
      <c r="E489" s="734">
        <v>50113001</v>
      </c>
      <c r="F489" s="733" t="s">
        <v>619</v>
      </c>
      <c r="G489" s="732" t="s">
        <v>633</v>
      </c>
      <c r="H489" s="732">
        <v>118175</v>
      </c>
      <c r="I489" s="732">
        <v>18175</v>
      </c>
      <c r="J489" s="732" t="s">
        <v>1225</v>
      </c>
      <c r="K489" s="732" t="s">
        <v>1226</v>
      </c>
      <c r="L489" s="735">
        <v>627.00001682933134</v>
      </c>
      <c r="M489" s="735">
        <v>36</v>
      </c>
      <c r="N489" s="736">
        <v>22572.00060585593</v>
      </c>
    </row>
    <row r="490" spans="1:14" ht="14.45" customHeight="1" x14ac:dyDescent="0.2">
      <c r="A490" s="730" t="s">
        <v>586</v>
      </c>
      <c r="B490" s="731" t="s">
        <v>587</v>
      </c>
      <c r="C490" s="732" t="s">
        <v>610</v>
      </c>
      <c r="D490" s="733" t="s">
        <v>611</v>
      </c>
      <c r="E490" s="734">
        <v>50113001</v>
      </c>
      <c r="F490" s="733" t="s">
        <v>619</v>
      </c>
      <c r="G490" s="732" t="s">
        <v>329</v>
      </c>
      <c r="H490" s="732">
        <v>233016</v>
      </c>
      <c r="I490" s="732">
        <v>233016</v>
      </c>
      <c r="J490" s="732" t="s">
        <v>1227</v>
      </c>
      <c r="K490" s="732" t="s">
        <v>1228</v>
      </c>
      <c r="L490" s="735">
        <v>43.64</v>
      </c>
      <c r="M490" s="735">
        <v>120</v>
      </c>
      <c r="N490" s="736">
        <v>5236.8</v>
      </c>
    </row>
    <row r="491" spans="1:14" ht="14.45" customHeight="1" x14ac:dyDescent="0.2">
      <c r="A491" s="730" t="s">
        <v>586</v>
      </c>
      <c r="B491" s="731" t="s">
        <v>587</v>
      </c>
      <c r="C491" s="732" t="s">
        <v>610</v>
      </c>
      <c r="D491" s="733" t="s">
        <v>611</v>
      </c>
      <c r="E491" s="734">
        <v>50113001</v>
      </c>
      <c r="F491" s="733" t="s">
        <v>619</v>
      </c>
      <c r="G491" s="732" t="s">
        <v>633</v>
      </c>
      <c r="H491" s="732">
        <v>130652</v>
      </c>
      <c r="I491" s="732">
        <v>30652</v>
      </c>
      <c r="J491" s="732" t="s">
        <v>771</v>
      </c>
      <c r="K491" s="732" t="s">
        <v>772</v>
      </c>
      <c r="L491" s="735">
        <v>114.02000000000001</v>
      </c>
      <c r="M491" s="735">
        <v>4</v>
      </c>
      <c r="N491" s="736">
        <v>456.08000000000004</v>
      </c>
    </row>
    <row r="492" spans="1:14" ht="14.45" customHeight="1" x14ac:dyDescent="0.2">
      <c r="A492" s="730" t="s">
        <v>586</v>
      </c>
      <c r="B492" s="731" t="s">
        <v>587</v>
      </c>
      <c r="C492" s="732" t="s">
        <v>610</v>
      </c>
      <c r="D492" s="733" t="s">
        <v>611</v>
      </c>
      <c r="E492" s="734">
        <v>50113001</v>
      </c>
      <c r="F492" s="733" t="s">
        <v>619</v>
      </c>
      <c r="G492" s="732" t="s">
        <v>620</v>
      </c>
      <c r="H492" s="732">
        <v>147924</v>
      </c>
      <c r="I492" s="732">
        <v>47924</v>
      </c>
      <c r="J492" s="732" t="s">
        <v>1229</v>
      </c>
      <c r="K492" s="732" t="s">
        <v>1230</v>
      </c>
      <c r="L492" s="735">
        <v>82.81</v>
      </c>
      <c r="M492" s="735">
        <v>1</v>
      </c>
      <c r="N492" s="736">
        <v>82.81</v>
      </c>
    </row>
    <row r="493" spans="1:14" ht="14.45" customHeight="1" x14ac:dyDescent="0.2">
      <c r="A493" s="730" t="s">
        <v>586</v>
      </c>
      <c r="B493" s="731" t="s">
        <v>587</v>
      </c>
      <c r="C493" s="732" t="s">
        <v>610</v>
      </c>
      <c r="D493" s="733" t="s">
        <v>611</v>
      </c>
      <c r="E493" s="734">
        <v>50113001</v>
      </c>
      <c r="F493" s="733" t="s">
        <v>619</v>
      </c>
      <c r="G493" s="732" t="s">
        <v>620</v>
      </c>
      <c r="H493" s="732">
        <v>118304</v>
      </c>
      <c r="I493" s="732">
        <v>18304</v>
      </c>
      <c r="J493" s="732" t="s">
        <v>773</v>
      </c>
      <c r="K493" s="732" t="s">
        <v>775</v>
      </c>
      <c r="L493" s="735">
        <v>185.61</v>
      </c>
      <c r="M493" s="735">
        <v>4</v>
      </c>
      <c r="N493" s="736">
        <v>742.44</v>
      </c>
    </row>
    <row r="494" spans="1:14" ht="14.45" customHeight="1" x14ac:dyDescent="0.2">
      <c r="A494" s="730" t="s">
        <v>586</v>
      </c>
      <c r="B494" s="731" t="s">
        <v>587</v>
      </c>
      <c r="C494" s="732" t="s">
        <v>610</v>
      </c>
      <c r="D494" s="733" t="s">
        <v>611</v>
      </c>
      <c r="E494" s="734">
        <v>50113001</v>
      </c>
      <c r="F494" s="733" t="s">
        <v>619</v>
      </c>
      <c r="G494" s="732" t="s">
        <v>620</v>
      </c>
      <c r="H494" s="732">
        <v>118305</v>
      </c>
      <c r="I494" s="732">
        <v>18305</v>
      </c>
      <c r="J494" s="732" t="s">
        <v>773</v>
      </c>
      <c r="K494" s="732" t="s">
        <v>774</v>
      </c>
      <c r="L494" s="735">
        <v>242</v>
      </c>
      <c r="M494" s="735">
        <v>17</v>
      </c>
      <c r="N494" s="736">
        <v>4114</v>
      </c>
    </row>
    <row r="495" spans="1:14" ht="14.45" customHeight="1" x14ac:dyDescent="0.2">
      <c r="A495" s="730" t="s">
        <v>586</v>
      </c>
      <c r="B495" s="731" t="s">
        <v>587</v>
      </c>
      <c r="C495" s="732" t="s">
        <v>610</v>
      </c>
      <c r="D495" s="733" t="s">
        <v>611</v>
      </c>
      <c r="E495" s="734">
        <v>50113001</v>
      </c>
      <c r="F495" s="733" t="s">
        <v>619</v>
      </c>
      <c r="G495" s="732" t="s">
        <v>620</v>
      </c>
      <c r="H495" s="732">
        <v>13440</v>
      </c>
      <c r="I495" s="732">
        <v>13440</v>
      </c>
      <c r="J495" s="732" t="s">
        <v>1231</v>
      </c>
      <c r="K495" s="732" t="s">
        <v>1123</v>
      </c>
      <c r="L495" s="735">
        <v>396.00000000000006</v>
      </c>
      <c r="M495" s="735">
        <v>2</v>
      </c>
      <c r="N495" s="736">
        <v>792.00000000000011</v>
      </c>
    </row>
    <row r="496" spans="1:14" ht="14.45" customHeight="1" x14ac:dyDescent="0.2">
      <c r="A496" s="730" t="s">
        <v>586</v>
      </c>
      <c r="B496" s="731" t="s">
        <v>587</v>
      </c>
      <c r="C496" s="732" t="s">
        <v>610</v>
      </c>
      <c r="D496" s="733" t="s">
        <v>611</v>
      </c>
      <c r="E496" s="734">
        <v>50113001</v>
      </c>
      <c r="F496" s="733" t="s">
        <v>619</v>
      </c>
      <c r="G496" s="732" t="s">
        <v>620</v>
      </c>
      <c r="H496" s="732">
        <v>113441</v>
      </c>
      <c r="I496" s="732">
        <v>13441</v>
      </c>
      <c r="J496" s="732" t="s">
        <v>1231</v>
      </c>
      <c r="K496" s="732" t="s">
        <v>1125</v>
      </c>
      <c r="L496" s="735">
        <v>246.5</v>
      </c>
      <c r="M496" s="735">
        <v>5</v>
      </c>
      <c r="N496" s="736">
        <v>1232.5</v>
      </c>
    </row>
    <row r="497" spans="1:14" ht="14.45" customHeight="1" x14ac:dyDescent="0.2">
      <c r="A497" s="730" t="s">
        <v>586</v>
      </c>
      <c r="B497" s="731" t="s">
        <v>587</v>
      </c>
      <c r="C497" s="732" t="s">
        <v>610</v>
      </c>
      <c r="D497" s="733" t="s">
        <v>611</v>
      </c>
      <c r="E497" s="734">
        <v>50113001</v>
      </c>
      <c r="F497" s="733" t="s">
        <v>619</v>
      </c>
      <c r="G497" s="732" t="s">
        <v>633</v>
      </c>
      <c r="H497" s="732">
        <v>845194</v>
      </c>
      <c r="I497" s="732">
        <v>105178</v>
      </c>
      <c r="J497" s="732" t="s">
        <v>1232</v>
      </c>
      <c r="K497" s="732" t="s">
        <v>1233</v>
      </c>
      <c r="L497" s="735">
        <v>299.51000000000005</v>
      </c>
      <c r="M497" s="735">
        <v>4</v>
      </c>
      <c r="N497" s="736">
        <v>1198.0400000000002</v>
      </c>
    </row>
    <row r="498" spans="1:14" ht="14.45" customHeight="1" x14ac:dyDescent="0.2">
      <c r="A498" s="730" t="s">
        <v>586</v>
      </c>
      <c r="B498" s="731" t="s">
        <v>587</v>
      </c>
      <c r="C498" s="732" t="s">
        <v>610</v>
      </c>
      <c r="D498" s="733" t="s">
        <v>611</v>
      </c>
      <c r="E498" s="734">
        <v>50113001</v>
      </c>
      <c r="F498" s="733" t="s">
        <v>619</v>
      </c>
      <c r="G498" s="732" t="s">
        <v>620</v>
      </c>
      <c r="H498" s="732">
        <v>208649</v>
      </c>
      <c r="I498" s="732">
        <v>208649</v>
      </c>
      <c r="J498" s="732" t="s">
        <v>1234</v>
      </c>
      <c r="K498" s="732" t="s">
        <v>1235</v>
      </c>
      <c r="L498" s="735">
        <v>73.950000000000017</v>
      </c>
      <c r="M498" s="735">
        <v>4</v>
      </c>
      <c r="N498" s="736">
        <v>295.80000000000007</v>
      </c>
    </row>
    <row r="499" spans="1:14" ht="14.45" customHeight="1" x14ac:dyDescent="0.2">
      <c r="A499" s="730" t="s">
        <v>586</v>
      </c>
      <c r="B499" s="731" t="s">
        <v>587</v>
      </c>
      <c r="C499" s="732" t="s">
        <v>610</v>
      </c>
      <c r="D499" s="733" t="s">
        <v>611</v>
      </c>
      <c r="E499" s="734">
        <v>50113001</v>
      </c>
      <c r="F499" s="733" t="s">
        <v>619</v>
      </c>
      <c r="G499" s="732" t="s">
        <v>633</v>
      </c>
      <c r="H499" s="732">
        <v>208204</v>
      </c>
      <c r="I499" s="732">
        <v>208204</v>
      </c>
      <c r="J499" s="732" t="s">
        <v>959</v>
      </c>
      <c r="K499" s="732" t="s">
        <v>960</v>
      </c>
      <c r="L499" s="735">
        <v>48.929999999999993</v>
      </c>
      <c r="M499" s="735">
        <v>1</v>
      </c>
      <c r="N499" s="736">
        <v>48.929999999999993</v>
      </c>
    </row>
    <row r="500" spans="1:14" ht="14.45" customHeight="1" x14ac:dyDescent="0.2">
      <c r="A500" s="730" t="s">
        <v>586</v>
      </c>
      <c r="B500" s="731" t="s">
        <v>587</v>
      </c>
      <c r="C500" s="732" t="s">
        <v>610</v>
      </c>
      <c r="D500" s="733" t="s">
        <v>611</v>
      </c>
      <c r="E500" s="734">
        <v>50113001</v>
      </c>
      <c r="F500" s="733" t="s">
        <v>619</v>
      </c>
      <c r="G500" s="732" t="s">
        <v>633</v>
      </c>
      <c r="H500" s="732">
        <v>208207</v>
      </c>
      <c r="I500" s="732">
        <v>208207</v>
      </c>
      <c r="J500" s="732" t="s">
        <v>1236</v>
      </c>
      <c r="K500" s="732" t="s">
        <v>1237</v>
      </c>
      <c r="L500" s="735">
        <v>80.990000000000009</v>
      </c>
      <c r="M500" s="735">
        <v>1</v>
      </c>
      <c r="N500" s="736">
        <v>80.990000000000009</v>
      </c>
    </row>
    <row r="501" spans="1:14" ht="14.45" customHeight="1" x14ac:dyDescent="0.2">
      <c r="A501" s="730" t="s">
        <v>586</v>
      </c>
      <c r="B501" s="731" t="s">
        <v>587</v>
      </c>
      <c r="C501" s="732" t="s">
        <v>610</v>
      </c>
      <c r="D501" s="733" t="s">
        <v>611</v>
      </c>
      <c r="E501" s="734">
        <v>50113001</v>
      </c>
      <c r="F501" s="733" t="s">
        <v>619</v>
      </c>
      <c r="G501" s="732" t="s">
        <v>633</v>
      </c>
      <c r="H501" s="732">
        <v>109709</v>
      </c>
      <c r="I501" s="732">
        <v>9709</v>
      </c>
      <c r="J501" s="732" t="s">
        <v>776</v>
      </c>
      <c r="K501" s="732" t="s">
        <v>777</v>
      </c>
      <c r="L501" s="735">
        <v>64.90000000000002</v>
      </c>
      <c r="M501" s="735">
        <v>10</v>
      </c>
      <c r="N501" s="736">
        <v>649.00000000000023</v>
      </c>
    </row>
    <row r="502" spans="1:14" ht="14.45" customHeight="1" x14ac:dyDescent="0.2">
      <c r="A502" s="730" t="s">
        <v>586</v>
      </c>
      <c r="B502" s="731" t="s">
        <v>587</v>
      </c>
      <c r="C502" s="732" t="s">
        <v>610</v>
      </c>
      <c r="D502" s="733" t="s">
        <v>611</v>
      </c>
      <c r="E502" s="734">
        <v>50113001</v>
      </c>
      <c r="F502" s="733" t="s">
        <v>619</v>
      </c>
      <c r="G502" s="732" t="s">
        <v>633</v>
      </c>
      <c r="H502" s="732">
        <v>109712</v>
      </c>
      <c r="I502" s="732">
        <v>9712</v>
      </c>
      <c r="J502" s="732" t="s">
        <v>776</v>
      </c>
      <c r="K502" s="732" t="s">
        <v>1238</v>
      </c>
      <c r="L502" s="735">
        <v>298.46000000000004</v>
      </c>
      <c r="M502" s="735">
        <v>10</v>
      </c>
      <c r="N502" s="736">
        <v>2984.6000000000004</v>
      </c>
    </row>
    <row r="503" spans="1:14" ht="14.45" customHeight="1" x14ac:dyDescent="0.2">
      <c r="A503" s="730" t="s">
        <v>586</v>
      </c>
      <c r="B503" s="731" t="s">
        <v>587</v>
      </c>
      <c r="C503" s="732" t="s">
        <v>610</v>
      </c>
      <c r="D503" s="733" t="s">
        <v>611</v>
      </c>
      <c r="E503" s="734">
        <v>50113001</v>
      </c>
      <c r="F503" s="733" t="s">
        <v>619</v>
      </c>
      <c r="G503" s="732" t="s">
        <v>633</v>
      </c>
      <c r="H503" s="732">
        <v>848251</v>
      </c>
      <c r="I503" s="732">
        <v>122632</v>
      </c>
      <c r="J503" s="732" t="s">
        <v>1239</v>
      </c>
      <c r="K503" s="732" t="s">
        <v>1240</v>
      </c>
      <c r="L503" s="735">
        <v>163.99</v>
      </c>
      <c r="M503" s="735">
        <v>1</v>
      </c>
      <c r="N503" s="736">
        <v>163.99</v>
      </c>
    </row>
    <row r="504" spans="1:14" ht="14.45" customHeight="1" x14ac:dyDescent="0.2">
      <c r="A504" s="730" t="s">
        <v>586</v>
      </c>
      <c r="B504" s="731" t="s">
        <v>587</v>
      </c>
      <c r="C504" s="732" t="s">
        <v>610</v>
      </c>
      <c r="D504" s="733" t="s">
        <v>611</v>
      </c>
      <c r="E504" s="734">
        <v>50113001</v>
      </c>
      <c r="F504" s="733" t="s">
        <v>619</v>
      </c>
      <c r="G504" s="732" t="s">
        <v>620</v>
      </c>
      <c r="H504" s="732">
        <v>230920</v>
      </c>
      <c r="I504" s="732">
        <v>230920</v>
      </c>
      <c r="J504" s="732" t="s">
        <v>623</v>
      </c>
      <c r="K504" s="732" t="s">
        <v>624</v>
      </c>
      <c r="L504" s="735">
        <v>686.74599999999998</v>
      </c>
      <c r="M504" s="735">
        <v>90</v>
      </c>
      <c r="N504" s="736">
        <v>61807.14</v>
      </c>
    </row>
    <row r="505" spans="1:14" ht="14.45" customHeight="1" x14ac:dyDescent="0.2">
      <c r="A505" s="730" t="s">
        <v>586</v>
      </c>
      <c r="B505" s="731" t="s">
        <v>587</v>
      </c>
      <c r="C505" s="732" t="s">
        <v>610</v>
      </c>
      <c r="D505" s="733" t="s">
        <v>611</v>
      </c>
      <c r="E505" s="734">
        <v>50113001</v>
      </c>
      <c r="F505" s="733" t="s">
        <v>619</v>
      </c>
      <c r="G505" s="732" t="s">
        <v>620</v>
      </c>
      <c r="H505" s="732">
        <v>100610</v>
      </c>
      <c r="I505" s="732">
        <v>610</v>
      </c>
      <c r="J505" s="732" t="s">
        <v>785</v>
      </c>
      <c r="K505" s="732" t="s">
        <v>786</v>
      </c>
      <c r="L505" s="735">
        <v>72.42</v>
      </c>
      <c r="M505" s="735">
        <v>15</v>
      </c>
      <c r="N505" s="736">
        <v>1086.3</v>
      </c>
    </row>
    <row r="506" spans="1:14" ht="14.45" customHeight="1" x14ac:dyDescent="0.2">
      <c r="A506" s="730" t="s">
        <v>586</v>
      </c>
      <c r="B506" s="731" t="s">
        <v>587</v>
      </c>
      <c r="C506" s="732" t="s">
        <v>610</v>
      </c>
      <c r="D506" s="733" t="s">
        <v>611</v>
      </c>
      <c r="E506" s="734">
        <v>50113001</v>
      </c>
      <c r="F506" s="733" t="s">
        <v>619</v>
      </c>
      <c r="G506" s="732" t="s">
        <v>620</v>
      </c>
      <c r="H506" s="732">
        <v>100612</v>
      </c>
      <c r="I506" s="732">
        <v>612</v>
      </c>
      <c r="J506" s="732" t="s">
        <v>1241</v>
      </c>
      <c r="K506" s="732" t="s">
        <v>1242</v>
      </c>
      <c r="L506" s="735">
        <v>67.58</v>
      </c>
      <c r="M506" s="735">
        <v>16</v>
      </c>
      <c r="N506" s="736">
        <v>1081.28</v>
      </c>
    </row>
    <row r="507" spans="1:14" ht="14.45" customHeight="1" x14ac:dyDescent="0.2">
      <c r="A507" s="730" t="s">
        <v>586</v>
      </c>
      <c r="B507" s="731" t="s">
        <v>587</v>
      </c>
      <c r="C507" s="732" t="s">
        <v>610</v>
      </c>
      <c r="D507" s="733" t="s">
        <v>611</v>
      </c>
      <c r="E507" s="734">
        <v>50113001</v>
      </c>
      <c r="F507" s="733" t="s">
        <v>619</v>
      </c>
      <c r="G507" s="732" t="s">
        <v>620</v>
      </c>
      <c r="H507" s="732">
        <v>395293</v>
      </c>
      <c r="I507" s="732">
        <v>180305</v>
      </c>
      <c r="J507" s="732" t="s">
        <v>1243</v>
      </c>
      <c r="K507" s="732" t="s">
        <v>1244</v>
      </c>
      <c r="L507" s="735">
        <v>123.79880000000001</v>
      </c>
      <c r="M507" s="735">
        <v>25</v>
      </c>
      <c r="N507" s="736">
        <v>3094.9700000000003</v>
      </c>
    </row>
    <row r="508" spans="1:14" ht="14.45" customHeight="1" x14ac:dyDescent="0.2">
      <c r="A508" s="730" t="s">
        <v>586</v>
      </c>
      <c r="B508" s="731" t="s">
        <v>587</v>
      </c>
      <c r="C508" s="732" t="s">
        <v>610</v>
      </c>
      <c r="D508" s="733" t="s">
        <v>611</v>
      </c>
      <c r="E508" s="734">
        <v>50113001</v>
      </c>
      <c r="F508" s="733" t="s">
        <v>619</v>
      </c>
      <c r="G508" s="732" t="s">
        <v>620</v>
      </c>
      <c r="H508" s="732">
        <v>395294</v>
      </c>
      <c r="I508" s="732">
        <v>180306</v>
      </c>
      <c r="J508" s="732" t="s">
        <v>1243</v>
      </c>
      <c r="K508" s="732" t="s">
        <v>1245</v>
      </c>
      <c r="L508" s="735">
        <v>208.43</v>
      </c>
      <c r="M508" s="735">
        <v>15</v>
      </c>
      <c r="N508" s="736">
        <v>3126.4500000000003</v>
      </c>
    </row>
    <row r="509" spans="1:14" ht="14.45" customHeight="1" x14ac:dyDescent="0.2">
      <c r="A509" s="730" t="s">
        <v>586</v>
      </c>
      <c r="B509" s="731" t="s">
        <v>587</v>
      </c>
      <c r="C509" s="732" t="s">
        <v>610</v>
      </c>
      <c r="D509" s="733" t="s">
        <v>611</v>
      </c>
      <c r="E509" s="734">
        <v>50113001</v>
      </c>
      <c r="F509" s="733" t="s">
        <v>619</v>
      </c>
      <c r="G509" s="732" t="s">
        <v>620</v>
      </c>
      <c r="H509" s="732">
        <v>184360</v>
      </c>
      <c r="I509" s="732">
        <v>84360</v>
      </c>
      <c r="J509" s="732" t="s">
        <v>1246</v>
      </c>
      <c r="K509" s="732" t="s">
        <v>1247</v>
      </c>
      <c r="L509" s="735">
        <v>149.49999999999997</v>
      </c>
      <c r="M509" s="735">
        <v>1</v>
      </c>
      <c r="N509" s="736">
        <v>149.49999999999997</v>
      </c>
    </row>
    <row r="510" spans="1:14" ht="14.45" customHeight="1" x14ac:dyDescent="0.2">
      <c r="A510" s="730" t="s">
        <v>586</v>
      </c>
      <c r="B510" s="731" t="s">
        <v>587</v>
      </c>
      <c r="C510" s="732" t="s">
        <v>610</v>
      </c>
      <c r="D510" s="733" t="s">
        <v>611</v>
      </c>
      <c r="E510" s="734">
        <v>50113001</v>
      </c>
      <c r="F510" s="733" t="s">
        <v>619</v>
      </c>
      <c r="G510" s="732" t="s">
        <v>620</v>
      </c>
      <c r="H510" s="732">
        <v>131385</v>
      </c>
      <c r="I510" s="732">
        <v>31385</v>
      </c>
      <c r="J510" s="732" t="s">
        <v>1248</v>
      </c>
      <c r="K510" s="732" t="s">
        <v>1249</v>
      </c>
      <c r="L510" s="735">
        <v>38.809999999999995</v>
      </c>
      <c r="M510" s="735">
        <v>1</v>
      </c>
      <c r="N510" s="736">
        <v>38.809999999999995</v>
      </c>
    </row>
    <row r="511" spans="1:14" ht="14.45" customHeight="1" x14ac:dyDescent="0.2">
      <c r="A511" s="730" t="s">
        <v>586</v>
      </c>
      <c r="B511" s="731" t="s">
        <v>587</v>
      </c>
      <c r="C511" s="732" t="s">
        <v>610</v>
      </c>
      <c r="D511" s="733" t="s">
        <v>611</v>
      </c>
      <c r="E511" s="734">
        <v>50113001</v>
      </c>
      <c r="F511" s="733" t="s">
        <v>619</v>
      </c>
      <c r="G511" s="732" t="s">
        <v>620</v>
      </c>
      <c r="H511" s="732">
        <v>131215</v>
      </c>
      <c r="I511" s="732">
        <v>31215</v>
      </c>
      <c r="J511" s="732" t="s">
        <v>1248</v>
      </c>
      <c r="K511" s="732" t="s">
        <v>1250</v>
      </c>
      <c r="L511" s="735">
        <v>54.339999999999996</v>
      </c>
      <c r="M511" s="735">
        <v>1</v>
      </c>
      <c r="N511" s="736">
        <v>54.339999999999996</v>
      </c>
    </row>
    <row r="512" spans="1:14" ht="14.45" customHeight="1" x14ac:dyDescent="0.2">
      <c r="A512" s="730" t="s">
        <v>586</v>
      </c>
      <c r="B512" s="731" t="s">
        <v>587</v>
      </c>
      <c r="C512" s="732" t="s">
        <v>610</v>
      </c>
      <c r="D512" s="733" t="s">
        <v>611</v>
      </c>
      <c r="E512" s="734">
        <v>50113001</v>
      </c>
      <c r="F512" s="733" t="s">
        <v>619</v>
      </c>
      <c r="G512" s="732" t="s">
        <v>620</v>
      </c>
      <c r="H512" s="732">
        <v>850095</v>
      </c>
      <c r="I512" s="732">
        <v>120406</v>
      </c>
      <c r="J512" s="732" t="s">
        <v>1251</v>
      </c>
      <c r="K512" s="732" t="s">
        <v>1252</v>
      </c>
      <c r="L512" s="735">
        <v>58.390000000000008</v>
      </c>
      <c r="M512" s="735">
        <v>10</v>
      </c>
      <c r="N512" s="736">
        <v>583.90000000000009</v>
      </c>
    </row>
    <row r="513" spans="1:14" ht="14.45" customHeight="1" x14ac:dyDescent="0.2">
      <c r="A513" s="730" t="s">
        <v>586</v>
      </c>
      <c r="B513" s="731" t="s">
        <v>587</v>
      </c>
      <c r="C513" s="732" t="s">
        <v>610</v>
      </c>
      <c r="D513" s="733" t="s">
        <v>611</v>
      </c>
      <c r="E513" s="734">
        <v>50113001</v>
      </c>
      <c r="F513" s="733" t="s">
        <v>619</v>
      </c>
      <c r="G513" s="732" t="s">
        <v>620</v>
      </c>
      <c r="H513" s="732">
        <v>216470</v>
      </c>
      <c r="I513" s="732">
        <v>216470</v>
      </c>
      <c r="J513" s="732" t="s">
        <v>1253</v>
      </c>
      <c r="K513" s="732" t="s">
        <v>1254</v>
      </c>
      <c r="L513" s="735">
        <v>67.600999999999999</v>
      </c>
      <c r="M513" s="735">
        <v>80</v>
      </c>
      <c r="N513" s="736">
        <v>5408.08</v>
      </c>
    </row>
    <row r="514" spans="1:14" ht="14.45" customHeight="1" x14ac:dyDescent="0.2">
      <c r="A514" s="730" t="s">
        <v>586</v>
      </c>
      <c r="B514" s="731" t="s">
        <v>587</v>
      </c>
      <c r="C514" s="732" t="s">
        <v>610</v>
      </c>
      <c r="D514" s="733" t="s">
        <v>611</v>
      </c>
      <c r="E514" s="734">
        <v>50113001</v>
      </c>
      <c r="F514" s="733" t="s">
        <v>619</v>
      </c>
      <c r="G514" s="732" t="s">
        <v>620</v>
      </c>
      <c r="H514" s="732">
        <v>148578</v>
      </c>
      <c r="I514" s="732">
        <v>48578</v>
      </c>
      <c r="J514" s="732" t="s">
        <v>965</v>
      </c>
      <c r="K514" s="732" t="s">
        <v>966</v>
      </c>
      <c r="L514" s="735">
        <v>54.92</v>
      </c>
      <c r="M514" s="735">
        <v>2</v>
      </c>
      <c r="N514" s="736">
        <v>109.84</v>
      </c>
    </row>
    <row r="515" spans="1:14" ht="14.45" customHeight="1" x14ac:dyDescent="0.2">
      <c r="A515" s="730" t="s">
        <v>586</v>
      </c>
      <c r="B515" s="731" t="s">
        <v>587</v>
      </c>
      <c r="C515" s="732" t="s">
        <v>610</v>
      </c>
      <c r="D515" s="733" t="s">
        <v>611</v>
      </c>
      <c r="E515" s="734">
        <v>50113001</v>
      </c>
      <c r="F515" s="733" t="s">
        <v>619</v>
      </c>
      <c r="G515" s="732" t="s">
        <v>620</v>
      </c>
      <c r="H515" s="732">
        <v>848632</v>
      </c>
      <c r="I515" s="732">
        <v>125315</v>
      </c>
      <c r="J515" s="732" t="s">
        <v>965</v>
      </c>
      <c r="K515" s="732" t="s">
        <v>967</v>
      </c>
      <c r="L515" s="735">
        <v>58.15</v>
      </c>
      <c r="M515" s="735">
        <v>20</v>
      </c>
      <c r="N515" s="736">
        <v>1163</v>
      </c>
    </row>
    <row r="516" spans="1:14" ht="14.45" customHeight="1" x14ac:dyDescent="0.2">
      <c r="A516" s="730" t="s">
        <v>586</v>
      </c>
      <c r="B516" s="731" t="s">
        <v>587</v>
      </c>
      <c r="C516" s="732" t="s">
        <v>610</v>
      </c>
      <c r="D516" s="733" t="s">
        <v>611</v>
      </c>
      <c r="E516" s="734">
        <v>50113001</v>
      </c>
      <c r="F516" s="733" t="s">
        <v>619</v>
      </c>
      <c r="G516" s="732" t="s">
        <v>620</v>
      </c>
      <c r="H516" s="732">
        <v>159398</v>
      </c>
      <c r="I516" s="732">
        <v>59398</v>
      </c>
      <c r="J516" s="732" t="s">
        <v>1255</v>
      </c>
      <c r="K516" s="732" t="s">
        <v>1256</v>
      </c>
      <c r="L516" s="735">
        <v>268.48666666666668</v>
      </c>
      <c r="M516" s="735">
        <v>24</v>
      </c>
      <c r="N516" s="736">
        <v>6443.68</v>
      </c>
    </row>
    <row r="517" spans="1:14" ht="14.45" customHeight="1" x14ac:dyDescent="0.2">
      <c r="A517" s="730" t="s">
        <v>586</v>
      </c>
      <c r="B517" s="731" t="s">
        <v>587</v>
      </c>
      <c r="C517" s="732" t="s">
        <v>610</v>
      </c>
      <c r="D517" s="733" t="s">
        <v>611</v>
      </c>
      <c r="E517" s="734">
        <v>50113001</v>
      </c>
      <c r="F517" s="733" t="s">
        <v>619</v>
      </c>
      <c r="G517" s="732" t="s">
        <v>633</v>
      </c>
      <c r="H517" s="732">
        <v>142761</v>
      </c>
      <c r="I517" s="732">
        <v>42761</v>
      </c>
      <c r="J517" s="732" t="s">
        <v>1257</v>
      </c>
      <c r="K517" s="732" t="s">
        <v>1258</v>
      </c>
      <c r="L517" s="735">
        <v>1226.75</v>
      </c>
      <c r="M517" s="735">
        <v>1</v>
      </c>
      <c r="N517" s="736">
        <v>1226.75</v>
      </c>
    </row>
    <row r="518" spans="1:14" ht="14.45" customHeight="1" x14ac:dyDescent="0.2">
      <c r="A518" s="730" t="s">
        <v>586</v>
      </c>
      <c r="B518" s="731" t="s">
        <v>587</v>
      </c>
      <c r="C518" s="732" t="s">
        <v>610</v>
      </c>
      <c r="D518" s="733" t="s">
        <v>611</v>
      </c>
      <c r="E518" s="734">
        <v>50113001</v>
      </c>
      <c r="F518" s="733" t="s">
        <v>619</v>
      </c>
      <c r="G518" s="732" t="s">
        <v>620</v>
      </c>
      <c r="H518" s="732">
        <v>190973</v>
      </c>
      <c r="I518" s="732">
        <v>190973</v>
      </c>
      <c r="J518" s="732" t="s">
        <v>1259</v>
      </c>
      <c r="K518" s="732" t="s">
        <v>680</v>
      </c>
      <c r="L518" s="735">
        <v>224.37</v>
      </c>
      <c r="M518" s="735">
        <v>1</v>
      </c>
      <c r="N518" s="736">
        <v>224.37</v>
      </c>
    </row>
    <row r="519" spans="1:14" ht="14.45" customHeight="1" x14ac:dyDescent="0.2">
      <c r="A519" s="730" t="s">
        <v>586</v>
      </c>
      <c r="B519" s="731" t="s">
        <v>587</v>
      </c>
      <c r="C519" s="732" t="s">
        <v>610</v>
      </c>
      <c r="D519" s="733" t="s">
        <v>611</v>
      </c>
      <c r="E519" s="734">
        <v>50113001</v>
      </c>
      <c r="F519" s="733" t="s">
        <v>619</v>
      </c>
      <c r="G519" s="732" t="s">
        <v>633</v>
      </c>
      <c r="H519" s="732">
        <v>56976</v>
      </c>
      <c r="I519" s="732">
        <v>56976</v>
      </c>
      <c r="J519" s="732" t="s">
        <v>800</v>
      </c>
      <c r="K519" s="732" t="s">
        <v>801</v>
      </c>
      <c r="L519" s="735">
        <v>11.829999999999998</v>
      </c>
      <c r="M519" s="735">
        <v>4</v>
      </c>
      <c r="N519" s="736">
        <v>47.319999999999993</v>
      </c>
    </row>
    <row r="520" spans="1:14" ht="14.45" customHeight="1" x14ac:dyDescent="0.2">
      <c r="A520" s="730" t="s">
        <v>586</v>
      </c>
      <c r="B520" s="731" t="s">
        <v>587</v>
      </c>
      <c r="C520" s="732" t="s">
        <v>610</v>
      </c>
      <c r="D520" s="733" t="s">
        <v>611</v>
      </c>
      <c r="E520" s="734">
        <v>50113001</v>
      </c>
      <c r="F520" s="733" t="s">
        <v>619</v>
      </c>
      <c r="G520" s="732" t="s">
        <v>633</v>
      </c>
      <c r="H520" s="732">
        <v>56983</v>
      </c>
      <c r="I520" s="732">
        <v>56983</v>
      </c>
      <c r="J520" s="732" t="s">
        <v>1260</v>
      </c>
      <c r="K520" s="732" t="s">
        <v>1261</v>
      </c>
      <c r="L520" s="735">
        <v>100.49000000000001</v>
      </c>
      <c r="M520" s="735">
        <v>2</v>
      </c>
      <c r="N520" s="736">
        <v>200.98000000000002</v>
      </c>
    </row>
    <row r="521" spans="1:14" ht="14.45" customHeight="1" x14ac:dyDescent="0.2">
      <c r="A521" s="730" t="s">
        <v>586</v>
      </c>
      <c r="B521" s="731" t="s">
        <v>587</v>
      </c>
      <c r="C521" s="732" t="s">
        <v>610</v>
      </c>
      <c r="D521" s="733" t="s">
        <v>611</v>
      </c>
      <c r="E521" s="734">
        <v>50113001</v>
      </c>
      <c r="F521" s="733" t="s">
        <v>619</v>
      </c>
      <c r="G521" s="732" t="s">
        <v>620</v>
      </c>
      <c r="H521" s="732">
        <v>845240</v>
      </c>
      <c r="I521" s="732">
        <v>109799</v>
      </c>
      <c r="J521" s="732" t="s">
        <v>804</v>
      </c>
      <c r="K521" s="732" t="s">
        <v>805</v>
      </c>
      <c r="L521" s="735">
        <v>80.339999999999975</v>
      </c>
      <c r="M521" s="735">
        <v>3</v>
      </c>
      <c r="N521" s="736">
        <v>241.01999999999992</v>
      </c>
    </row>
    <row r="522" spans="1:14" ht="14.45" customHeight="1" x14ac:dyDescent="0.2">
      <c r="A522" s="730" t="s">
        <v>586</v>
      </c>
      <c r="B522" s="731" t="s">
        <v>587</v>
      </c>
      <c r="C522" s="732" t="s">
        <v>610</v>
      </c>
      <c r="D522" s="733" t="s">
        <v>611</v>
      </c>
      <c r="E522" s="734">
        <v>50113001</v>
      </c>
      <c r="F522" s="733" t="s">
        <v>619</v>
      </c>
      <c r="G522" s="732" t="s">
        <v>633</v>
      </c>
      <c r="H522" s="732">
        <v>237705</v>
      </c>
      <c r="I522" s="732">
        <v>237705</v>
      </c>
      <c r="J522" s="732" t="s">
        <v>1262</v>
      </c>
      <c r="K522" s="732" t="s">
        <v>1263</v>
      </c>
      <c r="L522" s="735">
        <v>81.099999999999994</v>
      </c>
      <c r="M522" s="735">
        <v>10</v>
      </c>
      <c r="N522" s="736">
        <v>811</v>
      </c>
    </row>
    <row r="523" spans="1:14" ht="14.45" customHeight="1" x14ac:dyDescent="0.2">
      <c r="A523" s="730" t="s">
        <v>586</v>
      </c>
      <c r="B523" s="731" t="s">
        <v>587</v>
      </c>
      <c r="C523" s="732" t="s">
        <v>610</v>
      </c>
      <c r="D523" s="733" t="s">
        <v>611</v>
      </c>
      <c r="E523" s="734">
        <v>50113001</v>
      </c>
      <c r="F523" s="733" t="s">
        <v>619</v>
      </c>
      <c r="G523" s="732" t="s">
        <v>620</v>
      </c>
      <c r="H523" s="732">
        <v>221884</v>
      </c>
      <c r="I523" s="732">
        <v>221884</v>
      </c>
      <c r="J523" s="732" t="s">
        <v>1264</v>
      </c>
      <c r="K523" s="732" t="s">
        <v>1265</v>
      </c>
      <c r="L523" s="735">
        <v>1980</v>
      </c>
      <c r="M523" s="735">
        <v>1</v>
      </c>
      <c r="N523" s="736">
        <v>1980</v>
      </c>
    </row>
    <row r="524" spans="1:14" ht="14.45" customHeight="1" x14ac:dyDescent="0.2">
      <c r="A524" s="730" t="s">
        <v>586</v>
      </c>
      <c r="B524" s="731" t="s">
        <v>587</v>
      </c>
      <c r="C524" s="732" t="s">
        <v>610</v>
      </c>
      <c r="D524" s="733" t="s">
        <v>611</v>
      </c>
      <c r="E524" s="734">
        <v>50113001</v>
      </c>
      <c r="F524" s="733" t="s">
        <v>619</v>
      </c>
      <c r="G524" s="732" t="s">
        <v>620</v>
      </c>
      <c r="H524" s="732">
        <v>184785</v>
      </c>
      <c r="I524" s="732">
        <v>84785</v>
      </c>
      <c r="J524" s="732" t="s">
        <v>1266</v>
      </c>
      <c r="K524" s="732" t="s">
        <v>1267</v>
      </c>
      <c r="L524" s="735">
        <v>192.74000000000009</v>
      </c>
      <c r="M524" s="735">
        <v>1</v>
      </c>
      <c r="N524" s="736">
        <v>192.74000000000009</v>
      </c>
    </row>
    <row r="525" spans="1:14" ht="14.45" customHeight="1" x14ac:dyDescent="0.2">
      <c r="A525" s="730" t="s">
        <v>586</v>
      </c>
      <c r="B525" s="731" t="s">
        <v>587</v>
      </c>
      <c r="C525" s="732" t="s">
        <v>610</v>
      </c>
      <c r="D525" s="733" t="s">
        <v>611</v>
      </c>
      <c r="E525" s="734">
        <v>50113001</v>
      </c>
      <c r="F525" s="733" t="s">
        <v>619</v>
      </c>
      <c r="G525" s="732" t="s">
        <v>620</v>
      </c>
      <c r="H525" s="732">
        <v>840155</v>
      </c>
      <c r="I525" s="732">
        <v>0</v>
      </c>
      <c r="J525" s="732" t="s">
        <v>809</v>
      </c>
      <c r="K525" s="732" t="s">
        <v>329</v>
      </c>
      <c r="L525" s="735">
        <v>63.61</v>
      </c>
      <c r="M525" s="735">
        <v>4</v>
      </c>
      <c r="N525" s="736">
        <v>254.44</v>
      </c>
    </row>
    <row r="526" spans="1:14" ht="14.45" customHeight="1" x14ac:dyDescent="0.2">
      <c r="A526" s="730" t="s">
        <v>586</v>
      </c>
      <c r="B526" s="731" t="s">
        <v>587</v>
      </c>
      <c r="C526" s="732" t="s">
        <v>610</v>
      </c>
      <c r="D526" s="733" t="s">
        <v>611</v>
      </c>
      <c r="E526" s="734">
        <v>50113001</v>
      </c>
      <c r="F526" s="733" t="s">
        <v>619</v>
      </c>
      <c r="G526" s="732" t="s">
        <v>620</v>
      </c>
      <c r="H526" s="732">
        <v>100641</v>
      </c>
      <c r="I526" s="732">
        <v>641</v>
      </c>
      <c r="J526" s="732" t="s">
        <v>976</v>
      </c>
      <c r="K526" s="732" t="s">
        <v>977</v>
      </c>
      <c r="L526" s="735">
        <v>31.21</v>
      </c>
      <c r="M526" s="735">
        <v>5</v>
      </c>
      <c r="N526" s="736">
        <v>156.05000000000001</v>
      </c>
    </row>
    <row r="527" spans="1:14" ht="14.45" customHeight="1" x14ac:dyDescent="0.2">
      <c r="A527" s="730" t="s">
        <v>586</v>
      </c>
      <c r="B527" s="731" t="s">
        <v>587</v>
      </c>
      <c r="C527" s="732" t="s">
        <v>610</v>
      </c>
      <c r="D527" s="733" t="s">
        <v>611</v>
      </c>
      <c r="E527" s="734">
        <v>50113001</v>
      </c>
      <c r="F527" s="733" t="s">
        <v>619</v>
      </c>
      <c r="G527" s="732" t="s">
        <v>620</v>
      </c>
      <c r="H527" s="732">
        <v>148675</v>
      </c>
      <c r="I527" s="732">
        <v>148675</v>
      </c>
      <c r="J527" s="732" t="s">
        <v>1268</v>
      </c>
      <c r="K527" s="732" t="s">
        <v>1269</v>
      </c>
      <c r="L527" s="735">
        <v>243.72999999999996</v>
      </c>
      <c r="M527" s="735">
        <v>1</v>
      </c>
      <c r="N527" s="736">
        <v>243.72999999999996</v>
      </c>
    </row>
    <row r="528" spans="1:14" ht="14.45" customHeight="1" x14ac:dyDescent="0.2">
      <c r="A528" s="730" t="s">
        <v>586</v>
      </c>
      <c r="B528" s="731" t="s">
        <v>587</v>
      </c>
      <c r="C528" s="732" t="s">
        <v>610</v>
      </c>
      <c r="D528" s="733" t="s">
        <v>611</v>
      </c>
      <c r="E528" s="734">
        <v>50113001</v>
      </c>
      <c r="F528" s="733" t="s">
        <v>619</v>
      </c>
      <c r="G528" s="732" t="s">
        <v>620</v>
      </c>
      <c r="H528" s="732">
        <v>117926</v>
      </c>
      <c r="I528" s="732">
        <v>201609</v>
      </c>
      <c r="J528" s="732" t="s">
        <v>812</v>
      </c>
      <c r="K528" s="732" t="s">
        <v>813</v>
      </c>
      <c r="L528" s="735">
        <v>44.59</v>
      </c>
      <c r="M528" s="735">
        <v>18</v>
      </c>
      <c r="N528" s="736">
        <v>802.62</v>
      </c>
    </row>
    <row r="529" spans="1:14" ht="14.45" customHeight="1" x14ac:dyDescent="0.2">
      <c r="A529" s="730" t="s">
        <v>586</v>
      </c>
      <c r="B529" s="731" t="s">
        <v>587</v>
      </c>
      <c r="C529" s="732" t="s">
        <v>610</v>
      </c>
      <c r="D529" s="733" t="s">
        <v>611</v>
      </c>
      <c r="E529" s="734">
        <v>50113001</v>
      </c>
      <c r="F529" s="733" t="s">
        <v>619</v>
      </c>
      <c r="G529" s="732" t="s">
        <v>633</v>
      </c>
      <c r="H529" s="732">
        <v>233366</v>
      </c>
      <c r="I529" s="732">
        <v>233366</v>
      </c>
      <c r="J529" s="732" t="s">
        <v>814</v>
      </c>
      <c r="K529" s="732" t="s">
        <v>816</v>
      </c>
      <c r="L529" s="735">
        <v>45.486923076923077</v>
      </c>
      <c r="M529" s="735">
        <v>13</v>
      </c>
      <c r="N529" s="736">
        <v>591.33000000000004</v>
      </c>
    </row>
    <row r="530" spans="1:14" ht="14.45" customHeight="1" x14ac:dyDescent="0.2">
      <c r="A530" s="730" t="s">
        <v>586</v>
      </c>
      <c r="B530" s="731" t="s">
        <v>587</v>
      </c>
      <c r="C530" s="732" t="s">
        <v>610</v>
      </c>
      <c r="D530" s="733" t="s">
        <v>611</v>
      </c>
      <c r="E530" s="734">
        <v>50113002</v>
      </c>
      <c r="F530" s="733" t="s">
        <v>1270</v>
      </c>
      <c r="G530" s="732" t="s">
        <v>620</v>
      </c>
      <c r="H530" s="732">
        <v>149415</v>
      </c>
      <c r="I530" s="732">
        <v>49415</v>
      </c>
      <c r="J530" s="732" t="s">
        <v>1271</v>
      </c>
      <c r="K530" s="732" t="s">
        <v>1272</v>
      </c>
      <c r="L530" s="735">
        <v>1728.25</v>
      </c>
      <c r="M530" s="735">
        <v>1</v>
      </c>
      <c r="N530" s="736">
        <v>1728.25</v>
      </c>
    </row>
    <row r="531" spans="1:14" ht="14.45" customHeight="1" x14ac:dyDescent="0.2">
      <c r="A531" s="730" t="s">
        <v>586</v>
      </c>
      <c r="B531" s="731" t="s">
        <v>587</v>
      </c>
      <c r="C531" s="732" t="s">
        <v>610</v>
      </c>
      <c r="D531" s="733" t="s">
        <v>611</v>
      </c>
      <c r="E531" s="734">
        <v>50113002</v>
      </c>
      <c r="F531" s="733" t="s">
        <v>1270</v>
      </c>
      <c r="G531" s="732" t="s">
        <v>620</v>
      </c>
      <c r="H531" s="732">
        <v>157102</v>
      </c>
      <c r="I531" s="732">
        <v>157102</v>
      </c>
      <c r="J531" s="732" t="s">
        <v>1273</v>
      </c>
      <c r="K531" s="732" t="s">
        <v>1274</v>
      </c>
      <c r="L531" s="735">
        <v>3300</v>
      </c>
      <c r="M531" s="735">
        <v>11</v>
      </c>
      <c r="N531" s="736">
        <v>36300</v>
      </c>
    </row>
    <row r="532" spans="1:14" ht="14.45" customHeight="1" x14ac:dyDescent="0.2">
      <c r="A532" s="730" t="s">
        <v>586</v>
      </c>
      <c r="B532" s="731" t="s">
        <v>587</v>
      </c>
      <c r="C532" s="732" t="s">
        <v>610</v>
      </c>
      <c r="D532" s="733" t="s">
        <v>611</v>
      </c>
      <c r="E532" s="734">
        <v>50113002</v>
      </c>
      <c r="F532" s="733" t="s">
        <v>1270</v>
      </c>
      <c r="G532" s="732" t="s">
        <v>620</v>
      </c>
      <c r="H532" s="732">
        <v>500831</v>
      </c>
      <c r="I532" s="732">
        <v>157109</v>
      </c>
      <c r="J532" s="732" t="s">
        <v>1275</v>
      </c>
      <c r="K532" s="732" t="s">
        <v>1276</v>
      </c>
      <c r="L532" s="735">
        <v>3340.0888888888894</v>
      </c>
      <c r="M532" s="735">
        <v>9</v>
      </c>
      <c r="N532" s="736">
        <v>30060.800000000003</v>
      </c>
    </row>
    <row r="533" spans="1:14" ht="14.45" customHeight="1" x14ac:dyDescent="0.2">
      <c r="A533" s="730" t="s">
        <v>586</v>
      </c>
      <c r="B533" s="731" t="s">
        <v>587</v>
      </c>
      <c r="C533" s="732" t="s">
        <v>610</v>
      </c>
      <c r="D533" s="733" t="s">
        <v>611</v>
      </c>
      <c r="E533" s="734">
        <v>50113002</v>
      </c>
      <c r="F533" s="733" t="s">
        <v>1270</v>
      </c>
      <c r="G533" s="732" t="s">
        <v>620</v>
      </c>
      <c r="H533" s="732">
        <v>394774</v>
      </c>
      <c r="I533" s="732">
        <v>157118</v>
      </c>
      <c r="J533" s="732" t="s">
        <v>1277</v>
      </c>
      <c r="K533" s="732" t="s">
        <v>1276</v>
      </c>
      <c r="L533" s="735">
        <v>3740</v>
      </c>
      <c r="M533" s="735">
        <v>2</v>
      </c>
      <c r="N533" s="736">
        <v>7480</v>
      </c>
    </row>
    <row r="534" spans="1:14" ht="14.45" customHeight="1" x14ac:dyDescent="0.2">
      <c r="A534" s="730" t="s">
        <v>586</v>
      </c>
      <c r="B534" s="731" t="s">
        <v>587</v>
      </c>
      <c r="C534" s="732" t="s">
        <v>610</v>
      </c>
      <c r="D534" s="733" t="s">
        <v>611</v>
      </c>
      <c r="E534" s="734">
        <v>50113002</v>
      </c>
      <c r="F534" s="733" t="s">
        <v>1270</v>
      </c>
      <c r="G534" s="732" t="s">
        <v>620</v>
      </c>
      <c r="H534" s="732">
        <v>500716</v>
      </c>
      <c r="I534" s="732">
        <v>157112</v>
      </c>
      <c r="J534" s="732" t="s">
        <v>1278</v>
      </c>
      <c r="K534" s="732" t="s">
        <v>1276</v>
      </c>
      <c r="L534" s="735">
        <v>3199.8421052631575</v>
      </c>
      <c r="M534" s="735">
        <v>19</v>
      </c>
      <c r="N534" s="736">
        <v>60796.999999999993</v>
      </c>
    </row>
    <row r="535" spans="1:14" ht="14.45" customHeight="1" x14ac:dyDescent="0.2">
      <c r="A535" s="730" t="s">
        <v>586</v>
      </c>
      <c r="B535" s="731" t="s">
        <v>587</v>
      </c>
      <c r="C535" s="732" t="s">
        <v>610</v>
      </c>
      <c r="D535" s="733" t="s">
        <v>611</v>
      </c>
      <c r="E535" s="734">
        <v>50113006</v>
      </c>
      <c r="F535" s="733" t="s">
        <v>819</v>
      </c>
      <c r="G535" s="732" t="s">
        <v>620</v>
      </c>
      <c r="H535" s="732">
        <v>217077</v>
      </c>
      <c r="I535" s="732">
        <v>217077</v>
      </c>
      <c r="J535" s="732" t="s">
        <v>1279</v>
      </c>
      <c r="K535" s="732" t="s">
        <v>1110</v>
      </c>
      <c r="L535" s="735">
        <v>161.57</v>
      </c>
      <c r="M535" s="735">
        <v>5</v>
      </c>
      <c r="N535" s="736">
        <v>807.84999999999991</v>
      </c>
    </row>
    <row r="536" spans="1:14" ht="14.45" customHeight="1" x14ac:dyDescent="0.2">
      <c r="A536" s="730" t="s">
        <v>586</v>
      </c>
      <c r="B536" s="731" t="s">
        <v>587</v>
      </c>
      <c r="C536" s="732" t="s">
        <v>610</v>
      </c>
      <c r="D536" s="733" t="s">
        <v>611</v>
      </c>
      <c r="E536" s="734">
        <v>50113006</v>
      </c>
      <c r="F536" s="733" t="s">
        <v>819</v>
      </c>
      <c r="G536" s="732" t="s">
        <v>620</v>
      </c>
      <c r="H536" s="732">
        <v>33516</v>
      </c>
      <c r="I536" s="732">
        <v>33516</v>
      </c>
      <c r="J536" s="732" t="s">
        <v>1280</v>
      </c>
      <c r="K536" s="732" t="s">
        <v>1113</v>
      </c>
      <c r="L536" s="735">
        <v>32.805714285714288</v>
      </c>
      <c r="M536" s="735">
        <v>14</v>
      </c>
      <c r="N536" s="736">
        <v>459.28000000000003</v>
      </c>
    </row>
    <row r="537" spans="1:14" ht="14.45" customHeight="1" x14ac:dyDescent="0.2">
      <c r="A537" s="730" t="s">
        <v>586</v>
      </c>
      <c r="B537" s="731" t="s">
        <v>587</v>
      </c>
      <c r="C537" s="732" t="s">
        <v>610</v>
      </c>
      <c r="D537" s="733" t="s">
        <v>611</v>
      </c>
      <c r="E537" s="734">
        <v>50113006</v>
      </c>
      <c r="F537" s="733" t="s">
        <v>819</v>
      </c>
      <c r="G537" s="732" t="s">
        <v>620</v>
      </c>
      <c r="H537" s="732">
        <v>33601</v>
      </c>
      <c r="I537" s="732">
        <v>33601</v>
      </c>
      <c r="J537" s="732" t="s">
        <v>1281</v>
      </c>
      <c r="K537" s="732" t="s">
        <v>1282</v>
      </c>
      <c r="L537" s="735">
        <v>78.510000000000019</v>
      </c>
      <c r="M537" s="735">
        <v>64</v>
      </c>
      <c r="N537" s="736">
        <v>5024.6400000000012</v>
      </c>
    </row>
    <row r="538" spans="1:14" ht="14.45" customHeight="1" x14ac:dyDescent="0.2">
      <c r="A538" s="730" t="s">
        <v>586</v>
      </c>
      <c r="B538" s="731" t="s">
        <v>587</v>
      </c>
      <c r="C538" s="732" t="s">
        <v>610</v>
      </c>
      <c r="D538" s="733" t="s">
        <v>611</v>
      </c>
      <c r="E538" s="734">
        <v>50113006</v>
      </c>
      <c r="F538" s="733" t="s">
        <v>819</v>
      </c>
      <c r="G538" s="732" t="s">
        <v>620</v>
      </c>
      <c r="H538" s="732">
        <v>990223</v>
      </c>
      <c r="I538" s="732">
        <v>0</v>
      </c>
      <c r="J538" s="732" t="s">
        <v>1283</v>
      </c>
      <c r="K538" s="732" t="s">
        <v>329</v>
      </c>
      <c r="L538" s="735">
        <v>147.77375000000001</v>
      </c>
      <c r="M538" s="735">
        <v>32</v>
      </c>
      <c r="N538" s="736">
        <v>4728.76</v>
      </c>
    </row>
    <row r="539" spans="1:14" ht="14.45" customHeight="1" x14ac:dyDescent="0.2">
      <c r="A539" s="730" t="s">
        <v>586</v>
      </c>
      <c r="B539" s="731" t="s">
        <v>587</v>
      </c>
      <c r="C539" s="732" t="s">
        <v>610</v>
      </c>
      <c r="D539" s="733" t="s">
        <v>611</v>
      </c>
      <c r="E539" s="734">
        <v>50113006</v>
      </c>
      <c r="F539" s="733" t="s">
        <v>819</v>
      </c>
      <c r="G539" s="732" t="s">
        <v>620</v>
      </c>
      <c r="H539" s="732">
        <v>33451</v>
      </c>
      <c r="I539" s="732">
        <v>33451</v>
      </c>
      <c r="J539" s="732" t="s">
        <v>1284</v>
      </c>
      <c r="K539" s="732" t="s">
        <v>1282</v>
      </c>
      <c r="L539" s="735">
        <v>64.460000000000008</v>
      </c>
      <c r="M539" s="735">
        <v>16</v>
      </c>
      <c r="N539" s="736">
        <v>1031.3600000000001</v>
      </c>
    </row>
    <row r="540" spans="1:14" ht="14.45" customHeight="1" x14ac:dyDescent="0.2">
      <c r="A540" s="730" t="s">
        <v>586</v>
      </c>
      <c r="B540" s="731" t="s">
        <v>587</v>
      </c>
      <c r="C540" s="732" t="s">
        <v>610</v>
      </c>
      <c r="D540" s="733" t="s">
        <v>611</v>
      </c>
      <c r="E540" s="734">
        <v>50113006</v>
      </c>
      <c r="F540" s="733" t="s">
        <v>819</v>
      </c>
      <c r="G540" s="732" t="s">
        <v>620</v>
      </c>
      <c r="H540" s="732">
        <v>153980</v>
      </c>
      <c r="I540" s="732">
        <v>153980</v>
      </c>
      <c r="J540" s="732" t="s">
        <v>1285</v>
      </c>
      <c r="K540" s="732" t="s">
        <v>1282</v>
      </c>
      <c r="L540" s="735">
        <v>274.21999999999997</v>
      </c>
      <c r="M540" s="735">
        <v>36</v>
      </c>
      <c r="N540" s="736">
        <v>9871.9199999999983</v>
      </c>
    </row>
    <row r="541" spans="1:14" ht="14.45" customHeight="1" x14ac:dyDescent="0.2">
      <c r="A541" s="730" t="s">
        <v>586</v>
      </c>
      <c r="B541" s="731" t="s">
        <v>587</v>
      </c>
      <c r="C541" s="732" t="s">
        <v>610</v>
      </c>
      <c r="D541" s="733" t="s">
        <v>611</v>
      </c>
      <c r="E541" s="734">
        <v>50113006</v>
      </c>
      <c r="F541" s="733" t="s">
        <v>819</v>
      </c>
      <c r="G541" s="732" t="s">
        <v>620</v>
      </c>
      <c r="H541" s="732">
        <v>33525</v>
      </c>
      <c r="I541" s="732">
        <v>33525</v>
      </c>
      <c r="J541" s="732" t="s">
        <v>1286</v>
      </c>
      <c r="K541" s="732" t="s">
        <v>1282</v>
      </c>
      <c r="L541" s="735">
        <v>94.768430666584166</v>
      </c>
      <c r="M541" s="735">
        <v>180</v>
      </c>
      <c r="N541" s="736">
        <v>17058.31751998515</v>
      </c>
    </row>
    <row r="542" spans="1:14" ht="14.45" customHeight="1" x14ac:dyDescent="0.2">
      <c r="A542" s="730" t="s">
        <v>586</v>
      </c>
      <c r="B542" s="731" t="s">
        <v>587</v>
      </c>
      <c r="C542" s="732" t="s">
        <v>610</v>
      </c>
      <c r="D542" s="733" t="s">
        <v>611</v>
      </c>
      <c r="E542" s="734">
        <v>50113008</v>
      </c>
      <c r="F542" s="733" t="s">
        <v>822</v>
      </c>
      <c r="G542" s="732"/>
      <c r="H542" s="732"/>
      <c r="I542" s="732">
        <v>29980</v>
      </c>
      <c r="J542" s="732" t="s">
        <v>1287</v>
      </c>
      <c r="K542" s="732" t="s">
        <v>1288</v>
      </c>
      <c r="L542" s="735">
        <v>11517</v>
      </c>
      <c r="M542" s="735">
        <v>16</v>
      </c>
      <c r="N542" s="736">
        <v>184272</v>
      </c>
    </row>
    <row r="543" spans="1:14" ht="14.45" customHeight="1" x14ac:dyDescent="0.2">
      <c r="A543" s="730" t="s">
        <v>586</v>
      </c>
      <c r="B543" s="731" t="s">
        <v>587</v>
      </c>
      <c r="C543" s="732" t="s">
        <v>610</v>
      </c>
      <c r="D543" s="733" t="s">
        <v>611</v>
      </c>
      <c r="E543" s="734">
        <v>50113008</v>
      </c>
      <c r="F543" s="733" t="s">
        <v>822</v>
      </c>
      <c r="G543" s="732"/>
      <c r="H543" s="732"/>
      <c r="I543" s="732">
        <v>62465</v>
      </c>
      <c r="J543" s="732" t="s">
        <v>1289</v>
      </c>
      <c r="K543" s="732" t="s">
        <v>1290</v>
      </c>
      <c r="L543" s="735">
        <v>17457.19921875</v>
      </c>
      <c r="M543" s="735">
        <v>2</v>
      </c>
      <c r="N543" s="736">
        <v>34914.3984375</v>
      </c>
    </row>
    <row r="544" spans="1:14" ht="14.45" customHeight="1" x14ac:dyDescent="0.2">
      <c r="A544" s="730" t="s">
        <v>586</v>
      </c>
      <c r="B544" s="731" t="s">
        <v>587</v>
      </c>
      <c r="C544" s="732" t="s">
        <v>610</v>
      </c>
      <c r="D544" s="733" t="s">
        <v>611</v>
      </c>
      <c r="E544" s="734">
        <v>50113008</v>
      </c>
      <c r="F544" s="733" t="s">
        <v>822</v>
      </c>
      <c r="G544" s="732"/>
      <c r="H544" s="732"/>
      <c r="I544" s="732">
        <v>62464</v>
      </c>
      <c r="J544" s="732" t="s">
        <v>1289</v>
      </c>
      <c r="K544" s="732" t="s">
        <v>1291</v>
      </c>
      <c r="L544" s="735">
        <v>9157.88720703125</v>
      </c>
      <c r="M544" s="735">
        <v>8</v>
      </c>
      <c r="N544" s="736">
        <v>73263.09765625</v>
      </c>
    </row>
    <row r="545" spans="1:14" ht="14.45" customHeight="1" x14ac:dyDescent="0.2">
      <c r="A545" s="730" t="s">
        <v>586</v>
      </c>
      <c r="B545" s="731" t="s">
        <v>587</v>
      </c>
      <c r="C545" s="732" t="s">
        <v>610</v>
      </c>
      <c r="D545" s="733" t="s">
        <v>611</v>
      </c>
      <c r="E545" s="734">
        <v>50113008</v>
      </c>
      <c r="F545" s="733" t="s">
        <v>822</v>
      </c>
      <c r="G545" s="732"/>
      <c r="H545" s="732"/>
      <c r="I545" s="732">
        <v>230687</v>
      </c>
      <c r="J545" s="732" t="s">
        <v>823</v>
      </c>
      <c r="K545" s="732" t="s">
        <v>824</v>
      </c>
      <c r="L545" s="735">
        <v>4305.3999565972226</v>
      </c>
      <c r="M545" s="735">
        <v>72</v>
      </c>
      <c r="N545" s="736">
        <v>309988.796875</v>
      </c>
    </row>
    <row r="546" spans="1:14" ht="14.45" customHeight="1" x14ac:dyDescent="0.2">
      <c r="A546" s="730" t="s">
        <v>586</v>
      </c>
      <c r="B546" s="731" t="s">
        <v>587</v>
      </c>
      <c r="C546" s="732" t="s">
        <v>610</v>
      </c>
      <c r="D546" s="733" t="s">
        <v>611</v>
      </c>
      <c r="E546" s="734">
        <v>50113008</v>
      </c>
      <c r="F546" s="733" t="s">
        <v>822</v>
      </c>
      <c r="G546" s="732"/>
      <c r="H546" s="732"/>
      <c r="I546" s="732">
        <v>230686</v>
      </c>
      <c r="J546" s="732" t="s">
        <v>823</v>
      </c>
      <c r="K546" s="732" t="s">
        <v>1292</v>
      </c>
      <c r="L546" s="735">
        <v>8610.7998860677089</v>
      </c>
      <c r="M546" s="735">
        <v>12</v>
      </c>
      <c r="N546" s="736">
        <v>103329.5986328125</v>
      </c>
    </row>
    <row r="547" spans="1:14" ht="14.45" customHeight="1" x14ac:dyDescent="0.2">
      <c r="A547" s="730" t="s">
        <v>586</v>
      </c>
      <c r="B547" s="731" t="s">
        <v>587</v>
      </c>
      <c r="C547" s="732" t="s">
        <v>610</v>
      </c>
      <c r="D547" s="733" t="s">
        <v>611</v>
      </c>
      <c r="E547" s="734">
        <v>50113013</v>
      </c>
      <c r="F547" s="733" t="s">
        <v>825</v>
      </c>
      <c r="G547" s="732" t="s">
        <v>633</v>
      </c>
      <c r="H547" s="732">
        <v>195147</v>
      </c>
      <c r="I547" s="732">
        <v>195147</v>
      </c>
      <c r="J547" s="732" t="s">
        <v>1293</v>
      </c>
      <c r="K547" s="732" t="s">
        <v>1294</v>
      </c>
      <c r="L547" s="735">
        <v>589.32640000000004</v>
      </c>
      <c r="M547" s="735">
        <v>5</v>
      </c>
      <c r="N547" s="736">
        <v>2946.6320000000001</v>
      </c>
    </row>
    <row r="548" spans="1:14" ht="14.45" customHeight="1" x14ac:dyDescent="0.2">
      <c r="A548" s="730" t="s">
        <v>586</v>
      </c>
      <c r="B548" s="731" t="s">
        <v>587</v>
      </c>
      <c r="C548" s="732" t="s">
        <v>610</v>
      </c>
      <c r="D548" s="733" t="s">
        <v>611</v>
      </c>
      <c r="E548" s="734">
        <v>50113013</v>
      </c>
      <c r="F548" s="733" t="s">
        <v>825</v>
      </c>
      <c r="G548" s="732" t="s">
        <v>620</v>
      </c>
      <c r="H548" s="732">
        <v>203097</v>
      </c>
      <c r="I548" s="732">
        <v>203097</v>
      </c>
      <c r="J548" s="732" t="s">
        <v>986</v>
      </c>
      <c r="K548" s="732" t="s">
        <v>987</v>
      </c>
      <c r="L548" s="735">
        <v>168.25399999999999</v>
      </c>
      <c r="M548" s="735">
        <v>5</v>
      </c>
      <c r="N548" s="736">
        <v>841.27</v>
      </c>
    </row>
    <row r="549" spans="1:14" ht="14.45" customHeight="1" x14ac:dyDescent="0.2">
      <c r="A549" s="730" t="s">
        <v>586</v>
      </c>
      <c r="B549" s="731" t="s">
        <v>587</v>
      </c>
      <c r="C549" s="732" t="s">
        <v>610</v>
      </c>
      <c r="D549" s="733" t="s">
        <v>611</v>
      </c>
      <c r="E549" s="734">
        <v>50113013</v>
      </c>
      <c r="F549" s="733" t="s">
        <v>825</v>
      </c>
      <c r="G549" s="732" t="s">
        <v>620</v>
      </c>
      <c r="H549" s="732">
        <v>172972</v>
      </c>
      <c r="I549" s="732">
        <v>72972</v>
      </c>
      <c r="J549" s="732" t="s">
        <v>828</v>
      </c>
      <c r="K549" s="732" t="s">
        <v>829</v>
      </c>
      <c r="L549" s="735">
        <v>203.71999999999997</v>
      </c>
      <c r="M549" s="735">
        <v>52</v>
      </c>
      <c r="N549" s="736">
        <v>10593.439999999999</v>
      </c>
    </row>
    <row r="550" spans="1:14" ht="14.45" customHeight="1" x14ac:dyDescent="0.2">
      <c r="A550" s="730" t="s">
        <v>586</v>
      </c>
      <c r="B550" s="731" t="s">
        <v>587</v>
      </c>
      <c r="C550" s="732" t="s">
        <v>610</v>
      </c>
      <c r="D550" s="733" t="s">
        <v>611</v>
      </c>
      <c r="E550" s="734">
        <v>50113013</v>
      </c>
      <c r="F550" s="733" t="s">
        <v>825</v>
      </c>
      <c r="G550" s="732" t="s">
        <v>633</v>
      </c>
      <c r="H550" s="732">
        <v>105951</v>
      </c>
      <c r="I550" s="732">
        <v>5951</v>
      </c>
      <c r="J550" s="732" t="s">
        <v>830</v>
      </c>
      <c r="K550" s="732" t="s">
        <v>831</v>
      </c>
      <c r="L550" s="735">
        <v>113.75</v>
      </c>
      <c r="M550" s="735">
        <v>3</v>
      </c>
      <c r="N550" s="736">
        <v>341.25</v>
      </c>
    </row>
    <row r="551" spans="1:14" ht="14.45" customHeight="1" x14ac:dyDescent="0.2">
      <c r="A551" s="730" t="s">
        <v>586</v>
      </c>
      <c r="B551" s="731" t="s">
        <v>587</v>
      </c>
      <c r="C551" s="732" t="s">
        <v>610</v>
      </c>
      <c r="D551" s="733" t="s">
        <v>611</v>
      </c>
      <c r="E551" s="734">
        <v>50113013</v>
      </c>
      <c r="F551" s="733" t="s">
        <v>825</v>
      </c>
      <c r="G551" s="732" t="s">
        <v>620</v>
      </c>
      <c r="H551" s="732">
        <v>136083</v>
      </c>
      <c r="I551" s="732">
        <v>136083</v>
      </c>
      <c r="J551" s="732" t="s">
        <v>834</v>
      </c>
      <c r="K551" s="732" t="s">
        <v>835</v>
      </c>
      <c r="L551" s="735">
        <v>457.11083044982661</v>
      </c>
      <c r="M551" s="735">
        <v>28.900000000000031</v>
      </c>
      <c r="N551" s="736">
        <v>13210.503000000002</v>
      </c>
    </row>
    <row r="552" spans="1:14" ht="14.45" customHeight="1" x14ac:dyDescent="0.2">
      <c r="A552" s="730" t="s">
        <v>586</v>
      </c>
      <c r="B552" s="731" t="s">
        <v>587</v>
      </c>
      <c r="C552" s="732" t="s">
        <v>610</v>
      </c>
      <c r="D552" s="733" t="s">
        <v>611</v>
      </c>
      <c r="E552" s="734">
        <v>50113013</v>
      </c>
      <c r="F552" s="733" t="s">
        <v>825</v>
      </c>
      <c r="G552" s="732" t="s">
        <v>620</v>
      </c>
      <c r="H552" s="732">
        <v>498791</v>
      </c>
      <c r="I552" s="732">
        <v>9999999</v>
      </c>
      <c r="J552" s="732" t="s">
        <v>836</v>
      </c>
      <c r="K552" s="732" t="s">
        <v>837</v>
      </c>
      <c r="L552" s="735">
        <v>1316.8650000000005</v>
      </c>
      <c r="M552" s="735">
        <v>17.599999999999998</v>
      </c>
      <c r="N552" s="736">
        <v>23176.824000000004</v>
      </c>
    </row>
    <row r="553" spans="1:14" ht="14.45" customHeight="1" x14ac:dyDescent="0.2">
      <c r="A553" s="730" t="s">
        <v>586</v>
      </c>
      <c r="B553" s="731" t="s">
        <v>587</v>
      </c>
      <c r="C553" s="732" t="s">
        <v>610</v>
      </c>
      <c r="D553" s="733" t="s">
        <v>611</v>
      </c>
      <c r="E553" s="734">
        <v>50113013</v>
      </c>
      <c r="F553" s="733" t="s">
        <v>825</v>
      </c>
      <c r="G553" s="732" t="s">
        <v>633</v>
      </c>
      <c r="H553" s="732">
        <v>164831</v>
      </c>
      <c r="I553" s="732">
        <v>64831</v>
      </c>
      <c r="J553" s="732" t="s">
        <v>1295</v>
      </c>
      <c r="K553" s="732" t="s">
        <v>1296</v>
      </c>
      <c r="L553" s="735">
        <v>196.02</v>
      </c>
      <c r="M553" s="735">
        <v>1</v>
      </c>
      <c r="N553" s="736">
        <v>196.02</v>
      </c>
    </row>
    <row r="554" spans="1:14" ht="14.45" customHeight="1" x14ac:dyDescent="0.2">
      <c r="A554" s="730" t="s">
        <v>586</v>
      </c>
      <c r="B554" s="731" t="s">
        <v>587</v>
      </c>
      <c r="C554" s="732" t="s">
        <v>610</v>
      </c>
      <c r="D554" s="733" t="s">
        <v>611</v>
      </c>
      <c r="E554" s="734">
        <v>50113013</v>
      </c>
      <c r="F554" s="733" t="s">
        <v>825</v>
      </c>
      <c r="G554" s="732" t="s">
        <v>620</v>
      </c>
      <c r="H554" s="732">
        <v>193922</v>
      </c>
      <c r="I554" s="732">
        <v>93922</v>
      </c>
      <c r="J554" s="732" t="s">
        <v>1297</v>
      </c>
      <c r="K554" s="732" t="s">
        <v>1298</v>
      </c>
      <c r="L554" s="735">
        <v>446.89000000000004</v>
      </c>
      <c r="M554" s="735">
        <v>2</v>
      </c>
      <c r="N554" s="736">
        <v>893.78000000000009</v>
      </c>
    </row>
    <row r="555" spans="1:14" ht="14.45" customHeight="1" x14ac:dyDescent="0.2">
      <c r="A555" s="730" t="s">
        <v>586</v>
      </c>
      <c r="B555" s="731" t="s">
        <v>587</v>
      </c>
      <c r="C555" s="732" t="s">
        <v>610</v>
      </c>
      <c r="D555" s="733" t="s">
        <v>611</v>
      </c>
      <c r="E555" s="734">
        <v>50113013</v>
      </c>
      <c r="F555" s="733" t="s">
        <v>825</v>
      </c>
      <c r="G555" s="732" t="s">
        <v>620</v>
      </c>
      <c r="H555" s="732">
        <v>111706</v>
      </c>
      <c r="I555" s="732">
        <v>11706</v>
      </c>
      <c r="J555" s="732" t="s">
        <v>1299</v>
      </c>
      <c r="K555" s="732" t="s">
        <v>1300</v>
      </c>
      <c r="L555" s="735">
        <v>528.04909090909086</v>
      </c>
      <c r="M555" s="735">
        <v>11</v>
      </c>
      <c r="N555" s="736">
        <v>5808.54</v>
      </c>
    </row>
    <row r="556" spans="1:14" ht="14.45" customHeight="1" x14ac:dyDescent="0.2">
      <c r="A556" s="730" t="s">
        <v>586</v>
      </c>
      <c r="B556" s="731" t="s">
        <v>587</v>
      </c>
      <c r="C556" s="732" t="s">
        <v>610</v>
      </c>
      <c r="D556" s="733" t="s">
        <v>611</v>
      </c>
      <c r="E556" s="734">
        <v>50113013</v>
      </c>
      <c r="F556" s="733" t="s">
        <v>825</v>
      </c>
      <c r="G556" s="732" t="s">
        <v>620</v>
      </c>
      <c r="H556" s="732">
        <v>131654</v>
      </c>
      <c r="I556" s="732">
        <v>131654</v>
      </c>
      <c r="J556" s="732" t="s">
        <v>1301</v>
      </c>
      <c r="K556" s="732" t="s">
        <v>1302</v>
      </c>
      <c r="L556" s="735">
        <v>264</v>
      </c>
      <c r="M556" s="735">
        <v>3</v>
      </c>
      <c r="N556" s="736">
        <v>792</v>
      </c>
    </row>
    <row r="557" spans="1:14" ht="14.45" customHeight="1" x14ac:dyDescent="0.2">
      <c r="A557" s="730" t="s">
        <v>586</v>
      </c>
      <c r="B557" s="731" t="s">
        <v>587</v>
      </c>
      <c r="C557" s="732" t="s">
        <v>610</v>
      </c>
      <c r="D557" s="733" t="s">
        <v>611</v>
      </c>
      <c r="E557" s="734">
        <v>50113013</v>
      </c>
      <c r="F557" s="733" t="s">
        <v>825</v>
      </c>
      <c r="G557" s="732" t="s">
        <v>620</v>
      </c>
      <c r="H557" s="732">
        <v>131656</v>
      </c>
      <c r="I557" s="732">
        <v>131656</v>
      </c>
      <c r="J557" s="732" t="s">
        <v>1303</v>
      </c>
      <c r="K557" s="732" t="s">
        <v>1304</v>
      </c>
      <c r="L557" s="735">
        <v>517</v>
      </c>
      <c r="M557" s="735">
        <v>1</v>
      </c>
      <c r="N557" s="736">
        <v>517</v>
      </c>
    </row>
    <row r="558" spans="1:14" ht="14.45" customHeight="1" x14ac:dyDescent="0.2">
      <c r="A558" s="730" t="s">
        <v>586</v>
      </c>
      <c r="B558" s="731" t="s">
        <v>587</v>
      </c>
      <c r="C558" s="732" t="s">
        <v>610</v>
      </c>
      <c r="D558" s="733" t="s">
        <v>611</v>
      </c>
      <c r="E558" s="734">
        <v>50113013</v>
      </c>
      <c r="F558" s="733" t="s">
        <v>825</v>
      </c>
      <c r="G558" s="732" t="s">
        <v>620</v>
      </c>
      <c r="H558" s="732">
        <v>162187</v>
      </c>
      <c r="I558" s="732">
        <v>162187</v>
      </c>
      <c r="J558" s="732" t="s">
        <v>990</v>
      </c>
      <c r="K558" s="732" t="s">
        <v>991</v>
      </c>
      <c r="L558" s="735">
        <v>671</v>
      </c>
      <c r="M558" s="735">
        <v>5</v>
      </c>
      <c r="N558" s="736">
        <v>3355</v>
      </c>
    </row>
    <row r="559" spans="1:14" ht="14.45" customHeight="1" x14ac:dyDescent="0.2">
      <c r="A559" s="730" t="s">
        <v>586</v>
      </c>
      <c r="B559" s="731" t="s">
        <v>587</v>
      </c>
      <c r="C559" s="732" t="s">
        <v>610</v>
      </c>
      <c r="D559" s="733" t="s">
        <v>611</v>
      </c>
      <c r="E559" s="734">
        <v>50113013</v>
      </c>
      <c r="F559" s="733" t="s">
        <v>825</v>
      </c>
      <c r="G559" s="732" t="s">
        <v>633</v>
      </c>
      <c r="H559" s="732">
        <v>849655</v>
      </c>
      <c r="I559" s="732">
        <v>129836</v>
      </c>
      <c r="J559" s="732" t="s">
        <v>840</v>
      </c>
      <c r="K559" s="732" t="s">
        <v>841</v>
      </c>
      <c r="L559" s="735">
        <v>263.99999999999994</v>
      </c>
      <c r="M559" s="735">
        <v>24.1</v>
      </c>
      <c r="N559" s="736">
        <v>6362.4</v>
      </c>
    </row>
    <row r="560" spans="1:14" ht="14.45" customHeight="1" x14ac:dyDescent="0.2">
      <c r="A560" s="730" t="s">
        <v>586</v>
      </c>
      <c r="B560" s="731" t="s">
        <v>587</v>
      </c>
      <c r="C560" s="732" t="s">
        <v>610</v>
      </c>
      <c r="D560" s="733" t="s">
        <v>611</v>
      </c>
      <c r="E560" s="734">
        <v>50113013</v>
      </c>
      <c r="F560" s="733" t="s">
        <v>825</v>
      </c>
      <c r="G560" s="732" t="s">
        <v>633</v>
      </c>
      <c r="H560" s="732">
        <v>849887</v>
      </c>
      <c r="I560" s="732">
        <v>129834</v>
      </c>
      <c r="J560" s="732" t="s">
        <v>842</v>
      </c>
      <c r="K560" s="732" t="s">
        <v>329</v>
      </c>
      <c r="L560" s="735">
        <v>150.69999999999999</v>
      </c>
      <c r="M560" s="735">
        <v>10.6</v>
      </c>
      <c r="N560" s="736">
        <v>1597.4199999999998</v>
      </c>
    </row>
    <row r="561" spans="1:14" ht="14.45" customHeight="1" x14ac:dyDescent="0.2">
      <c r="A561" s="730" t="s">
        <v>586</v>
      </c>
      <c r="B561" s="731" t="s">
        <v>587</v>
      </c>
      <c r="C561" s="732" t="s">
        <v>610</v>
      </c>
      <c r="D561" s="733" t="s">
        <v>611</v>
      </c>
      <c r="E561" s="734">
        <v>50113013</v>
      </c>
      <c r="F561" s="733" t="s">
        <v>825</v>
      </c>
      <c r="G561" s="732" t="s">
        <v>620</v>
      </c>
      <c r="H561" s="732">
        <v>218400</v>
      </c>
      <c r="I561" s="732">
        <v>218400</v>
      </c>
      <c r="J561" s="732" t="s">
        <v>1305</v>
      </c>
      <c r="K561" s="732" t="s">
        <v>1306</v>
      </c>
      <c r="L561" s="735">
        <v>681.18999999999994</v>
      </c>
      <c r="M561" s="735">
        <v>4</v>
      </c>
      <c r="N561" s="736">
        <v>2724.7599999999998</v>
      </c>
    </row>
    <row r="562" spans="1:14" ht="14.45" customHeight="1" x14ac:dyDescent="0.2">
      <c r="A562" s="730" t="s">
        <v>586</v>
      </c>
      <c r="B562" s="731" t="s">
        <v>587</v>
      </c>
      <c r="C562" s="732" t="s">
        <v>610</v>
      </c>
      <c r="D562" s="733" t="s">
        <v>611</v>
      </c>
      <c r="E562" s="734">
        <v>50113013</v>
      </c>
      <c r="F562" s="733" t="s">
        <v>825</v>
      </c>
      <c r="G562" s="732" t="s">
        <v>620</v>
      </c>
      <c r="H562" s="732">
        <v>102427</v>
      </c>
      <c r="I562" s="732">
        <v>2427</v>
      </c>
      <c r="J562" s="732" t="s">
        <v>996</v>
      </c>
      <c r="K562" s="732" t="s">
        <v>997</v>
      </c>
      <c r="L562" s="735">
        <v>88.350000000000009</v>
      </c>
      <c r="M562" s="735">
        <v>4</v>
      </c>
      <c r="N562" s="736">
        <v>353.40000000000003</v>
      </c>
    </row>
    <row r="563" spans="1:14" ht="14.45" customHeight="1" x14ac:dyDescent="0.2">
      <c r="A563" s="730" t="s">
        <v>586</v>
      </c>
      <c r="B563" s="731" t="s">
        <v>587</v>
      </c>
      <c r="C563" s="732" t="s">
        <v>610</v>
      </c>
      <c r="D563" s="733" t="s">
        <v>611</v>
      </c>
      <c r="E563" s="734">
        <v>50113013</v>
      </c>
      <c r="F563" s="733" t="s">
        <v>825</v>
      </c>
      <c r="G563" s="732" t="s">
        <v>620</v>
      </c>
      <c r="H563" s="732">
        <v>101066</v>
      </c>
      <c r="I563" s="732">
        <v>1066</v>
      </c>
      <c r="J563" s="732" t="s">
        <v>843</v>
      </c>
      <c r="K563" s="732" t="s">
        <v>844</v>
      </c>
      <c r="L563" s="735">
        <v>57.350000000000016</v>
      </c>
      <c r="M563" s="735">
        <v>8</v>
      </c>
      <c r="N563" s="736">
        <v>458.80000000000013</v>
      </c>
    </row>
    <row r="564" spans="1:14" ht="14.45" customHeight="1" x14ac:dyDescent="0.2">
      <c r="A564" s="730" t="s">
        <v>586</v>
      </c>
      <c r="B564" s="731" t="s">
        <v>587</v>
      </c>
      <c r="C564" s="732" t="s">
        <v>610</v>
      </c>
      <c r="D564" s="733" t="s">
        <v>611</v>
      </c>
      <c r="E564" s="734">
        <v>50113013</v>
      </c>
      <c r="F564" s="733" t="s">
        <v>825</v>
      </c>
      <c r="G564" s="732" t="s">
        <v>620</v>
      </c>
      <c r="H564" s="732">
        <v>148262</v>
      </c>
      <c r="I564" s="732">
        <v>48262</v>
      </c>
      <c r="J564" s="732" t="s">
        <v>843</v>
      </c>
      <c r="K564" s="732" t="s">
        <v>845</v>
      </c>
      <c r="L564" s="735">
        <v>37.82</v>
      </c>
      <c r="M564" s="735">
        <v>4</v>
      </c>
      <c r="N564" s="736">
        <v>151.28</v>
      </c>
    </row>
    <row r="565" spans="1:14" ht="14.45" customHeight="1" x14ac:dyDescent="0.2">
      <c r="A565" s="730" t="s">
        <v>586</v>
      </c>
      <c r="B565" s="731" t="s">
        <v>587</v>
      </c>
      <c r="C565" s="732" t="s">
        <v>610</v>
      </c>
      <c r="D565" s="733" t="s">
        <v>611</v>
      </c>
      <c r="E565" s="734">
        <v>50113013</v>
      </c>
      <c r="F565" s="733" t="s">
        <v>825</v>
      </c>
      <c r="G565" s="732" t="s">
        <v>620</v>
      </c>
      <c r="H565" s="732">
        <v>847476</v>
      </c>
      <c r="I565" s="732">
        <v>112782</v>
      </c>
      <c r="J565" s="732" t="s">
        <v>1307</v>
      </c>
      <c r="K565" s="732" t="s">
        <v>1308</v>
      </c>
      <c r="L565" s="735">
        <v>714.09181818181798</v>
      </c>
      <c r="M565" s="735">
        <v>2.2000000000000002</v>
      </c>
      <c r="N565" s="736">
        <v>1571.0019999999997</v>
      </c>
    </row>
    <row r="566" spans="1:14" ht="14.45" customHeight="1" x14ac:dyDescent="0.2">
      <c r="A566" s="730" t="s">
        <v>586</v>
      </c>
      <c r="B566" s="731" t="s">
        <v>587</v>
      </c>
      <c r="C566" s="732" t="s">
        <v>610</v>
      </c>
      <c r="D566" s="733" t="s">
        <v>611</v>
      </c>
      <c r="E566" s="734">
        <v>50113013</v>
      </c>
      <c r="F566" s="733" t="s">
        <v>825</v>
      </c>
      <c r="G566" s="732" t="s">
        <v>620</v>
      </c>
      <c r="H566" s="732">
        <v>394618</v>
      </c>
      <c r="I566" s="732">
        <v>112786</v>
      </c>
      <c r="J566" s="732" t="s">
        <v>846</v>
      </c>
      <c r="K566" s="732" t="s">
        <v>847</v>
      </c>
      <c r="L566" s="735">
        <v>335.02999999999992</v>
      </c>
      <c r="M566" s="735">
        <v>1</v>
      </c>
      <c r="N566" s="736">
        <v>335.02999999999992</v>
      </c>
    </row>
    <row r="567" spans="1:14" ht="14.45" customHeight="1" x14ac:dyDescent="0.2">
      <c r="A567" s="730" t="s">
        <v>586</v>
      </c>
      <c r="B567" s="731" t="s">
        <v>587</v>
      </c>
      <c r="C567" s="732" t="s">
        <v>610</v>
      </c>
      <c r="D567" s="733" t="s">
        <v>611</v>
      </c>
      <c r="E567" s="734">
        <v>50113013</v>
      </c>
      <c r="F567" s="733" t="s">
        <v>825</v>
      </c>
      <c r="G567" s="732" t="s">
        <v>620</v>
      </c>
      <c r="H567" s="732">
        <v>235812</v>
      </c>
      <c r="I567" s="732">
        <v>235812</v>
      </c>
      <c r="J567" s="732" t="s">
        <v>1309</v>
      </c>
      <c r="K567" s="732" t="s">
        <v>1310</v>
      </c>
      <c r="L567" s="735">
        <v>247.94999999999996</v>
      </c>
      <c r="M567" s="735">
        <v>60</v>
      </c>
      <c r="N567" s="736">
        <v>14876.999999999998</v>
      </c>
    </row>
    <row r="568" spans="1:14" ht="14.45" customHeight="1" x14ac:dyDescent="0.2">
      <c r="A568" s="730" t="s">
        <v>586</v>
      </c>
      <c r="B568" s="731" t="s">
        <v>587</v>
      </c>
      <c r="C568" s="732" t="s">
        <v>610</v>
      </c>
      <c r="D568" s="733" t="s">
        <v>611</v>
      </c>
      <c r="E568" s="734">
        <v>50113013</v>
      </c>
      <c r="F568" s="733" t="s">
        <v>825</v>
      </c>
      <c r="G568" s="732" t="s">
        <v>295</v>
      </c>
      <c r="H568" s="732">
        <v>134595</v>
      </c>
      <c r="I568" s="732">
        <v>134595</v>
      </c>
      <c r="J568" s="732" t="s">
        <v>998</v>
      </c>
      <c r="K568" s="732" t="s">
        <v>999</v>
      </c>
      <c r="L568" s="735">
        <v>416.78</v>
      </c>
      <c r="M568" s="735">
        <v>12.3</v>
      </c>
      <c r="N568" s="736">
        <v>5126.3940000000002</v>
      </c>
    </row>
    <row r="569" spans="1:14" ht="14.45" customHeight="1" x14ac:dyDescent="0.2">
      <c r="A569" s="730" t="s">
        <v>586</v>
      </c>
      <c r="B569" s="731" t="s">
        <v>587</v>
      </c>
      <c r="C569" s="732" t="s">
        <v>610</v>
      </c>
      <c r="D569" s="733" t="s">
        <v>611</v>
      </c>
      <c r="E569" s="734">
        <v>50113013</v>
      </c>
      <c r="F569" s="733" t="s">
        <v>825</v>
      </c>
      <c r="G569" s="732" t="s">
        <v>633</v>
      </c>
      <c r="H569" s="732">
        <v>173750</v>
      </c>
      <c r="I569" s="732">
        <v>173750</v>
      </c>
      <c r="J569" s="732" t="s">
        <v>848</v>
      </c>
      <c r="K569" s="732" t="s">
        <v>849</v>
      </c>
      <c r="L569" s="735">
        <v>825.08</v>
      </c>
      <c r="M569" s="735">
        <v>27</v>
      </c>
      <c r="N569" s="736">
        <v>22277.16</v>
      </c>
    </row>
    <row r="570" spans="1:14" ht="14.45" customHeight="1" x14ac:dyDescent="0.2">
      <c r="A570" s="730" t="s">
        <v>586</v>
      </c>
      <c r="B570" s="731" t="s">
        <v>587</v>
      </c>
      <c r="C570" s="732" t="s">
        <v>610</v>
      </c>
      <c r="D570" s="733" t="s">
        <v>611</v>
      </c>
      <c r="E570" s="734">
        <v>50113013</v>
      </c>
      <c r="F570" s="733" t="s">
        <v>825</v>
      </c>
      <c r="G570" s="732" t="s">
        <v>633</v>
      </c>
      <c r="H570" s="732">
        <v>242332</v>
      </c>
      <c r="I570" s="732">
        <v>242332</v>
      </c>
      <c r="J570" s="732" t="s">
        <v>1000</v>
      </c>
      <c r="K570" s="732" t="s">
        <v>1002</v>
      </c>
      <c r="L570" s="735">
        <v>376.91999999999996</v>
      </c>
      <c r="M570" s="735">
        <v>2</v>
      </c>
      <c r="N570" s="736">
        <v>753.83999999999992</v>
      </c>
    </row>
    <row r="571" spans="1:14" ht="14.45" customHeight="1" x14ac:dyDescent="0.2">
      <c r="A571" s="730" t="s">
        <v>586</v>
      </c>
      <c r="B571" s="731" t="s">
        <v>587</v>
      </c>
      <c r="C571" s="732" t="s">
        <v>610</v>
      </c>
      <c r="D571" s="733" t="s">
        <v>611</v>
      </c>
      <c r="E571" s="734">
        <v>50113013</v>
      </c>
      <c r="F571" s="733" t="s">
        <v>825</v>
      </c>
      <c r="G571" s="732" t="s">
        <v>329</v>
      </c>
      <c r="H571" s="732">
        <v>224407</v>
      </c>
      <c r="I571" s="732">
        <v>224407</v>
      </c>
      <c r="J571" s="732" t="s">
        <v>1000</v>
      </c>
      <c r="K571" s="732" t="s">
        <v>1001</v>
      </c>
      <c r="L571" s="735">
        <v>188.46</v>
      </c>
      <c r="M571" s="735">
        <v>8</v>
      </c>
      <c r="N571" s="736">
        <v>1507.68</v>
      </c>
    </row>
    <row r="572" spans="1:14" ht="14.45" customHeight="1" x14ac:dyDescent="0.2">
      <c r="A572" s="730" t="s">
        <v>586</v>
      </c>
      <c r="B572" s="731" t="s">
        <v>587</v>
      </c>
      <c r="C572" s="732" t="s">
        <v>610</v>
      </c>
      <c r="D572" s="733" t="s">
        <v>611</v>
      </c>
      <c r="E572" s="734">
        <v>50113013</v>
      </c>
      <c r="F572" s="733" t="s">
        <v>825</v>
      </c>
      <c r="G572" s="732" t="s">
        <v>620</v>
      </c>
      <c r="H572" s="732">
        <v>207116</v>
      </c>
      <c r="I572" s="732">
        <v>207116</v>
      </c>
      <c r="J572" s="732" t="s">
        <v>1311</v>
      </c>
      <c r="K572" s="732" t="s">
        <v>1312</v>
      </c>
      <c r="L572" s="735">
        <v>419.09999999999997</v>
      </c>
      <c r="M572" s="735">
        <v>12</v>
      </c>
      <c r="N572" s="736">
        <v>5029.2</v>
      </c>
    </row>
    <row r="573" spans="1:14" ht="14.45" customHeight="1" x14ac:dyDescent="0.2">
      <c r="A573" s="730" t="s">
        <v>586</v>
      </c>
      <c r="B573" s="731" t="s">
        <v>587</v>
      </c>
      <c r="C573" s="732" t="s">
        <v>610</v>
      </c>
      <c r="D573" s="733" t="s">
        <v>611</v>
      </c>
      <c r="E573" s="734">
        <v>50113013</v>
      </c>
      <c r="F573" s="733" t="s">
        <v>825</v>
      </c>
      <c r="G573" s="732" t="s">
        <v>620</v>
      </c>
      <c r="H573" s="732">
        <v>101076</v>
      </c>
      <c r="I573" s="732">
        <v>1076</v>
      </c>
      <c r="J573" s="732" t="s">
        <v>850</v>
      </c>
      <c r="K573" s="732" t="s">
        <v>763</v>
      </c>
      <c r="L573" s="735">
        <v>78.329999999999984</v>
      </c>
      <c r="M573" s="735">
        <v>2</v>
      </c>
      <c r="N573" s="736">
        <v>156.65999999999997</v>
      </c>
    </row>
    <row r="574" spans="1:14" ht="14.45" customHeight="1" x14ac:dyDescent="0.2">
      <c r="A574" s="730" t="s">
        <v>586</v>
      </c>
      <c r="B574" s="731" t="s">
        <v>587</v>
      </c>
      <c r="C574" s="732" t="s">
        <v>610</v>
      </c>
      <c r="D574" s="733" t="s">
        <v>611</v>
      </c>
      <c r="E574" s="734">
        <v>50113013</v>
      </c>
      <c r="F574" s="733" t="s">
        <v>825</v>
      </c>
      <c r="G574" s="732" t="s">
        <v>620</v>
      </c>
      <c r="H574" s="732">
        <v>498890</v>
      </c>
      <c r="I574" s="732">
        <v>9999999</v>
      </c>
      <c r="J574" s="732" t="s">
        <v>1003</v>
      </c>
      <c r="K574" s="732" t="s">
        <v>1004</v>
      </c>
      <c r="L574" s="735">
        <v>2112</v>
      </c>
      <c r="M574" s="735">
        <v>1.67</v>
      </c>
      <c r="N574" s="736">
        <v>3527.04</v>
      </c>
    </row>
    <row r="575" spans="1:14" ht="14.45" customHeight="1" x14ac:dyDescent="0.2">
      <c r="A575" s="730" t="s">
        <v>586</v>
      </c>
      <c r="B575" s="731" t="s">
        <v>587</v>
      </c>
      <c r="C575" s="732" t="s">
        <v>610</v>
      </c>
      <c r="D575" s="733" t="s">
        <v>611</v>
      </c>
      <c r="E575" s="734">
        <v>50113013</v>
      </c>
      <c r="F575" s="733" t="s">
        <v>825</v>
      </c>
      <c r="G575" s="732" t="s">
        <v>633</v>
      </c>
      <c r="H575" s="732">
        <v>113453</v>
      </c>
      <c r="I575" s="732">
        <v>113453</v>
      </c>
      <c r="J575" s="732" t="s">
        <v>1313</v>
      </c>
      <c r="K575" s="732" t="s">
        <v>1314</v>
      </c>
      <c r="L575" s="735">
        <v>2124.7799999999997</v>
      </c>
      <c r="M575" s="735">
        <v>6</v>
      </c>
      <c r="N575" s="736">
        <v>12748.679999999998</v>
      </c>
    </row>
    <row r="576" spans="1:14" ht="14.45" customHeight="1" x14ac:dyDescent="0.2">
      <c r="A576" s="730" t="s">
        <v>586</v>
      </c>
      <c r="B576" s="731" t="s">
        <v>587</v>
      </c>
      <c r="C576" s="732" t="s">
        <v>610</v>
      </c>
      <c r="D576" s="733" t="s">
        <v>611</v>
      </c>
      <c r="E576" s="734">
        <v>50113013</v>
      </c>
      <c r="F576" s="733" t="s">
        <v>825</v>
      </c>
      <c r="G576" s="732" t="s">
        <v>329</v>
      </c>
      <c r="H576" s="732">
        <v>201030</v>
      </c>
      <c r="I576" s="732">
        <v>201030</v>
      </c>
      <c r="J576" s="732" t="s">
        <v>1005</v>
      </c>
      <c r="K576" s="732" t="s">
        <v>1006</v>
      </c>
      <c r="L576" s="735">
        <v>33.400000000000006</v>
      </c>
      <c r="M576" s="735">
        <v>542</v>
      </c>
      <c r="N576" s="736">
        <v>18102.800000000003</v>
      </c>
    </row>
    <row r="577" spans="1:14" ht="14.45" customHeight="1" x14ac:dyDescent="0.2">
      <c r="A577" s="730" t="s">
        <v>586</v>
      </c>
      <c r="B577" s="731" t="s">
        <v>587</v>
      </c>
      <c r="C577" s="732" t="s">
        <v>610</v>
      </c>
      <c r="D577" s="733" t="s">
        <v>611</v>
      </c>
      <c r="E577" s="734">
        <v>50113013</v>
      </c>
      <c r="F577" s="733" t="s">
        <v>825</v>
      </c>
      <c r="G577" s="732" t="s">
        <v>620</v>
      </c>
      <c r="H577" s="732">
        <v>106264</v>
      </c>
      <c r="I577" s="732">
        <v>6264</v>
      </c>
      <c r="J577" s="732" t="s">
        <v>1007</v>
      </c>
      <c r="K577" s="732" t="s">
        <v>1008</v>
      </c>
      <c r="L577" s="735">
        <v>31.649999999999991</v>
      </c>
      <c r="M577" s="735">
        <v>3</v>
      </c>
      <c r="N577" s="736">
        <v>94.949999999999974</v>
      </c>
    </row>
    <row r="578" spans="1:14" ht="14.45" customHeight="1" x14ac:dyDescent="0.2">
      <c r="A578" s="730" t="s">
        <v>586</v>
      </c>
      <c r="B578" s="731" t="s">
        <v>587</v>
      </c>
      <c r="C578" s="732" t="s">
        <v>610</v>
      </c>
      <c r="D578" s="733" t="s">
        <v>611</v>
      </c>
      <c r="E578" s="734">
        <v>50113013</v>
      </c>
      <c r="F578" s="733" t="s">
        <v>825</v>
      </c>
      <c r="G578" s="732" t="s">
        <v>620</v>
      </c>
      <c r="H578" s="732">
        <v>225175</v>
      </c>
      <c r="I578" s="732">
        <v>225175</v>
      </c>
      <c r="J578" s="732" t="s">
        <v>1009</v>
      </c>
      <c r="K578" s="732" t="s">
        <v>1315</v>
      </c>
      <c r="L578" s="735">
        <v>45.61</v>
      </c>
      <c r="M578" s="735">
        <v>2</v>
      </c>
      <c r="N578" s="736">
        <v>91.22</v>
      </c>
    </row>
    <row r="579" spans="1:14" ht="14.45" customHeight="1" x14ac:dyDescent="0.2">
      <c r="A579" s="730" t="s">
        <v>586</v>
      </c>
      <c r="B579" s="731" t="s">
        <v>587</v>
      </c>
      <c r="C579" s="732" t="s">
        <v>610</v>
      </c>
      <c r="D579" s="733" t="s">
        <v>611</v>
      </c>
      <c r="E579" s="734">
        <v>50113013</v>
      </c>
      <c r="F579" s="733" t="s">
        <v>825</v>
      </c>
      <c r="G579" s="732" t="s">
        <v>620</v>
      </c>
      <c r="H579" s="732">
        <v>225174</v>
      </c>
      <c r="I579" s="732">
        <v>225174</v>
      </c>
      <c r="J579" s="732" t="s">
        <v>1009</v>
      </c>
      <c r="K579" s="732" t="s">
        <v>1010</v>
      </c>
      <c r="L579" s="735">
        <v>42.989999999999995</v>
      </c>
      <c r="M579" s="735">
        <v>2</v>
      </c>
      <c r="N579" s="736">
        <v>85.97999999999999</v>
      </c>
    </row>
    <row r="580" spans="1:14" ht="14.45" customHeight="1" x14ac:dyDescent="0.2">
      <c r="A580" s="730" t="s">
        <v>586</v>
      </c>
      <c r="B580" s="731" t="s">
        <v>587</v>
      </c>
      <c r="C580" s="732" t="s">
        <v>610</v>
      </c>
      <c r="D580" s="733" t="s">
        <v>611</v>
      </c>
      <c r="E580" s="734">
        <v>50113013</v>
      </c>
      <c r="F580" s="733" t="s">
        <v>825</v>
      </c>
      <c r="G580" s="732" t="s">
        <v>633</v>
      </c>
      <c r="H580" s="732">
        <v>166269</v>
      </c>
      <c r="I580" s="732">
        <v>166269</v>
      </c>
      <c r="J580" s="732" t="s">
        <v>853</v>
      </c>
      <c r="K580" s="732" t="s">
        <v>854</v>
      </c>
      <c r="L580" s="735">
        <v>52.88</v>
      </c>
      <c r="M580" s="735">
        <v>60</v>
      </c>
      <c r="N580" s="736">
        <v>3172.8</v>
      </c>
    </row>
    <row r="581" spans="1:14" ht="14.45" customHeight="1" x14ac:dyDescent="0.2">
      <c r="A581" s="730" t="s">
        <v>586</v>
      </c>
      <c r="B581" s="731" t="s">
        <v>587</v>
      </c>
      <c r="C581" s="732" t="s">
        <v>610</v>
      </c>
      <c r="D581" s="733" t="s">
        <v>611</v>
      </c>
      <c r="E581" s="734">
        <v>50113013</v>
      </c>
      <c r="F581" s="733" t="s">
        <v>825</v>
      </c>
      <c r="G581" s="732" t="s">
        <v>633</v>
      </c>
      <c r="H581" s="732">
        <v>166265</v>
      </c>
      <c r="I581" s="732">
        <v>166265</v>
      </c>
      <c r="J581" s="732" t="s">
        <v>1316</v>
      </c>
      <c r="K581" s="732" t="s">
        <v>1317</v>
      </c>
      <c r="L581" s="735">
        <v>33.39</v>
      </c>
      <c r="M581" s="735">
        <v>10</v>
      </c>
      <c r="N581" s="736">
        <v>333.9</v>
      </c>
    </row>
    <row r="582" spans="1:14" ht="14.45" customHeight="1" x14ac:dyDescent="0.2">
      <c r="A582" s="730" t="s">
        <v>586</v>
      </c>
      <c r="B582" s="731" t="s">
        <v>587</v>
      </c>
      <c r="C582" s="732" t="s">
        <v>610</v>
      </c>
      <c r="D582" s="733" t="s">
        <v>611</v>
      </c>
      <c r="E582" s="734">
        <v>50113013</v>
      </c>
      <c r="F582" s="733" t="s">
        <v>825</v>
      </c>
      <c r="G582" s="732" t="s">
        <v>633</v>
      </c>
      <c r="H582" s="732">
        <v>103708</v>
      </c>
      <c r="I582" s="732">
        <v>3708</v>
      </c>
      <c r="J582" s="732" t="s">
        <v>1318</v>
      </c>
      <c r="K582" s="732" t="s">
        <v>1319</v>
      </c>
      <c r="L582" s="735">
        <v>1134.8800000000001</v>
      </c>
      <c r="M582" s="735">
        <v>0.2</v>
      </c>
      <c r="N582" s="736">
        <v>226.97600000000003</v>
      </c>
    </row>
    <row r="583" spans="1:14" ht="14.45" customHeight="1" x14ac:dyDescent="0.2">
      <c r="A583" s="730" t="s">
        <v>586</v>
      </c>
      <c r="B583" s="731" t="s">
        <v>587</v>
      </c>
      <c r="C583" s="732" t="s">
        <v>610</v>
      </c>
      <c r="D583" s="733" t="s">
        <v>611</v>
      </c>
      <c r="E583" s="734">
        <v>50113014</v>
      </c>
      <c r="F583" s="733" t="s">
        <v>1320</v>
      </c>
      <c r="G583" s="732" t="s">
        <v>633</v>
      </c>
      <c r="H583" s="732">
        <v>164407</v>
      </c>
      <c r="I583" s="732">
        <v>164407</v>
      </c>
      <c r="J583" s="732" t="s">
        <v>1321</v>
      </c>
      <c r="K583" s="732" t="s">
        <v>1322</v>
      </c>
      <c r="L583" s="735">
        <v>638.00004647432843</v>
      </c>
      <c r="M583" s="735">
        <v>1</v>
      </c>
      <c r="N583" s="736">
        <v>638.00004647432843</v>
      </c>
    </row>
    <row r="584" spans="1:14" ht="14.45" customHeight="1" x14ac:dyDescent="0.2">
      <c r="A584" s="730" t="s">
        <v>586</v>
      </c>
      <c r="B584" s="731" t="s">
        <v>587</v>
      </c>
      <c r="C584" s="732" t="s">
        <v>610</v>
      </c>
      <c r="D584" s="733" t="s">
        <v>611</v>
      </c>
      <c r="E584" s="734">
        <v>50113014</v>
      </c>
      <c r="F584" s="733" t="s">
        <v>1320</v>
      </c>
      <c r="G584" s="732" t="s">
        <v>633</v>
      </c>
      <c r="H584" s="732">
        <v>164401</v>
      </c>
      <c r="I584" s="732">
        <v>164401</v>
      </c>
      <c r="J584" s="732" t="s">
        <v>1321</v>
      </c>
      <c r="K584" s="732" t="s">
        <v>1323</v>
      </c>
      <c r="L584" s="735">
        <v>319</v>
      </c>
      <c r="M584" s="735">
        <v>17</v>
      </c>
      <c r="N584" s="736">
        <v>5423</v>
      </c>
    </row>
    <row r="585" spans="1:14" ht="14.45" customHeight="1" x14ac:dyDescent="0.2">
      <c r="A585" s="730" t="s">
        <v>586</v>
      </c>
      <c r="B585" s="731" t="s">
        <v>587</v>
      </c>
      <c r="C585" s="732" t="s">
        <v>613</v>
      </c>
      <c r="D585" s="733" t="s">
        <v>614</v>
      </c>
      <c r="E585" s="734">
        <v>50113001</v>
      </c>
      <c r="F585" s="733" t="s">
        <v>619</v>
      </c>
      <c r="G585" s="732" t="s">
        <v>620</v>
      </c>
      <c r="H585" s="732">
        <v>847132</v>
      </c>
      <c r="I585" s="732">
        <v>137238</v>
      </c>
      <c r="J585" s="732" t="s">
        <v>1324</v>
      </c>
      <c r="K585" s="732" t="s">
        <v>1325</v>
      </c>
      <c r="L585" s="735">
        <v>639.69000000000005</v>
      </c>
      <c r="M585" s="735">
        <v>1</v>
      </c>
      <c r="N585" s="736">
        <v>639.69000000000005</v>
      </c>
    </row>
    <row r="586" spans="1:14" ht="14.45" customHeight="1" x14ac:dyDescent="0.2">
      <c r="A586" s="730" t="s">
        <v>586</v>
      </c>
      <c r="B586" s="731" t="s">
        <v>587</v>
      </c>
      <c r="C586" s="732" t="s">
        <v>613</v>
      </c>
      <c r="D586" s="733" t="s">
        <v>614</v>
      </c>
      <c r="E586" s="734">
        <v>50113001</v>
      </c>
      <c r="F586" s="733" t="s">
        <v>619</v>
      </c>
      <c r="G586" s="732" t="s">
        <v>620</v>
      </c>
      <c r="H586" s="732">
        <v>100362</v>
      </c>
      <c r="I586" s="732">
        <v>362</v>
      </c>
      <c r="J586" s="732" t="s">
        <v>625</v>
      </c>
      <c r="K586" s="732" t="s">
        <v>626</v>
      </c>
      <c r="L586" s="735">
        <v>72.5</v>
      </c>
      <c r="M586" s="735">
        <v>15</v>
      </c>
      <c r="N586" s="736">
        <v>1087.5</v>
      </c>
    </row>
    <row r="587" spans="1:14" ht="14.45" customHeight="1" x14ac:dyDescent="0.2">
      <c r="A587" s="730" t="s">
        <v>586</v>
      </c>
      <c r="B587" s="731" t="s">
        <v>587</v>
      </c>
      <c r="C587" s="732" t="s">
        <v>613</v>
      </c>
      <c r="D587" s="733" t="s">
        <v>614</v>
      </c>
      <c r="E587" s="734">
        <v>50113001</v>
      </c>
      <c r="F587" s="733" t="s">
        <v>619</v>
      </c>
      <c r="G587" s="732" t="s">
        <v>620</v>
      </c>
      <c r="H587" s="732">
        <v>208456</v>
      </c>
      <c r="I587" s="732">
        <v>208456</v>
      </c>
      <c r="J587" s="732" t="s">
        <v>1326</v>
      </c>
      <c r="K587" s="732" t="s">
        <v>1327</v>
      </c>
      <c r="L587" s="735">
        <v>738.54</v>
      </c>
      <c r="M587" s="735">
        <v>5</v>
      </c>
      <c r="N587" s="736">
        <v>3692.7</v>
      </c>
    </row>
    <row r="588" spans="1:14" ht="14.45" customHeight="1" x14ac:dyDescent="0.2">
      <c r="A588" s="730" t="s">
        <v>586</v>
      </c>
      <c r="B588" s="731" t="s">
        <v>587</v>
      </c>
      <c r="C588" s="732" t="s">
        <v>613</v>
      </c>
      <c r="D588" s="733" t="s">
        <v>614</v>
      </c>
      <c r="E588" s="734">
        <v>50113001</v>
      </c>
      <c r="F588" s="733" t="s">
        <v>619</v>
      </c>
      <c r="G588" s="732" t="s">
        <v>620</v>
      </c>
      <c r="H588" s="732">
        <v>116320</v>
      </c>
      <c r="I588" s="732">
        <v>16320</v>
      </c>
      <c r="J588" s="732" t="s">
        <v>1328</v>
      </c>
      <c r="K588" s="732" t="s">
        <v>1329</v>
      </c>
      <c r="L588" s="735">
        <v>123.905</v>
      </c>
      <c r="M588" s="735">
        <v>4</v>
      </c>
      <c r="N588" s="736">
        <v>495.62</v>
      </c>
    </row>
    <row r="589" spans="1:14" ht="14.45" customHeight="1" x14ac:dyDescent="0.2">
      <c r="A589" s="730" t="s">
        <v>586</v>
      </c>
      <c r="B589" s="731" t="s">
        <v>587</v>
      </c>
      <c r="C589" s="732" t="s">
        <v>613</v>
      </c>
      <c r="D589" s="733" t="s">
        <v>614</v>
      </c>
      <c r="E589" s="734">
        <v>50113001</v>
      </c>
      <c r="F589" s="733" t="s">
        <v>619</v>
      </c>
      <c r="G589" s="732" t="s">
        <v>620</v>
      </c>
      <c r="H589" s="732">
        <v>241571</v>
      </c>
      <c r="I589" s="732">
        <v>241571</v>
      </c>
      <c r="J589" s="732" t="s">
        <v>1018</v>
      </c>
      <c r="K589" s="732" t="s">
        <v>1019</v>
      </c>
      <c r="L589" s="735">
        <v>0</v>
      </c>
      <c r="M589" s="735">
        <v>0</v>
      </c>
      <c r="N589" s="736">
        <v>0</v>
      </c>
    </row>
    <row r="590" spans="1:14" ht="14.45" customHeight="1" x14ac:dyDescent="0.2">
      <c r="A590" s="730" t="s">
        <v>586</v>
      </c>
      <c r="B590" s="731" t="s">
        <v>587</v>
      </c>
      <c r="C590" s="732" t="s">
        <v>613</v>
      </c>
      <c r="D590" s="733" t="s">
        <v>614</v>
      </c>
      <c r="E590" s="734">
        <v>50113001</v>
      </c>
      <c r="F590" s="733" t="s">
        <v>619</v>
      </c>
      <c r="G590" s="732" t="s">
        <v>620</v>
      </c>
      <c r="H590" s="732">
        <v>212884</v>
      </c>
      <c r="I590" s="732">
        <v>212884</v>
      </c>
      <c r="J590" s="732" t="s">
        <v>1018</v>
      </c>
      <c r="K590" s="732" t="s">
        <v>1019</v>
      </c>
      <c r="L590" s="735">
        <v>47.12</v>
      </c>
      <c r="M590" s="735">
        <v>38</v>
      </c>
      <c r="N590" s="736">
        <v>1790.56</v>
      </c>
    </row>
    <row r="591" spans="1:14" ht="14.45" customHeight="1" x14ac:dyDescent="0.2">
      <c r="A591" s="730" t="s">
        <v>586</v>
      </c>
      <c r="B591" s="731" t="s">
        <v>587</v>
      </c>
      <c r="C591" s="732" t="s">
        <v>613</v>
      </c>
      <c r="D591" s="733" t="s">
        <v>614</v>
      </c>
      <c r="E591" s="734">
        <v>50113001</v>
      </c>
      <c r="F591" s="733" t="s">
        <v>619</v>
      </c>
      <c r="G591" s="732" t="s">
        <v>620</v>
      </c>
      <c r="H591" s="732">
        <v>139968</v>
      </c>
      <c r="I591" s="732">
        <v>139968</v>
      </c>
      <c r="J591" s="732" t="s">
        <v>1053</v>
      </c>
      <c r="K591" s="732" t="s">
        <v>1054</v>
      </c>
      <c r="L591" s="735">
        <v>69.549999999999983</v>
      </c>
      <c r="M591" s="735">
        <v>37</v>
      </c>
      <c r="N591" s="736">
        <v>2573.3499999999995</v>
      </c>
    </row>
    <row r="592" spans="1:14" ht="14.45" customHeight="1" x14ac:dyDescent="0.2">
      <c r="A592" s="730" t="s">
        <v>586</v>
      </c>
      <c r="B592" s="731" t="s">
        <v>587</v>
      </c>
      <c r="C592" s="732" t="s">
        <v>613</v>
      </c>
      <c r="D592" s="733" t="s">
        <v>614</v>
      </c>
      <c r="E592" s="734">
        <v>50113001</v>
      </c>
      <c r="F592" s="733" t="s">
        <v>619</v>
      </c>
      <c r="G592" s="732" t="s">
        <v>633</v>
      </c>
      <c r="H592" s="732">
        <v>190044</v>
      </c>
      <c r="I592" s="732">
        <v>90044</v>
      </c>
      <c r="J592" s="732" t="s">
        <v>1020</v>
      </c>
      <c r="K592" s="732" t="s">
        <v>1021</v>
      </c>
      <c r="L592" s="735">
        <v>37.18249999999999</v>
      </c>
      <c r="M592" s="735">
        <v>8</v>
      </c>
      <c r="N592" s="736">
        <v>297.45999999999992</v>
      </c>
    </row>
    <row r="593" spans="1:14" ht="14.45" customHeight="1" x14ac:dyDescent="0.2">
      <c r="A593" s="730" t="s">
        <v>586</v>
      </c>
      <c r="B593" s="731" t="s">
        <v>587</v>
      </c>
      <c r="C593" s="732" t="s">
        <v>613</v>
      </c>
      <c r="D593" s="733" t="s">
        <v>614</v>
      </c>
      <c r="E593" s="734">
        <v>50113001</v>
      </c>
      <c r="F593" s="733" t="s">
        <v>619</v>
      </c>
      <c r="G593" s="732" t="s">
        <v>620</v>
      </c>
      <c r="H593" s="732">
        <v>920200</v>
      </c>
      <c r="I593" s="732">
        <v>15877</v>
      </c>
      <c r="J593" s="732" t="s">
        <v>1330</v>
      </c>
      <c r="K593" s="732" t="s">
        <v>329</v>
      </c>
      <c r="L593" s="735">
        <v>252.97796479399196</v>
      </c>
      <c r="M593" s="735">
        <v>4</v>
      </c>
      <c r="N593" s="736">
        <v>1011.9118591759678</v>
      </c>
    </row>
    <row r="594" spans="1:14" ht="14.45" customHeight="1" x14ac:dyDescent="0.2">
      <c r="A594" s="730" t="s">
        <v>586</v>
      </c>
      <c r="B594" s="731" t="s">
        <v>587</v>
      </c>
      <c r="C594" s="732" t="s">
        <v>613</v>
      </c>
      <c r="D594" s="733" t="s">
        <v>614</v>
      </c>
      <c r="E594" s="734">
        <v>50113001</v>
      </c>
      <c r="F594" s="733" t="s">
        <v>619</v>
      </c>
      <c r="G594" s="732" t="s">
        <v>620</v>
      </c>
      <c r="H594" s="732">
        <v>920235</v>
      </c>
      <c r="I594" s="732">
        <v>15880</v>
      </c>
      <c r="J594" s="732" t="s">
        <v>684</v>
      </c>
      <c r="K594" s="732" t="s">
        <v>329</v>
      </c>
      <c r="L594" s="735">
        <v>163.57000000000002</v>
      </c>
      <c r="M594" s="735">
        <v>4</v>
      </c>
      <c r="N594" s="736">
        <v>654.28000000000009</v>
      </c>
    </row>
    <row r="595" spans="1:14" ht="14.45" customHeight="1" x14ac:dyDescent="0.2">
      <c r="A595" s="730" t="s">
        <v>586</v>
      </c>
      <c r="B595" s="731" t="s">
        <v>587</v>
      </c>
      <c r="C595" s="732" t="s">
        <v>613</v>
      </c>
      <c r="D595" s="733" t="s">
        <v>614</v>
      </c>
      <c r="E595" s="734">
        <v>50113001</v>
      </c>
      <c r="F595" s="733" t="s">
        <v>619</v>
      </c>
      <c r="G595" s="732" t="s">
        <v>620</v>
      </c>
      <c r="H595" s="732">
        <v>229191</v>
      </c>
      <c r="I595" s="732">
        <v>229191</v>
      </c>
      <c r="J595" s="732" t="s">
        <v>689</v>
      </c>
      <c r="K595" s="732" t="s">
        <v>690</v>
      </c>
      <c r="L595" s="735">
        <v>141.21000000000004</v>
      </c>
      <c r="M595" s="735">
        <v>1</v>
      </c>
      <c r="N595" s="736">
        <v>141.21000000000004</v>
      </c>
    </row>
    <row r="596" spans="1:14" ht="14.45" customHeight="1" x14ac:dyDescent="0.2">
      <c r="A596" s="730" t="s">
        <v>586</v>
      </c>
      <c r="B596" s="731" t="s">
        <v>587</v>
      </c>
      <c r="C596" s="732" t="s">
        <v>613</v>
      </c>
      <c r="D596" s="733" t="s">
        <v>614</v>
      </c>
      <c r="E596" s="734">
        <v>50113001</v>
      </c>
      <c r="F596" s="733" t="s">
        <v>619</v>
      </c>
      <c r="G596" s="732" t="s">
        <v>620</v>
      </c>
      <c r="H596" s="732">
        <v>198880</v>
      </c>
      <c r="I596" s="732">
        <v>98880</v>
      </c>
      <c r="J596" s="732" t="s">
        <v>1121</v>
      </c>
      <c r="K596" s="732" t="s">
        <v>1125</v>
      </c>
      <c r="L596" s="735">
        <v>201.30000014453734</v>
      </c>
      <c r="M596" s="735">
        <v>79</v>
      </c>
      <c r="N596" s="736">
        <v>15902.70001141845</v>
      </c>
    </row>
    <row r="597" spans="1:14" ht="14.45" customHeight="1" x14ac:dyDescent="0.2">
      <c r="A597" s="730" t="s">
        <v>586</v>
      </c>
      <c r="B597" s="731" t="s">
        <v>587</v>
      </c>
      <c r="C597" s="732" t="s">
        <v>613</v>
      </c>
      <c r="D597" s="733" t="s">
        <v>614</v>
      </c>
      <c r="E597" s="734">
        <v>50113001</v>
      </c>
      <c r="F597" s="733" t="s">
        <v>619</v>
      </c>
      <c r="G597" s="732" t="s">
        <v>620</v>
      </c>
      <c r="H597" s="732">
        <v>51366</v>
      </c>
      <c r="I597" s="732">
        <v>51366</v>
      </c>
      <c r="J597" s="732" t="s">
        <v>711</v>
      </c>
      <c r="K597" s="732" t="s">
        <v>714</v>
      </c>
      <c r="L597" s="735">
        <v>171.60000000000002</v>
      </c>
      <c r="M597" s="735">
        <v>4</v>
      </c>
      <c r="N597" s="736">
        <v>686.40000000000009</v>
      </c>
    </row>
    <row r="598" spans="1:14" ht="14.45" customHeight="1" x14ac:dyDescent="0.2">
      <c r="A598" s="730" t="s">
        <v>586</v>
      </c>
      <c r="B598" s="731" t="s">
        <v>587</v>
      </c>
      <c r="C598" s="732" t="s">
        <v>613</v>
      </c>
      <c r="D598" s="733" t="s">
        <v>614</v>
      </c>
      <c r="E598" s="734">
        <v>50113001</v>
      </c>
      <c r="F598" s="733" t="s">
        <v>619</v>
      </c>
      <c r="G598" s="732" t="s">
        <v>620</v>
      </c>
      <c r="H598" s="732">
        <v>207897</v>
      </c>
      <c r="I598" s="732">
        <v>207897</v>
      </c>
      <c r="J598" s="732" t="s">
        <v>920</v>
      </c>
      <c r="K598" s="732" t="s">
        <v>1331</v>
      </c>
      <c r="L598" s="735">
        <v>44.64</v>
      </c>
      <c r="M598" s="735">
        <v>2</v>
      </c>
      <c r="N598" s="736">
        <v>89.28</v>
      </c>
    </row>
    <row r="599" spans="1:14" ht="14.45" customHeight="1" x14ac:dyDescent="0.2">
      <c r="A599" s="730" t="s">
        <v>586</v>
      </c>
      <c r="B599" s="731" t="s">
        <v>587</v>
      </c>
      <c r="C599" s="732" t="s">
        <v>613</v>
      </c>
      <c r="D599" s="733" t="s">
        <v>614</v>
      </c>
      <c r="E599" s="734">
        <v>50113001</v>
      </c>
      <c r="F599" s="733" t="s">
        <v>619</v>
      </c>
      <c r="G599" s="732" t="s">
        <v>620</v>
      </c>
      <c r="H599" s="732">
        <v>241991</v>
      </c>
      <c r="I599" s="732">
        <v>241991</v>
      </c>
      <c r="J599" s="732" t="s">
        <v>1332</v>
      </c>
      <c r="K599" s="732" t="s">
        <v>1333</v>
      </c>
      <c r="L599" s="735">
        <v>44.66</v>
      </c>
      <c r="M599" s="735">
        <v>1</v>
      </c>
      <c r="N599" s="736">
        <v>44.66</v>
      </c>
    </row>
    <row r="600" spans="1:14" ht="14.45" customHeight="1" x14ac:dyDescent="0.2">
      <c r="A600" s="730" t="s">
        <v>586</v>
      </c>
      <c r="B600" s="731" t="s">
        <v>587</v>
      </c>
      <c r="C600" s="732" t="s">
        <v>613</v>
      </c>
      <c r="D600" s="733" t="s">
        <v>614</v>
      </c>
      <c r="E600" s="734">
        <v>50113001</v>
      </c>
      <c r="F600" s="733" t="s">
        <v>619</v>
      </c>
      <c r="G600" s="732" t="s">
        <v>620</v>
      </c>
      <c r="H600" s="732">
        <v>502225</v>
      </c>
      <c r="I600" s="732">
        <v>0</v>
      </c>
      <c r="J600" s="732" t="s">
        <v>1334</v>
      </c>
      <c r="K600" s="732" t="s">
        <v>1335</v>
      </c>
      <c r="L600" s="735">
        <v>246.1</v>
      </c>
      <c r="M600" s="735">
        <v>1</v>
      </c>
      <c r="N600" s="736">
        <v>246.1</v>
      </c>
    </row>
    <row r="601" spans="1:14" ht="14.45" customHeight="1" x14ac:dyDescent="0.2">
      <c r="A601" s="730" t="s">
        <v>586</v>
      </c>
      <c r="B601" s="731" t="s">
        <v>587</v>
      </c>
      <c r="C601" s="732" t="s">
        <v>613</v>
      </c>
      <c r="D601" s="733" t="s">
        <v>614</v>
      </c>
      <c r="E601" s="734">
        <v>50113001</v>
      </c>
      <c r="F601" s="733" t="s">
        <v>619</v>
      </c>
      <c r="G601" s="732" t="s">
        <v>620</v>
      </c>
      <c r="H601" s="732">
        <v>396574</v>
      </c>
      <c r="I601" s="732">
        <v>0</v>
      </c>
      <c r="J601" s="732" t="s">
        <v>1336</v>
      </c>
      <c r="K601" s="732" t="s">
        <v>1337</v>
      </c>
      <c r="L601" s="735">
        <v>137.62</v>
      </c>
      <c r="M601" s="735">
        <v>4</v>
      </c>
      <c r="N601" s="736">
        <v>550.48</v>
      </c>
    </row>
    <row r="602" spans="1:14" ht="14.45" customHeight="1" x14ac:dyDescent="0.2">
      <c r="A602" s="730" t="s">
        <v>586</v>
      </c>
      <c r="B602" s="731" t="s">
        <v>587</v>
      </c>
      <c r="C602" s="732" t="s">
        <v>613</v>
      </c>
      <c r="D602" s="733" t="s">
        <v>614</v>
      </c>
      <c r="E602" s="734">
        <v>50113001</v>
      </c>
      <c r="F602" s="733" t="s">
        <v>619</v>
      </c>
      <c r="G602" s="732" t="s">
        <v>620</v>
      </c>
      <c r="H602" s="732">
        <v>930444</v>
      </c>
      <c r="I602" s="732">
        <v>0</v>
      </c>
      <c r="J602" s="732" t="s">
        <v>1338</v>
      </c>
      <c r="K602" s="732" t="s">
        <v>329</v>
      </c>
      <c r="L602" s="735">
        <v>48.424473069424877</v>
      </c>
      <c r="M602" s="735">
        <v>1</v>
      </c>
      <c r="N602" s="736">
        <v>48.424473069424877</v>
      </c>
    </row>
    <row r="603" spans="1:14" ht="14.45" customHeight="1" x14ac:dyDescent="0.2">
      <c r="A603" s="730" t="s">
        <v>586</v>
      </c>
      <c r="B603" s="731" t="s">
        <v>587</v>
      </c>
      <c r="C603" s="732" t="s">
        <v>613</v>
      </c>
      <c r="D603" s="733" t="s">
        <v>614</v>
      </c>
      <c r="E603" s="734">
        <v>50113001</v>
      </c>
      <c r="F603" s="733" t="s">
        <v>619</v>
      </c>
      <c r="G603" s="732" t="s">
        <v>620</v>
      </c>
      <c r="H603" s="732">
        <v>844940</v>
      </c>
      <c r="I603" s="732">
        <v>0</v>
      </c>
      <c r="J603" s="732" t="s">
        <v>1339</v>
      </c>
      <c r="K603" s="732" t="s">
        <v>329</v>
      </c>
      <c r="L603" s="735">
        <v>112.48898704494603</v>
      </c>
      <c r="M603" s="735">
        <v>18</v>
      </c>
      <c r="N603" s="736">
        <v>2024.8017668090285</v>
      </c>
    </row>
    <row r="604" spans="1:14" ht="14.45" customHeight="1" x14ac:dyDescent="0.2">
      <c r="A604" s="730" t="s">
        <v>586</v>
      </c>
      <c r="B604" s="731" t="s">
        <v>587</v>
      </c>
      <c r="C604" s="732" t="s">
        <v>613</v>
      </c>
      <c r="D604" s="733" t="s">
        <v>614</v>
      </c>
      <c r="E604" s="734">
        <v>50113001</v>
      </c>
      <c r="F604" s="733" t="s">
        <v>619</v>
      </c>
      <c r="G604" s="732" t="s">
        <v>620</v>
      </c>
      <c r="H604" s="732">
        <v>900441</v>
      </c>
      <c r="I604" s="732">
        <v>0</v>
      </c>
      <c r="J604" s="732" t="s">
        <v>1340</v>
      </c>
      <c r="K604" s="732" t="s">
        <v>1341</v>
      </c>
      <c r="L604" s="735">
        <v>332.4416748480046</v>
      </c>
      <c r="M604" s="735">
        <v>17</v>
      </c>
      <c r="N604" s="736">
        <v>5651.5084724160779</v>
      </c>
    </row>
    <row r="605" spans="1:14" ht="14.45" customHeight="1" x14ac:dyDescent="0.2">
      <c r="A605" s="730" t="s">
        <v>586</v>
      </c>
      <c r="B605" s="731" t="s">
        <v>587</v>
      </c>
      <c r="C605" s="732" t="s">
        <v>613</v>
      </c>
      <c r="D605" s="733" t="s">
        <v>614</v>
      </c>
      <c r="E605" s="734">
        <v>50113001</v>
      </c>
      <c r="F605" s="733" t="s">
        <v>619</v>
      </c>
      <c r="G605" s="732" t="s">
        <v>620</v>
      </c>
      <c r="H605" s="732">
        <v>900321</v>
      </c>
      <c r="I605" s="732">
        <v>0</v>
      </c>
      <c r="J605" s="732" t="s">
        <v>1342</v>
      </c>
      <c r="K605" s="732" t="s">
        <v>329</v>
      </c>
      <c r="L605" s="735">
        <v>265.58482312640552</v>
      </c>
      <c r="M605" s="735">
        <v>6</v>
      </c>
      <c r="N605" s="736">
        <v>1593.508938758433</v>
      </c>
    </row>
    <row r="606" spans="1:14" ht="14.45" customHeight="1" x14ac:dyDescent="0.2">
      <c r="A606" s="730" t="s">
        <v>586</v>
      </c>
      <c r="B606" s="731" t="s">
        <v>587</v>
      </c>
      <c r="C606" s="732" t="s">
        <v>613</v>
      </c>
      <c r="D606" s="733" t="s">
        <v>614</v>
      </c>
      <c r="E606" s="734">
        <v>50113001</v>
      </c>
      <c r="F606" s="733" t="s">
        <v>619</v>
      </c>
      <c r="G606" s="732" t="s">
        <v>620</v>
      </c>
      <c r="H606" s="732">
        <v>920117</v>
      </c>
      <c r="I606" s="732">
        <v>0</v>
      </c>
      <c r="J606" s="732" t="s">
        <v>1343</v>
      </c>
      <c r="K606" s="732" t="s">
        <v>1344</v>
      </c>
      <c r="L606" s="735">
        <v>89.215805775197026</v>
      </c>
      <c r="M606" s="735">
        <v>5</v>
      </c>
      <c r="N606" s="736">
        <v>446.0790288759851</v>
      </c>
    </row>
    <row r="607" spans="1:14" ht="14.45" customHeight="1" x14ac:dyDescent="0.2">
      <c r="A607" s="730" t="s">
        <v>586</v>
      </c>
      <c r="B607" s="731" t="s">
        <v>587</v>
      </c>
      <c r="C607" s="732" t="s">
        <v>613</v>
      </c>
      <c r="D607" s="733" t="s">
        <v>614</v>
      </c>
      <c r="E607" s="734">
        <v>50113001</v>
      </c>
      <c r="F607" s="733" t="s">
        <v>619</v>
      </c>
      <c r="G607" s="732" t="s">
        <v>620</v>
      </c>
      <c r="H607" s="732">
        <v>900007</v>
      </c>
      <c r="I607" s="732">
        <v>0</v>
      </c>
      <c r="J607" s="732" t="s">
        <v>1345</v>
      </c>
      <c r="K607" s="732" t="s">
        <v>329</v>
      </c>
      <c r="L607" s="735">
        <v>67.55104364615427</v>
      </c>
      <c r="M607" s="735">
        <v>350</v>
      </c>
      <c r="N607" s="736">
        <v>23642.865276153992</v>
      </c>
    </row>
    <row r="608" spans="1:14" ht="14.45" customHeight="1" x14ac:dyDescent="0.2">
      <c r="A608" s="730" t="s">
        <v>586</v>
      </c>
      <c r="B608" s="731" t="s">
        <v>587</v>
      </c>
      <c r="C608" s="732" t="s">
        <v>613</v>
      </c>
      <c r="D608" s="733" t="s">
        <v>614</v>
      </c>
      <c r="E608" s="734">
        <v>50113001</v>
      </c>
      <c r="F608" s="733" t="s">
        <v>619</v>
      </c>
      <c r="G608" s="732" t="s">
        <v>620</v>
      </c>
      <c r="H608" s="732">
        <v>930241</v>
      </c>
      <c r="I608" s="732">
        <v>0</v>
      </c>
      <c r="J608" s="732" t="s">
        <v>1346</v>
      </c>
      <c r="K608" s="732" t="s">
        <v>329</v>
      </c>
      <c r="L608" s="735">
        <v>867.17649911234923</v>
      </c>
      <c r="M608" s="735">
        <v>12</v>
      </c>
      <c r="N608" s="736">
        <v>10406.117989348191</v>
      </c>
    </row>
    <row r="609" spans="1:14" ht="14.45" customHeight="1" x14ac:dyDescent="0.2">
      <c r="A609" s="730" t="s">
        <v>586</v>
      </c>
      <c r="B609" s="731" t="s">
        <v>587</v>
      </c>
      <c r="C609" s="732" t="s">
        <v>613</v>
      </c>
      <c r="D609" s="733" t="s">
        <v>614</v>
      </c>
      <c r="E609" s="734">
        <v>50113001</v>
      </c>
      <c r="F609" s="733" t="s">
        <v>619</v>
      </c>
      <c r="G609" s="732" t="s">
        <v>620</v>
      </c>
      <c r="H609" s="732">
        <v>921564</v>
      </c>
      <c r="I609" s="732">
        <v>0</v>
      </c>
      <c r="J609" s="732" t="s">
        <v>1347</v>
      </c>
      <c r="K609" s="732" t="s">
        <v>329</v>
      </c>
      <c r="L609" s="735">
        <v>127.87003030062306</v>
      </c>
      <c r="M609" s="735">
        <v>8</v>
      </c>
      <c r="N609" s="736">
        <v>1022.9602424049845</v>
      </c>
    </row>
    <row r="610" spans="1:14" ht="14.45" customHeight="1" x14ac:dyDescent="0.2">
      <c r="A610" s="730" t="s">
        <v>586</v>
      </c>
      <c r="B610" s="731" t="s">
        <v>587</v>
      </c>
      <c r="C610" s="732" t="s">
        <v>613</v>
      </c>
      <c r="D610" s="733" t="s">
        <v>614</v>
      </c>
      <c r="E610" s="734">
        <v>50113001</v>
      </c>
      <c r="F610" s="733" t="s">
        <v>619</v>
      </c>
      <c r="G610" s="732" t="s">
        <v>620</v>
      </c>
      <c r="H610" s="732">
        <v>500988</v>
      </c>
      <c r="I610" s="732">
        <v>0</v>
      </c>
      <c r="J610" s="732" t="s">
        <v>1348</v>
      </c>
      <c r="K610" s="732" t="s">
        <v>329</v>
      </c>
      <c r="L610" s="735">
        <v>127.41770157643566</v>
      </c>
      <c r="M610" s="735">
        <v>3</v>
      </c>
      <c r="N610" s="736">
        <v>382.25310472930698</v>
      </c>
    </row>
    <row r="611" spans="1:14" ht="14.45" customHeight="1" x14ac:dyDescent="0.2">
      <c r="A611" s="730" t="s">
        <v>586</v>
      </c>
      <c r="B611" s="731" t="s">
        <v>587</v>
      </c>
      <c r="C611" s="732" t="s">
        <v>613</v>
      </c>
      <c r="D611" s="733" t="s">
        <v>614</v>
      </c>
      <c r="E611" s="734">
        <v>50113001</v>
      </c>
      <c r="F611" s="733" t="s">
        <v>619</v>
      </c>
      <c r="G611" s="732" t="s">
        <v>620</v>
      </c>
      <c r="H611" s="732">
        <v>200863</v>
      </c>
      <c r="I611" s="732">
        <v>200863</v>
      </c>
      <c r="J611" s="732" t="s">
        <v>761</v>
      </c>
      <c r="K611" s="732" t="s">
        <v>762</v>
      </c>
      <c r="L611" s="735">
        <v>85.203333333333347</v>
      </c>
      <c r="M611" s="735">
        <v>6</v>
      </c>
      <c r="N611" s="736">
        <v>511.22000000000008</v>
      </c>
    </row>
    <row r="612" spans="1:14" ht="14.45" customHeight="1" x14ac:dyDescent="0.2">
      <c r="A612" s="730" t="s">
        <v>586</v>
      </c>
      <c r="B612" s="731" t="s">
        <v>587</v>
      </c>
      <c r="C612" s="732" t="s">
        <v>613</v>
      </c>
      <c r="D612" s="733" t="s">
        <v>614</v>
      </c>
      <c r="E612" s="734">
        <v>50113001</v>
      </c>
      <c r="F612" s="733" t="s">
        <v>619</v>
      </c>
      <c r="G612" s="732" t="s">
        <v>620</v>
      </c>
      <c r="H612" s="732">
        <v>207819</v>
      </c>
      <c r="I612" s="732">
        <v>207819</v>
      </c>
      <c r="J612" s="732" t="s">
        <v>766</v>
      </c>
      <c r="K612" s="732" t="s">
        <v>767</v>
      </c>
      <c r="L612" s="735">
        <v>22.300000000000004</v>
      </c>
      <c r="M612" s="735">
        <v>1</v>
      </c>
      <c r="N612" s="736">
        <v>22.300000000000004</v>
      </c>
    </row>
    <row r="613" spans="1:14" ht="14.45" customHeight="1" x14ac:dyDescent="0.2">
      <c r="A613" s="730" t="s">
        <v>586</v>
      </c>
      <c r="B613" s="731" t="s">
        <v>587</v>
      </c>
      <c r="C613" s="732" t="s">
        <v>613</v>
      </c>
      <c r="D613" s="733" t="s">
        <v>614</v>
      </c>
      <c r="E613" s="734">
        <v>50113001</v>
      </c>
      <c r="F613" s="733" t="s">
        <v>619</v>
      </c>
      <c r="G613" s="732" t="s">
        <v>620</v>
      </c>
      <c r="H613" s="732">
        <v>113441</v>
      </c>
      <c r="I613" s="732">
        <v>13441</v>
      </c>
      <c r="J613" s="732" t="s">
        <v>1231</v>
      </c>
      <c r="K613" s="732" t="s">
        <v>1125</v>
      </c>
      <c r="L613" s="735">
        <v>246.5</v>
      </c>
      <c r="M613" s="735">
        <v>63</v>
      </c>
      <c r="N613" s="736">
        <v>15529.5</v>
      </c>
    </row>
    <row r="614" spans="1:14" ht="14.45" customHeight="1" x14ac:dyDescent="0.2">
      <c r="A614" s="730" t="s">
        <v>586</v>
      </c>
      <c r="B614" s="731" t="s">
        <v>587</v>
      </c>
      <c r="C614" s="732" t="s">
        <v>613</v>
      </c>
      <c r="D614" s="733" t="s">
        <v>614</v>
      </c>
      <c r="E614" s="734">
        <v>50113001</v>
      </c>
      <c r="F614" s="733" t="s">
        <v>619</v>
      </c>
      <c r="G614" s="732" t="s">
        <v>620</v>
      </c>
      <c r="H614" s="732">
        <v>208646</v>
      </c>
      <c r="I614" s="732">
        <v>208646</v>
      </c>
      <c r="J614" s="732" t="s">
        <v>1234</v>
      </c>
      <c r="K614" s="732" t="s">
        <v>1349</v>
      </c>
      <c r="L614" s="735">
        <v>68.34999999999998</v>
      </c>
      <c r="M614" s="735">
        <v>28</v>
      </c>
      <c r="N614" s="736">
        <v>1913.7999999999995</v>
      </c>
    </row>
    <row r="615" spans="1:14" ht="14.45" customHeight="1" x14ac:dyDescent="0.2">
      <c r="A615" s="730" t="s">
        <v>586</v>
      </c>
      <c r="B615" s="731" t="s">
        <v>587</v>
      </c>
      <c r="C615" s="732" t="s">
        <v>613</v>
      </c>
      <c r="D615" s="733" t="s">
        <v>614</v>
      </c>
      <c r="E615" s="734">
        <v>50113001</v>
      </c>
      <c r="F615" s="733" t="s">
        <v>619</v>
      </c>
      <c r="G615" s="732" t="s">
        <v>620</v>
      </c>
      <c r="H615" s="732">
        <v>128178</v>
      </c>
      <c r="I615" s="732">
        <v>28178</v>
      </c>
      <c r="J615" s="732" t="s">
        <v>1350</v>
      </c>
      <c r="K615" s="732" t="s">
        <v>1351</v>
      </c>
      <c r="L615" s="735">
        <v>1292.5200000000002</v>
      </c>
      <c r="M615" s="735">
        <v>21</v>
      </c>
      <c r="N615" s="736">
        <v>27142.920000000006</v>
      </c>
    </row>
    <row r="616" spans="1:14" ht="14.45" customHeight="1" x14ac:dyDescent="0.2">
      <c r="A616" s="730" t="s">
        <v>586</v>
      </c>
      <c r="B616" s="731" t="s">
        <v>587</v>
      </c>
      <c r="C616" s="732" t="s">
        <v>613</v>
      </c>
      <c r="D616" s="733" t="s">
        <v>614</v>
      </c>
      <c r="E616" s="734">
        <v>50113001</v>
      </c>
      <c r="F616" s="733" t="s">
        <v>619</v>
      </c>
      <c r="G616" s="732" t="s">
        <v>620</v>
      </c>
      <c r="H616" s="732">
        <v>153346</v>
      </c>
      <c r="I616" s="732">
        <v>153346</v>
      </c>
      <c r="J616" s="732" t="s">
        <v>1352</v>
      </c>
      <c r="K616" s="732" t="s">
        <v>1353</v>
      </c>
      <c r="L616" s="735">
        <v>2803.9000000000005</v>
      </c>
      <c r="M616" s="735">
        <v>55</v>
      </c>
      <c r="N616" s="736">
        <v>154214.50000000003</v>
      </c>
    </row>
    <row r="617" spans="1:14" ht="14.45" customHeight="1" x14ac:dyDescent="0.2">
      <c r="A617" s="730" t="s">
        <v>586</v>
      </c>
      <c r="B617" s="731" t="s">
        <v>587</v>
      </c>
      <c r="C617" s="732" t="s">
        <v>613</v>
      </c>
      <c r="D617" s="733" t="s">
        <v>614</v>
      </c>
      <c r="E617" s="734">
        <v>50113001</v>
      </c>
      <c r="F617" s="733" t="s">
        <v>619</v>
      </c>
      <c r="G617" s="732" t="s">
        <v>620</v>
      </c>
      <c r="H617" s="732">
        <v>153347</v>
      </c>
      <c r="I617" s="732">
        <v>153347</v>
      </c>
      <c r="J617" s="732" t="s">
        <v>1352</v>
      </c>
      <c r="K617" s="732" t="s">
        <v>1354</v>
      </c>
      <c r="L617" s="735">
        <v>5003.9000000000005</v>
      </c>
      <c r="M617" s="735">
        <v>87</v>
      </c>
      <c r="N617" s="736">
        <v>435339.30000000005</v>
      </c>
    </row>
    <row r="618" spans="1:14" ht="14.45" customHeight="1" x14ac:dyDescent="0.2">
      <c r="A618" s="730" t="s">
        <v>586</v>
      </c>
      <c r="B618" s="731" t="s">
        <v>587</v>
      </c>
      <c r="C618" s="732" t="s">
        <v>613</v>
      </c>
      <c r="D618" s="733" t="s">
        <v>614</v>
      </c>
      <c r="E618" s="734">
        <v>50113001</v>
      </c>
      <c r="F618" s="733" t="s">
        <v>619</v>
      </c>
      <c r="G618" s="732" t="s">
        <v>620</v>
      </c>
      <c r="H618" s="732">
        <v>501924</v>
      </c>
      <c r="I618" s="732">
        <v>9999999</v>
      </c>
      <c r="J618" s="732" t="s">
        <v>1355</v>
      </c>
      <c r="K618" s="732" t="s">
        <v>1356</v>
      </c>
      <c r="L618" s="735">
        <v>14850</v>
      </c>
      <c r="M618" s="735">
        <v>1</v>
      </c>
      <c r="N618" s="736">
        <v>14850</v>
      </c>
    </row>
    <row r="619" spans="1:14" ht="14.45" customHeight="1" x14ac:dyDescent="0.2">
      <c r="A619" s="730" t="s">
        <v>586</v>
      </c>
      <c r="B619" s="731" t="s">
        <v>587</v>
      </c>
      <c r="C619" s="732" t="s">
        <v>613</v>
      </c>
      <c r="D619" s="733" t="s">
        <v>614</v>
      </c>
      <c r="E619" s="734">
        <v>50113009</v>
      </c>
      <c r="F619" s="733" t="s">
        <v>1357</v>
      </c>
      <c r="G619" s="732" t="s">
        <v>620</v>
      </c>
      <c r="H619" s="732">
        <v>29817</v>
      </c>
      <c r="I619" s="732">
        <v>29817</v>
      </c>
      <c r="J619" s="732" t="s">
        <v>1358</v>
      </c>
      <c r="K619" s="732" t="s">
        <v>1359</v>
      </c>
      <c r="L619" s="735">
        <v>29369.622499999998</v>
      </c>
      <c r="M619" s="735">
        <v>20</v>
      </c>
      <c r="N619" s="736">
        <v>587392.44999999995</v>
      </c>
    </row>
    <row r="620" spans="1:14" ht="14.45" customHeight="1" thickBot="1" x14ac:dyDescent="0.25">
      <c r="A620" s="737" t="s">
        <v>586</v>
      </c>
      <c r="B620" s="738" t="s">
        <v>587</v>
      </c>
      <c r="C620" s="739" t="s">
        <v>613</v>
      </c>
      <c r="D620" s="740" t="s">
        <v>614</v>
      </c>
      <c r="E620" s="741">
        <v>50113013</v>
      </c>
      <c r="F620" s="740" t="s">
        <v>825</v>
      </c>
      <c r="G620" s="739" t="s">
        <v>620</v>
      </c>
      <c r="H620" s="739">
        <v>101066</v>
      </c>
      <c r="I620" s="739">
        <v>1066</v>
      </c>
      <c r="J620" s="739" t="s">
        <v>843</v>
      </c>
      <c r="K620" s="739" t="s">
        <v>844</v>
      </c>
      <c r="L620" s="742">
        <v>57.208333333333336</v>
      </c>
      <c r="M620" s="742">
        <v>12</v>
      </c>
      <c r="N620" s="743">
        <v>686.5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47BE1CDD-7A5C-4705-9096-BDAC631F9A1A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75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.85546875" style="329" customWidth="1"/>
    <col min="5" max="5" width="5.5703125" style="332" customWidth="1"/>
    <col min="6" max="6" width="10.85546875" style="329" customWidth="1"/>
    <col min="7" max="16384" width="8.85546875" style="247"/>
  </cols>
  <sheetData>
    <row r="1" spans="1:6" ht="37.15" customHeight="1" thickBot="1" x14ac:dyDescent="0.35">
      <c r="A1" s="554" t="s">
        <v>205</v>
      </c>
      <c r="B1" s="555"/>
      <c r="C1" s="555"/>
      <c r="D1" s="555"/>
      <c r="E1" s="555"/>
      <c r="F1" s="555"/>
    </row>
    <row r="2" spans="1:6" ht="14.45" customHeight="1" thickBot="1" x14ac:dyDescent="0.25">
      <c r="A2" s="705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744" t="s">
        <v>184</v>
      </c>
      <c r="B4" s="745" t="s">
        <v>14</v>
      </c>
      <c r="C4" s="746" t="s">
        <v>2</v>
      </c>
      <c r="D4" s="745" t="s">
        <v>14</v>
      </c>
      <c r="E4" s="746" t="s">
        <v>2</v>
      </c>
      <c r="F4" s="747" t="s">
        <v>14</v>
      </c>
    </row>
    <row r="5" spans="1:6" ht="14.45" customHeight="1" x14ac:dyDescent="0.2">
      <c r="A5" s="758" t="s">
        <v>1360</v>
      </c>
      <c r="B5" s="728">
        <v>3475.498</v>
      </c>
      <c r="C5" s="748">
        <v>7.5052809646836111E-2</v>
      </c>
      <c r="D5" s="728">
        <v>42831.868990710806</v>
      </c>
      <c r="E5" s="748">
        <v>0.92494719035316386</v>
      </c>
      <c r="F5" s="729">
        <v>46307.366990710805</v>
      </c>
    </row>
    <row r="6" spans="1:6" ht="14.45" customHeight="1" x14ac:dyDescent="0.2">
      <c r="A6" s="759" t="s">
        <v>1361</v>
      </c>
      <c r="B6" s="735">
        <v>521.98</v>
      </c>
      <c r="C6" s="749">
        <v>1.0429215631206995E-2</v>
      </c>
      <c r="D6" s="735">
        <v>49527.804994194252</v>
      </c>
      <c r="E6" s="749">
        <v>0.98957078436879298</v>
      </c>
      <c r="F6" s="736">
        <v>50049.784994194255</v>
      </c>
    </row>
    <row r="7" spans="1:6" ht="14.45" customHeight="1" x14ac:dyDescent="0.2">
      <c r="A7" s="759" t="s">
        <v>1362</v>
      </c>
      <c r="B7" s="735"/>
      <c r="C7" s="749">
        <v>0</v>
      </c>
      <c r="D7" s="735">
        <v>1553.222</v>
      </c>
      <c r="E7" s="749">
        <v>1</v>
      </c>
      <c r="F7" s="736">
        <v>1553.222</v>
      </c>
    </row>
    <row r="8" spans="1:6" ht="14.45" customHeight="1" x14ac:dyDescent="0.2">
      <c r="A8" s="759" t="s">
        <v>1363</v>
      </c>
      <c r="B8" s="735">
        <v>40093.824000000001</v>
      </c>
      <c r="C8" s="749">
        <v>0.14095021960684842</v>
      </c>
      <c r="D8" s="735">
        <v>244359.96480454004</v>
      </c>
      <c r="E8" s="749">
        <v>0.8590497803931515</v>
      </c>
      <c r="F8" s="736">
        <v>284453.78880454006</v>
      </c>
    </row>
    <row r="9" spans="1:6" ht="14.45" customHeight="1" thickBot="1" x14ac:dyDescent="0.25">
      <c r="A9" s="760" t="s">
        <v>1364</v>
      </c>
      <c r="B9" s="751"/>
      <c r="C9" s="752">
        <v>0</v>
      </c>
      <c r="D9" s="751">
        <v>297.45999999999998</v>
      </c>
      <c r="E9" s="752">
        <v>1</v>
      </c>
      <c r="F9" s="753">
        <v>297.45999999999998</v>
      </c>
    </row>
    <row r="10" spans="1:6" ht="14.45" customHeight="1" thickBot="1" x14ac:dyDescent="0.25">
      <c r="A10" s="754" t="s">
        <v>3</v>
      </c>
      <c r="B10" s="755">
        <v>44091.302000000003</v>
      </c>
      <c r="C10" s="756">
        <v>0.11522269120846931</v>
      </c>
      <c r="D10" s="755">
        <v>338570.32078944513</v>
      </c>
      <c r="E10" s="756">
        <v>0.8847773087915306</v>
      </c>
      <c r="F10" s="757">
        <v>382661.62278944516</v>
      </c>
    </row>
    <row r="11" spans="1:6" ht="14.45" customHeight="1" thickBot="1" x14ac:dyDescent="0.25"/>
    <row r="12" spans="1:6" ht="14.45" customHeight="1" x14ac:dyDescent="0.2">
      <c r="A12" s="758" t="s">
        <v>1365</v>
      </c>
      <c r="B12" s="728"/>
      <c r="C12" s="748">
        <v>0</v>
      </c>
      <c r="D12" s="728">
        <v>15533.33</v>
      </c>
      <c r="E12" s="748">
        <v>1</v>
      </c>
      <c r="F12" s="729">
        <v>15533.33</v>
      </c>
    </row>
    <row r="13" spans="1:6" ht="14.45" customHeight="1" x14ac:dyDescent="0.2">
      <c r="A13" s="759" t="s">
        <v>1366</v>
      </c>
      <c r="B13" s="735"/>
      <c r="C13" s="749">
        <v>0</v>
      </c>
      <c r="D13" s="735">
        <v>1917.2999448478768</v>
      </c>
      <c r="E13" s="749">
        <v>1</v>
      </c>
      <c r="F13" s="736">
        <v>1917.2999448478768</v>
      </c>
    </row>
    <row r="14" spans="1:6" ht="14.45" customHeight="1" x14ac:dyDescent="0.2">
      <c r="A14" s="759" t="s">
        <v>1367</v>
      </c>
      <c r="B14" s="735"/>
      <c r="C14" s="749">
        <v>0</v>
      </c>
      <c r="D14" s="735">
        <v>1140.2000000000003</v>
      </c>
      <c r="E14" s="749">
        <v>1</v>
      </c>
      <c r="F14" s="736">
        <v>1140.2000000000003</v>
      </c>
    </row>
    <row r="15" spans="1:6" ht="14.45" customHeight="1" x14ac:dyDescent="0.2">
      <c r="A15" s="759" t="s">
        <v>1368</v>
      </c>
      <c r="B15" s="735"/>
      <c r="C15" s="749">
        <v>0</v>
      </c>
      <c r="D15" s="735">
        <v>178.85</v>
      </c>
      <c r="E15" s="749">
        <v>1</v>
      </c>
      <c r="F15" s="736">
        <v>178.85</v>
      </c>
    </row>
    <row r="16" spans="1:6" ht="14.45" customHeight="1" x14ac:dyDescent="0.2">
      <c r="A16" s="759" t="s">
        <v>1369</v>
      </c>
      <c r="B16" s="735"/>
      <c r="C16" s="749">
        <v>0</v>
      </c>
      <c r="D16" s="735">
        <v>111.11999999999998</v>
      </c>
      <c r="E16" s="749">
        <v>1</v>
      </c>
      <c r="F16" s="736">
        <v>111.11999999999998</v>
      </c>
    </row>
    <row r="17" spans="1:6" ht="14.45" customHeight="1" x14ac:dyDescent="0.2">
      <c r="A17" s="759" t="s">
        <v>1370</v>
      </c>
      <c r="B17" s="735"/>
      <c r="C17" s="749">
        <v>0</v>
      </c>
      <c r="D17" s="735">
        <v>73230.66</v>
      </c>
      <c r="E17" s="749">
        <v>1</v>
      </c>
      <c r="F17" s="736">
        <v>73230.66</v>
      </c>
    </row>
    <row r="18" spans="1:6" ht="14.45" customHeight="1" x14ac:dyDescent="0.2">
      <c r="A18" s="759" t="s">
        <v>1371</v>
      </c>
      <c r="B18" s="735"/>
      <c r="C18" s="749">
        <v>0</v>
      </c>
      <c r="D18" s="735">
        <v>197.55999999999995</v>
      </c>
      <c r="E18" s="749">
        <v>1</v>
      </c>
      <c r="F18" s="736">
        <v>197.55999999999995</v>
      </c>
    </row>
    <row r="19" spans="1:6" ht="14.45" customHeight="1" x14ac:dyDescent="0.2">
      <c r="A19" s="759" t="s">
        <v>1372</v>
      </c>
      <c r="B19" s="735"/>
      <c r="C19" s="749">
        <v>0</v>
      </c>
      <c r="D19" s="735">
        <v>867.13</v>
      </c>
      <c r="E19" s="749">
        <v>1</v>
      </c>
      <c r="F19" s="736">
        <v>867.13</v>
      </c>
    </row>
    <row r="20" spans="1:6" ht="14.45" customHeight="1" x14ac:dyDescent="0.2">
      <c r="A20" s="759" t="s">
        <v>1373</v>
      </c>
      <c r="B20" s="735"/>
      <c r="C20" s="749">
        <v>0</v>
      </c>
      <c r="D20" s="735">
        <v>235.21000000000004</v>
      </c>
      <c r="E20" s="749">
        <v>1</v>
      </c>
      <c r="F20" s="736">
        <v>235.21000000000004</v>
      </c>
    </row>
    <row r="21" spans="1:6" ht="14.45" customHeight="1" x14ac:dyDescent="0.2">
      <c r="A21" s="759" t="s">
        <v>1374</v>
      </c>
      <c r="B21" s="735"/>
      <c r="C21" s="749">
        <v>0</v>
      </c>
      <c r="D21" s="735">
        <v>1404.1</v>
      </c>
      <c r="E21" s="749">
        <v>1</v>
      </c>
      <c r="F21" s="736">
        <v>1404.1</v>
      </c>
    </row>
    <row r="22" spans="1:6" ht="14.45" customHeight="1" x14ac:dyDescent="0.2">
      <c r="A22" s="759" t="s">
        <v>1375</v>
      </c>
      <c r="B22" s="735"/>
      <c r="C22" s="749">
        <v>0</v>
      </c>
      <c r="D22" s="735">
        <v>276.89</v>
      </c>
      <c r="E22" s="749">
        <v>1</v>
      </c>
      <c r="F22" s="736">
        <v>276.89</v>
      </c>
    </row>
    <row r="23" spans="1:6" ht="14.45" customHeight="1" x14ac:dyDescent="0.2">
      <c r="A23" s="759" t="s">
        <v>1376</v>
      </c>
      <c r="B23" s="735"/>
      <c r="C23" s="749">
        <v>0</v>
      </c>
      <c r="D23" s="735">
        <v>1464.55</v>
      </c>
      <c r="E23" s="749">
        <v>1</v>
      </c>
      <c r="F23" s="736">
        <v>1464.55</v>
      </c>
    </row>
    <row r="24" spans="1:6" ht="14.45" customHeight="1" x14ac:dyDescent="0.2">
      <c r="A24" s="759" t="s">
        <v>1377</v>
      </c>
      <c r="B24" s="735"/>
      <c r="C24" s="749">
        <v>0</v>
      </c>
      <c r="D24" s="735">
        <v>304.97000000000003</v>
      </c>
      <c r="E24" s="749">
        <v>1</v>
      </c>
      <c r="F24" s="736">
        <v>304.97000000000003</v>
      </c>
    </row>
    <row r="25" spans="1:6" ht="14.45" customHeight="1" x14ac:dyDescent="0.2">
      <c r="A25" s="759" t="s">
        <v>1378</v>
      </c>
      <c r="B25" s="735"/>
      <c r="C25" s="749">
        <v>0</v>
      </c>
      <c r="D25" s="735">
        <v>15.000000000000004</v>
      </c>
      <c r="E25" s="749">
        <v>1</v>
      </c>
      <c r="F25" s="736">
        <v>15.000000000000004</v>
      </c>
    </row>
    <row r="26" spans="1:6" ht="14.45" customHeight="1" x14ac:dyDescent="0.2">
      <c r="A26" s="759" t="s">
        <v>1379</v>
      </c>
      <c r="B26" s="735"/>
      <c r="C26" s="749">
        <v>0</v>
      </c>
      <c r="D26" s="735">
        <v>28.8</v>
      </c>
      <c r="E26" s="749">
        <v>1</v>
      </c>
      <c r="F26" s="736">
        <v>28.8</v>
      </c>
    </row>
    <row r="27" spans="1:6" ht="14.45" customHeight="1" x14ac:dyDescent="0.2">
      <c r="A27" s="759" t="s">
        <v>1380</v>
      </c>
      <c r="B27" s="735"/>
      <c r="C27" s="749">
        <v>0</v>
      </c>
      <c r="D27" s="735">
        <v>50.530000000000015</v>
      </c>
      <c r="E27" s="749">
        <v>1</v>
      </c>
      <c r="F27" s="736">
        <v>50.530000000000015</v>
      </c>
    </row>
    <row r="28" spans="1:6" ht="14.45" customHeight="1" x14ac:dyDescent="0.2">
      <c r="A28" s="759" t="s">
        <v>1381</v>
      </c>
      <c r="B28" s="735">
        <v>57.160000000000011</v>
      </c>
      <c r="C28" s="749">
        <v>1</v>
      </c>
      <c r="D28" s="735"/>
      <c r="E28" s="749">
        <v>0</v>
      </c>
      <c r="F28" s="736">
        <v>57.160000000000011</v>
      </c>
    </row>
    <row r="29" spans="1:6" ht="14.45" customHeight="1" x14ac:dyDescent="0.2">
      <c r="A29" s="759" t="s">
        <v>1382</v>
      </c>
      <c r="B29" s="735"/>
      <c r="C29" s="749">
        <v>0</v>
      </c>
      <c r="D29" s="735">
        <v>260.13000000000005</v>
      </c>
      <c r="E29" s="749">
        <v>1</v>
      </c>
      <c r="F29" s="736">
        <v>260.13000000000005</v>
      </c>
    </row>
    <row r="30" spans="1:6" ht="14.45" customHeight="1" x14ac:dyDescent="0.2">
      <c r="A30" s="759" t="s">
        <v>1383</v>
      </c>
      <c r="B30" s="735"/>
      <c r="C30" s="749">
        <v>0</v>
      </c>
      <c r="D30" s="735">
        <v>762.75</v>
      </c>
      <c r="E30" s="749">
        <v>1</v>
      </c>
      <c r="F30" s="736">
        <v>762.75</v>
      </c>
    </row>
    <row r="31" spans="1:6" ht="14.45" customHeight="1" x14ac:dyDescent="0.2">
      <c r="A31" s="759" t="s">
        <v>1384</v>
      </c>
      <c r="B31" s="735"/>
      <c r="C31" s="749">
        <v>0</v>
      </c>
      <c r="D31" s="735">
        <v>18.290000000000003</v>
      </c>
      <c r="E31" s="749">
        <v>1</v>
      </c>
      <c r="F31" s="736">
        <v>18.290000000000003</v>
      </c>
    </row>
    <row r="32" spans="1:6" ht="14.45" customHeight="1" x14ac:dyDescent="0.2">
      <c r="A32" s="759" t="s">
        <v>1385</v>
      </c>
      <c r="B32" s="735">
        <v>213.24</v>
      </c>
      <c r="C32" s="749">
        <v>0.56527847732152803</v>
      </c>
      <c r="D32" s="735">
        <v>163.99</v>
      </c>
      <c r="E32" s="749">
        <v>0.43472152267847203</v>
      </c>
      <c r="F32" s="736">
        <v>377.23</v>
      </c>
    </row>
    <row r="33" spans="1:6" ht="14.45" customHeight="1" x14ac:dyDescent="0.2">
      <c r="A33" s="759" t="s">
        <v>1386</v>
      </c>
      <c r="B33" s="735"/>
      <c r="C33" s="749">
        <v>0</v>
      </c>
      <c r="D33" s="735">
        <v>491.82</v>
      </c>
      <c r="E33" s="749">
        <v>1</v>
      </c>
      <c r="F33" s="736">
        <v>491.82</v>
      </c>
    </row>
    <row r="34" spans="1:6" ht="14.45" customHeight="1" x14ac:dyDescent="0.2">
      <c r="A34" s="759" t="s">
        <v>1387</v>
      </c>
      <c r="B34" s="735"/>
      <c r="C34" s="749">
        <v>0</v>
      </c>
      <c r="D34" s="735">
        <v>74.430000000000007</v>
      </c>
      <c r="E34" s="749">
        <v>1</v>
      </c>
      <c r="F34" s="736">
        <v>74.430000000000007</v>
      </c>
    </row>
    <row r="35" spans="1:6" ht="14.45" customHeight="1" x14ac:dyDescent="0.2">
      <c r="A35" s="759" t="s">
        <v>1388</v>
      </c>
      <c r="B35" s="735"/>
      <c r="C35" s="749">
        <v>0</v>
      </c>
      <c r="D35" s="735">
        <v>6456.6600000000017</v>
      </c>
      <c r="E35" s="749">
        <v>1</v>
      </c>
      <c r="F35" s="736">
        <v>6456.6600000000017</v>
      </c>
    </row>
    <row r="36" spans="1:6" ht="14.45" customHeight="1" x14ac:dyDescent="0.2">
      <c r="A36" s="759" t="s">
        <v>1389</v>
      </c>
      <c r="B36" s="735"/>
      <c r="C36" s="749">
        <v>0</v>
      </c>
      <c r="D36" s="735">
        <v>447.54599999999982</v>
      </c>
      <c r="E36" s="749">
        <v>1</v>
      </c>
      <c r="F36" s="736">
        <v>447.54599999999982</v>
      </c>
    </row>
    <row r="37" spans="1:6" ht="14.45" customHeight="1" x14ac:dyDescent="0.2">
      <c r="A37" s="759" t="s">
        <v>1390</v>
      </c>
      <c r="B37" s="735">
        <v>5236.8</v>
      </c>
      <c r="C37" s="749">
        <v>1</v>
      </c>
      <c r="D37" s="735"/>
      <c r="E37" s="749">
        <v>0</v>
      </c>
      <c r="F37" s="736">
        <v>5236.8</v>
      </c>
    </row>
    <row r="38" spans="1:6" ht="14.45" customHeight="1" x14ac:dyDescent="0.2">
      <c r="A38" s="759" t="s">
        <v>1391</v>
      </c>
      <c r="B38" s="735"/>
      <c r="C38" s="749">
        <v>0</v>
      </c>
      <c r="D38" s="735">
        <v>196.02</v>
      </c>
      <c r="E38" s="749">
        <v>1</v>
      </c>
      <c r="F38" s="736">
        <v>196.02</v>
      </c>
    </row>
    <row r="39" spans="1:6" ht="14.45" customHeight="1" x14ac:dyDescent="0.2">
      <c r="A39" s="759" t="s">
        <v>1392</v>
      </c>
      <c r="B39" s="735">
        <v>19706</v>
      </c>
      <c r="C39" s="749">
        <v>1</v>
      </c>
      <c r="D39" s="735"/>
      <c r="E39" s="749">
        <v>0</v>
      </c>
      <c r="F39" s="736">
        <v>19706</v>
      </c>
    </row>
    <row r="40" spans="1:6" ht="14.45" customHeight="1" x14ac:dyDescent="0.2">
      <c r="A40" s="759" t="s">
        <v>1393</v>
      </c>
      <c r="B40" s="735"/>
      <c r="C40" s="749">
        <v>0</v>
      </c>
      <c r="D40" s="735">
        <v>31353.040000000001</v>
      </c>
      <c r="E40" s="749">
        <v>1</v>
      </c>
      <c r="F40" s="736">
        <v>31353.040000000001</v>
      </c>
    </row>
    <row r="41" spans="1:6" ht="14.45" customHeight="1" x14ac:dyDescent="0.2">
      <c r="A41" s="759" t="s">
        <v>1394</v>
      </c>
      <c r="B41" s="735">
        <v>515.9</v>
      </c>
      <c r="C41" s="749">
        <v>1</v>
      </c>
      <c r="D41" s="735"/>
      <c r="E41" s="749">
        <v>0</v>
      </c>
      <c r="F41" s="736">
        <v>515.9</v>
      </c>
    </row>
    <row r="42" spans="1:6" ht="14.45" customHeight="1" x14ac:dyDescent="0.2">
      <c r="A42" s="759" t="s">
        <v>1395</v>
      </c>
      <c r="B42" s="735"/>
      <c r="C42" s="749">
        <v>0</v>
      </c>
      <c r="D42" s="735">
        <v>11478.28</v>
      </c>
      <c r="E42" s="749">
        <v>1</v>
      </c>
      <c r="F42" s="736">
        <v>11478.28</v>
      </c>
    </row>
    <row r="43" spans="1:6" ht="14.45" customHeight="1" x14ac:dyDescent="0.2">
      <c r="A43" s="759" t="s">
        <v>1396</v>
      </c>
      <c r="B43" s="735"/>
      <c r="C43" s="749">
        <v>0</v>
      </c>
      <c r="D43" s="735">
        <v>2946.6320000000001</v>
      </c>
      <c r="E43" s="749">
        <v>1</v>
      </c>
      <c r="F43" s="736">
        <v>2946.6320000000001</v>
      </c>
    </row>
    <row r="44" spans="1:6" ht="14.45" customHeight="1" x14ac:dyDescent="0.2">
      <c r="A44" s="759" t="s">
        <v>1397</v>
      </c>
      <c r="B44" s="735"/>
      <c r="C44" s="749">
        <v>0</v>
      </c>
      <c r="D44" s="735">
        <v>7419.82</v>
      </c>
      <c r="E44" s="749">
        <v>1</v>
      </c>
      <c r="F44" s="736">
        <v>7419.82</v>
      </c>
    </row>
    <row r="45" spans="1:6" ht="14.45" customHeight="1" x14ac:dyDescent="0.2">
      <c r="A45" s="759" t="s">
        <v>1398</v>
      </c>
      <c r="B45" s="735">
        <v>2299.212</v>
      </c>
      <c r="C45" s="749">
        <v>0.74390243902439035</v>
      </c>
      <c r="D45" s="735">
        <v>791.53199999999993</v>
      </c>
      <c r="E45" s="749">
        <v>0.25609756097560976</v>
      </c>
      <c r="F45" s="736">
        <v>3090.7439999999997</v>
      </c>
    </row>
    <row r="46" spans="1:6" ht="14.45" customHeight="1" x14ac:dyDescent="0.2">
      <c r="A46" s="759" t="s">
        <v>1399</v>
      </c>
      <c r="B46" s="735"/>
      <c r="C46" s="749">
        <v>0</v>
      </c>
      <c r="D46" s="735">
        <v>226.97600000000003</v>
      </c>
      <c r="E46" s="749">
        <v>1</v>
      </c>
      <c r="F46" s="736">
        <v>226.97600000000003</v>
      </c>
    </row>
    <row r="47" spans="1:6" ht="14.45" customHeight="1" x14ac:dyDescent="0.2">
      <c r="A47" s="759" t="s">
        <v>1400</v>
      </c>
      <c r="B47" s="735"/>
      <c r="C47" s="749">
        <v>0</v>
      </c>
      <c r="D47" s="735">
        <v>6061.000046474328</v>
      </c>
      <c r="E47" s="749">
        <v>1</v>
      </c>
      <c r="F47" s="736">
        <v>6061.000046474328</v>
      </c>
    </row>
    <row r="48" spans="1:6" ht="14.45" customHeight="1" x14ac:dyDescent="0.2">
      <c r="A48" s="759" t="s">
        <v>1401</v>
      </c>
      <c r="B48" s="735">
        <v>174.23</v>
      </c>
      <c r="C48" s="749">
        <v>1</v>
      </c>
      <c r="D48" s="735"/>
      <c r="E48" s="749">
        <v>0</v>
      </c>
      <c r="F48" s="736">
        <v>174.23</v>
      </c>
    </row>
    <row r="49" spans="1:6" ht="14.45" customHeight="1" x14ac:dyDescent="0.2">
      <c r="A49" s="759" t="s">
        <v>1402</v>
      </c>
      <c r="B49" s="735"/>
      <c r="C49" s="749">
        <v>0</v>
      </c>
      <c r="D49" s="735">
        <v>70.12</v>
      </c>
      <c r="E49" s="749">
        <v>1</v>
      </c>
      <c r="F49" s="736">
        <v>70.12</v>
      </c>
    </row>
    <row r="50" spans="1:6" ht="14.45" customHeight="1" x14ac:dyDescent="0.2">
      <c r="A50" s="759" t="s">
        <v>1403</v>
      </c>
      <c r="B50" s="735"/>
      <c r="C50" s="749">
        <v>0</v>
      </c>
      <c r="D50" s="735">
        <v>22572.00060585593</v>
      </c>
      <c r="E50" s="749">
        <v>1</v>
      </c>
      <c r="F50" s="736">
        <v>22572.00060585593</v>
      </c>
    </row>
    <row r="51" spans="1:6" ht="14.45" customHeight="1" x14ac:dyDescent="0.2">
      <c r="A51" s="759" t="s">
        <v>1404</v>
      </c>
      <c r="B51" s="735"/>
      <c r="C51" s="749">
        <v>0</v>
      </c>
      <c r="D51" s="735">
        <v>1226.75</v>
      </c>
      <c r="E51" s="749">
        <v>1</v>
      </c>
      <c r="F51" s="736">
        <v>1226.75</v>
      </c>
    </row>
    <row r="52" spans="1:6" ht="14.45" customHeight="1" x14ac:dyDescent="0.2">
      <c r="A52" s="759" t="s">
        <v>1405</v>
      </c>
      <c r="B52" s="735"/>
      <c r="C52" s="749">
        <v>0</v>
      </c>
      <c r="D52" s="735">
        <v>11961.753984905066</v>
      </c>
      <c r="E52" s="749">
        <v>1</v>
      </c>
      <c r="F52" s="736">
        <v>11961.753984905066</v>
      </c>
    </row>
    <row r="53" spans="1:6" ht="14.45" customHeight="1" x14ac:dyDescent="0.2">
      <c r="A53" s="759" t="s">
        <v>1406</v>
      </c>
      <c r="B53" s="735">
        <v>10062.99</v>
      </c>
      <c r="C53" s="749">
        <v>0.8559155021821061</v>
      </c>
      <c r="D53" s="735">
        <v>1694</v>
      </c>
      <c r="E53" s="749">
        <v>0.14408449781789387</v>
      </c>
      <c r="F53" s="736">
        <v>11756.99</v>
      </c>
    </row>
    <row r="54" spans="1:6" ht="14.45" customHeight="1" x14ac:dyDescent="0.2">
      <c r="A54" s="759" t="s">
        <v>1407</v>
      </c>
      <c r="B54" s="735"/>
      <c r="C54" s="749">
        <v>0</v>
      </c>
      <c r="D54" s="735">
        <v>4221.4000000000005</v>
      </c>
      <c r="E54" s="749">
        <v>1</v>
      </c>
      <c r="F54" s="736">
        <v>4221.4000000000005</v>
      </c>
    </row>
    <row r="55" spans="1:6" ht="14.45" customHeight="1" x14ac:dyDescent="0.2">
      <c r="A55" s="759" t="s">
        <v>1408</v>
      </c>
      <c r="B55" s="735">
        <v>104.87</v>
      </c>
      <c r="C55" s="749">
        <v>1</v>
      </c>
      <c r="D55" s="735"/>
      <c r="E55" s="749">
        <v>0</v>
      </c>
      <c r="F55" s="736">
        <v>104.87</v>
      </c>
    </row>
    <row r="56" spans="1:6" ht="14.45" customHeight="1" x14ac:dyDescent="0.2">
      <c r="A56" s="759" t="s">
        <v>1409</v>
      </c>
      <c r="B56" s="735"/>
      <c r="C56" s="749">
        <v>0</v>
      </c>
      <c r="D56" s="735">
        <v>621.38</v>
      </c>
      <c r="E56" s="749">
        <v>1</v>
      </c>
      <c r="F56" s="736">
        <v>621.38</v>
      </c>
    </row>
    <row r="57" spans="1:6" ht="14.45" customHeight="1" x14ac:dyDescent="0.2">
      <c r="A57" s="759" t="s">
        <v>1410</v>
      </c>
      <c r="B57" s="735"/>
      <c r="C57" s="749">
        <v>0</v>
      </c>
      <c r="D57" s="735">
        <v>723.18000000000029</v>
      </c>
      <c r="E57" s="749">
        <v>1</v>
      </c>
      <c r="F57" s="736">
        <v>723.18000000000029</v>
      </c>
    </row>
    <row r="58" spans="1:6" ht="14.45" customHeight="1" x14ac:dyDescent="0.2">
      <c r="A58" s="759" t="s">
        <v>1411</v>
      </c>
      <c r="B58" s="735"/>
      <c r="C58" s="749">
        <v>0</v>
      </c>
      <c r="D58" s="735">
        <v>61.95000000000001</v>
      </c>
      <c r="E58" s="749">
        <v>1</v>
      </c>
      <c r="F58" s="736">
        <v>61.95000000000001</v>
      </c>
    </row>
    <row r="59" spans="1:6" ht="14.45" customHeight="1" x14ac:dyDescent="0.2">
      <c r="A59" s="759" t="s">
        <v>1412</v>
      </c>
      <c r="B59" s="735"/>
      <c r="C59" s="749">
        <v>0</v>
      </c>
      <c r="D59" s="735">
        <v>300.71999999999997</v>
      </c>
      <c r="E59" s="749">
        <v>1</v>
      </c>
      <c r="F59" s="736">
        <v>300.71999999999997</v>
      </c>
    </row>
    <row r="60" spans="1:6" ht="14.45" customHeight="1" x14ac:dyDescent="0.2">
      <c r="A60" s="759" t="s">
        <v>1413</v>
      </c>
      <c r="B60" s="735"/>
      <c r="C60" s="749">
        <v>0</v>
      </c>
      <c r="D60" s="735">
        <v>52734.84</v>
      </c>
      <c r="E60" s="749">
        <v>1</v>
      </c>
      <c r="F60" s="736">
        <v>52734.84</v>
      </c>
    </row>
    <row r="61" spans="1:6" ht="14.45" customHeight="1" x14ac:dyDescent="0.2">
      <c r="A61" s="759" t="s">
        <v>1414</v>
      </c>
      <c r="B61" s="735"/>
      <c r="C61" s="749">
        <v>0</v>
      </c>
      <c r="D61" s="735">
        <v>977.99</v>
      </c>
      <c r="E61" s="749">
        <v>1</v>
      </c>
      <c r="F61" s="736">
        <v>977.99</v>
      </c>
    </row>
    <row r="62" spans="1:6" ht="14.45" customHeight="1" x14ac:dyDescent="0.2">
      <c r="A62" s="759" t="s">
        <v>1415</v>
      </c>
      <c r="B62" s="735"/>
      <c r="C62" s="749">
        <v>0</v>
      </c>
      <c r="D62" s="735">
        <v>25608.54</v>
      </c>
      <c r="E62" s="749">
        <v>1</v>
      </c>
      <c r="F62" s="736">
        <v>25608.54</v>
      </c>
    </row>
    <row r="63" spans="1:6" ht="14.45" customHeight="1" x14ac:dyDescent="0.2">
      <c r="A63" s="759" t="s">
        <v>1416</v>
      </c>
      <c r="B63" s="735"/>
      <c r="C63" s="749">
        <v>0</v>
      </c>
      <c r="D63" s="735">
        <v>98.150000000000034</v>
      </c>
      <c r="E63" s="749">
        <v>1</v>
      </c>
      <c r="F63" s="736">
        <v>98.150000000000034</v>
      </c>
    </row>
    <row r="64" spans="1:6" ht="14.45" customHeight="1" x14ac:dyDescent="0.2">
      <c r="A64" s="759" t="s">
        <v>1417</v>
      </c>
      <c r="B64" s="735"/>
      <c r="C64" s="749">
        <v>0</v>
      </c>
      <c r="D64" s="735">
        <v>50.25</v>
      </c>
      <c r="E64" s="749">
        <v>1</v>
      </c>
      <c r="F64" s="736">
        <v>50.25</v>
      </c>
    </row>
    <row r="65" spans="1:6" ht="14.45" customHeight="1" x14ac:dyDescent="0.2">
      <c r="A65" s="759" t="s">
        <v>1418</v>
      </c>
      <c r="B65" s="735"/>
      <c r="C65" s="749">
        <v>0</v>
      </c>
      <c r="D65" s="735">
        <v>501.61999999999995</v>
      </c>
      <c r="E65" s="749">
        <v>1</v>
      </c>
      <c r="F65" s="736">
        <v>501.61999999999995</v>
      </c>
    </row>
    <row r="66" spans="1:6" ht="14.45" customHeight="1" x14ac:dyDescent="0.2">
      <c r="A66" s="759" t="s">
        <v>1419</v>
      </c>
      <c r="B66" s="735"/>
      <c r="C66" s="749">
        <v>0</v>
      </c>
      <c r="D66" s="735">
        <v>404.32</v>
      </c>
      <c r="E66" s="749">
        <v>1</v>
      </c>
      <c r="F66" s="736">
        <v>404.32</v>
      </c>
    </row>
    <row r="67" spans="1:6" ht="14.45" customHeight="1" x14ac:dyDescent="0.2">
      <c r="A67" s="759" t="s">
        <v>1420</v>
      </c>
      <c r="B67" s="735"/>
      <c r="C67" s="749">
        <v>0</v>
      </c>
      <c r="D67" s="735">
        <v>860.76</v>
      </c>
      <c r="E67" s="749">
        <v>1</v>
      </c>
      <c r="F67" s="736">
        <v>860.76</v>
      </c>
    </row>
    <row r="68" spans="1:6" ht="14.45" customHeight="1" x14ac:dyDescent="0.2">
      <c r="A68" s="759" t="s">
        <v>1421</v>
      </c>
      <c r="B68" s="735"/>
      <c r="C68" s="749">
        <v>0</v>
      </c>
      <c r="D68" s="735">
        <v>29.87</v>
      </c>
      <c r="E68" s="749">
        <v>1</v>
      </c>
      <c r="F68" s="736">
        <v>29.87</v>
      </c>
    </row>
    <row r="69" spans="1:6" ht="14.45" customHeight="1" x14ac:dyDescent="0.2">
      <c r="A69" s="759" t="s">
        <v>1422</v>
      </c>
      <c r="B69" s="735"/>
      <c r="C69" s="749">
        <v>0</v>
      </c>
      <c r="D69" s="735">
        <v>1198.0400000000002</v>
      </c>
      <c r="E69" s="749">
        <v>1</v>
      </c>
      <c r="F69" s="736">
        <v>1198.0400000000002</v>
      </c>
    </row>
    <row r="70" spans="1:6" ht="14.45" customHeight="1" x14ac:dyDescent="0.2">
      <c r="A70" s="759" t="s">
        <v>1423</v>
      </c>
      <c r="B70" s="735">
        <v>5626.5300000000007</v>
      </c>
      <c r="C70" s="749">
        <v>0.90871841749949922</v>
      </c>
      <c r="D70" s="735">
        <v>565.19000000000005</v>
      </c>
      <c r="E70" s="749">
        <v>9.1281582500500655E-2</v>
      </c>
      <c r="F70" s="736">
        <v>6191.7200000000012</v>
      </c>
    </row>
    <row r="71" spans="1:6" ht="14.45" customHeight="1" x14ac:dyDescent="0.2">
      <c r="A71" s="759" t="s">
        <v>1424</v>
      </c>
      <c r="B71" s="735"/>
      <c r="C71" s="749">
        <v>0</v>
      </c>
      <c r="D71" s="735">
        <v>12748.679999999998</v>
      </c>
      <c r="E71" s="749">
        <v>1</v>
      </c>
      <c r="F71" s="736">
        <v>12748.679999999998</v>
      </c>
    </row>
    <row r="72" spans="1:6" ht="14.45" customHeight="1" x14ac:dyDescent="0.2">
      <c r="A72" s="759" t="s">
        <v>1425</v>
      </c>
      <c r="B72" s="735">
        <v>94.37</v>
      </c>
      <c r="C72" s="749">
        <v>0.10219507704969519</v>
      </c>
      <c r="D72" s="735">
        <v>829.05999999999983</v>
      </c>
      <c r="E72" s="749">
        <v>0.89780492295030478</v>
      </c>
      <c r="F72" s="736">
        <v>923.42999999999984</v>
      </c>
    </row>
    <row r="73" spans="1:6" ht="14.45" customHeight="1" x14ac:dyDescent="0.2">
      <c r="A73" s="759" t="s">
        <v>1426</v>
      </c>
      <c r="B73" s="735"/>
      <c r="C73" s="749">
        <v>0</v>
      </c>
      <c r="D73" s="735">
        <v>32107.320207361976</v>
      </c>
      <c r="E73" s="749">
        <v>1</v>
      </c>
      <c r="F73" s="736">
        <v>32107.320207361976</v>
      </c>
    </row>
    <row r="74" spans="1:6" ht="14.45" customHeight="1" thickBot="1" x14ac:dyDescent="0.25">
      <c r="A74" s="760" t="s">
        <v>1427</v>
      </c>
      <c r="B74" s="751"/>
      <c r="C74" s="752">
        <v>0</v>
      </c>
      <c r="D74" s="751">
        <v>297.32</v>
      </c>
      <c r="E74" s="752">
        <v>1</v>
      </c>
      <c r="F74" s="753">
        <v>297.32</v>
      </c>
    </row>
    <row r="75" spans="1:6" ht="14.45" customHeight="1" thickBot="1" x14ac:dyDescent="0.25">
      <c r="A75" s="754" t="s">
        <v>3</v>
      </c>
      <c r="B75" s="755">
        <v>44091.302000000003</v>
      </c>
      <c r="C75" s="756">
        <v>0.11522269120846931</v>
      </c>
      <c r="D75" s="755">
        <v>338570.32078944513</v>
      </c>
      <c r="E75" s="756">
        <v>0.8847773087915306</v>
      </c>
      <c r="F75" s="757">
        <v>382661.62278944516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80F48DEC-D5B4-4519-8AE1-6BB85B3B42F3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2020-06-22T13:31:55Z</dcterms:modified>
</cp:coreProperties>
</file>