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4000722-C360-4199-BA09-C0CA9EBEE84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1" i="371" l="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17" i="431"/>
  <c r="L12" i="431"/>
  <c r="L20" i="431"/>
  <c r="M15" i="431"/>
  <c r="N18" i="431"/>
  <c r="O21" i="431"/>
  <c r="Q11" i="431"/>
  <c r="D13" i="431"/>
  <c r="H9" i="431"/>
  <c r="I12" i="431"/>
  <c r="J15" i="431"/>
  <c r="K18" i="431"/>
  <c r="L21" i="431"/>
  <c r="N11" i="431"/>
  <c r="O14" i="431"/>
  <c r="Q12" i="431"/>
  <c r="I13" i="431"/>
  <c r="L14" i="431"/>
  <c r="N12" i="431"/>
  <c r="P18" i="431"/>
  <c r="F19" i="431"/>
  <c r="P9" i="431"/>
  <c r="I21" i="431"/>
  <c r="N20" i="431"/>
  <c r="C11" i="431"/>
  <c r="C19" i="431"/>
  <c r="D14" i="431"/>
  <c r="E9" i="431"/>
  <c r="E17" i="431"/>
  <c r="F12" i="431"/>
  <c r="F20" i="431"/>
  <c r="G15" i="431"/>
  <c r="H10" i="431"/>
  <c r="J16" i="431"/>
  <c r="K11" i="431"/>
  <c r="K19" i="431"/>
  <c r="M17" i="431"/>
  <c r="P10" i="431"/>
  <c r="Q21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K13" i="431"/>
  <c r="M19" i="431"/>
  <c r="O17" i="431"/>
  <c r="P20" i="431"/>
  <c r="C14" i="431"/>
  <c r="D17" i="431"/>
  <c r="E12" i="431"/>
  <c r="E20" i="431"/>
  <c r="F15" i="431"/>
  <c r="G18" i="431"/>
  <c r="H21" i="431"/>
  <c r="J11" i="431"/>
  <c r="K14" i="431"/>
  <c r="L17" i="431"/>
  <c r="M20" i="431"/>
  <c r="O10" i="431"/>
  <c r="P21" i="431"/>
  <c r="Q16" i="431"/>
  <c r="H14" i="431"/>
  <c r="M13" i="431"/>
  <c r="O19" i="431"/>
  <c r="Q17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21" i="431"/>
  <c r="L16" i="431"/>
  <c r="M11" i="431"/>
  <c r="N14" i="431"/>
  <c r="O9" i="431"/>
  <c r="P12" i="431"/>
  <c r="Q15" i="431"/>
  <c r="D9" i="431"/>
  <c r="H13" i="431"/>
  <c r="I16" i="431"/>
  <c r="J19" i="431"/>
  <c r="L9" i="431"/>
  <c r="M12" i="431"/>
  <c r="N15" i="431"/>
  <c r="O18" i="431"/>
  <c r="I9" i="431"/>
  <c r="L10" i="431"/>
  <c r="M21" i="431"/>
  <c r="P14" i="431"/>
  <c r="G10" i="431"/>
  <c r="P13" i="431"/>
  <c r="J12" i="431"/>
  <c r="O11" i="431"/>
  <c r="C15" i="431"/>
  <c r="D10" i="431"/>
  <c r="D18" i="431"/>
  <c r="E13" i="431"/>
  <c r="E21" i="431"/>
  <c r="F16" i="431"/>
  <c r="G11" i="431"/>
  <c r="G19" i="431"/>
  <c r="I17" i="431"/>
  <c r="J20" i="431"/>
  <c r="K15" i="431"/>
  <c r="L18" i="431"/>
  <c r="N16" i="431"/>
  <c r="Q9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K9" i="431"/>
  <c r="N10" i="431"/>
  <c r="O13" i="431"/>
  <c r="P16" i="431"/>
  <c r="Q19" i="431"/>
  <c r="C10" i="431"/>
  <c r="C18" i="431"/>
  <c r="D21" i="431"/>
  <c r="E16" i="431"/>
  <c r="F11" i="431"/>
  <c r="G14" i="431"/>
  <c r="H17" i="431"/>
  <c r="I20" i="431"/>
  <c r="K10" i="431"/>
  <c r="L13" i="431"/>
  <c r="M16" i="431"/>
  <c r="N19" i="431"/>
  <c r="P17" i="431"/>
  <c r="Q20" i="431"/>
  <c r="H18" i="431"/>
  <c r="M9" i="431"/>
  <c r="O15" i="431"/>
  <c r="Q13" i="431"/>
  <c r="S13" i="431" l="1"/>
  <c r="R13" i="431"/>
  <c r="S20" i="431"/>
  <c r="R20" i="431"/>
  <c r="R19" i="431"/>
  <c r="S19" i="431"/>
  <c r="R18" i="431"/>
  <c r="S18" i="431"/>
  <c r="S10" i="431"/>
  <c r="R10" i="431"/>
  <c r="R9" i="431"/>
  <c r="S9" i="431"/>
  <c r="R15" i="431"/>
  <c r="S15" i="431"/>
  <c r="R17" i="431"/>
  <c r="S17" i="431"/>
  <c r="R16" i="431"/>
  <c r="S16" i="431"/>
  <c r="R14" i="431"/>
  <c r="S14" i="431"/>
  <c r="S21" i="431"/>
  <c r="R21" i="431"/>
  <c r="S12" i="431"/>
  <c r="R12" i="431"/>
  <c r="S11" i="431"/>
  <c r="R11" i="431"/>
  <c r="O8" i="431"/>
  <c r="G8" i="431"/>
  <c r="D8" i="431"/>
  <c r="N8" i="431"/>
  <c r="I8" i="431"/>
  <c r="P8" i="431"/>
  <c r="H8" i="431"/>
  <c r="E8" i="431"/>
  <c r="K8" i="431"/>
  <c r="F8" i="431"/>
  <c r="L8" i="431"/>
  <c r="Q8" i="431"/>
  <c r="J8" i="431"/>
  <c r="C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M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R3" i="344" l="1"/>
  <c r="S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6" i="414"/>
  <c r="D19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D24" i="414"/>
  <c r="C24" i="414"/>
  <c r="J3" i="372" l="1"/>
  <c r="J12" i="339"/>
  <c r="S3" i="347"/>
  <c r="Q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<sst xmlns="http://schemas.openxmlformats.org/spreadsheetml/2006/main" count="24370" uniqueCount="5187">
  <si>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</si>
  <si>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</si>
  <si>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</si>
  <si>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</si>
  <si>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</si>
  <si>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</si>
  <si>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</si>
  <si>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</si>
  <si>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</si>
  <si>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</si>
  <si>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</si>
  <si>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</si>
  <si>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</si>
  <si>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</si>
  <si>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</si>
  <si>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</si>
  <si>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</si>
  <si>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</si>
  <si>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</si>
  <si>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</si>
  <si>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</si>
  <si>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</si>
  <si>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</si>
  <si>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</si>
  <si>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</si>
  <si>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</si>
  <si>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</si>
  <si>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</si>
  <si>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</si>
  <si>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</si>
  <si>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</si>
  <si>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</si>
  <si>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</si>
  <si>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</si>
  <si>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</si>
  <si>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</si>
  <si>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</si>
  <si>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</si>
  <si>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</si>
  <si>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</si>
  <si>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</si>
  <si>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</si>
  <si>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</si>
  <si>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</si>
  <si>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</si>
  <si>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</si>
  <si>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</si>
  <si>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</si>
  <si>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</si>
  <si>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</si>
  <si>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</si>
  <si>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</si>
  <si>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</si>
  <si>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</si>
  <si>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</si>
  <si>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</si>
  <si>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</si>
  <si>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</si>
  <si>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</si>
  <si>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</si>
  <si>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</si>
  <si>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</si>
  <si>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</si>
  <si>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</si>
  <si>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</si>
  <si>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</si>
  <si>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</si>
  <si>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</si>
  <si>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</si>
  <si>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</si>
  <si>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</si>
  <si>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</si>
  <si>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</si>
  <si>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</si>
  <si>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</si>
  <si>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</si>
  <si>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</si>
  <si>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</si>
  <si>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</si>
  <si>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</si>
  <si>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</si>
  <si>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</si>
  <si>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</si>
  <si>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</si>
  <si>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</si>
  <si>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</si>
  <si>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</si>
  <si>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</si>
  <si>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</si>
  <si>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</si>
  <si>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</si>
  <si>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</si>
  <si>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</si>
  <si>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</si>
  <si>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</si>
  <si>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</si>
  <si>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</si>
  <si>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</si>
  <si>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</si>
  <si>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</si>
  <si>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</si>
  <si>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</si>
  <si>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</si>
  <si>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</si>
  <si>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</si>
  <si>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</si>
  <si>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</si>
  <si>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</si>
  <si>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</si>
  <si>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</si>
  <si>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</si>
  <si>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</si>
  <si>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</si>
  <si>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</si>
  <si>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</si>
  <si>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</si>
  <si>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</si>
  <si>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</si>
  <si>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</si>
  <si>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</si>
  <si>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</si>
  <si>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</si>
  <si>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</si>
  <si>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</si>
  <si>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</si>
  <si>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</si>
  <si>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</si>
  <si>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</si>
  <si>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</si>
  <si>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</si>
  <si>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</si>
  <si>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</si>
  <si>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</si>
  <si>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</si>
  <si>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</si>
  <si>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</si>
  <si>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</si>
  <si>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</si>
  <si>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</si>
  <si>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</si>
  <si>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</si>
  <si>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</si>
  <si>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</si>
  <si>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</si>
  <si>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</si>
  <si>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</si>
  <si>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</si>
  <si>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</si>
  <si>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</si>
  <si>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</si>
  <si>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</si>
  <si>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</si>
  <si>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</si>
  <si>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</si>
  <si>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</si>
  <si>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</si>
  <si>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</si>
  <si>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</si>
  <si>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</si>
  <si>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</si>
  <si>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</si>
  <si>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</si>
  <si>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</si>
  <si>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</si>
  <si>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</si>
  <si>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</si>
  <si>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</si>
  <si>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</si>
  <si>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</si>
  <si>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</si>
  <si>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</si>
  <si>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</si>
  <si>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</si>
  <si>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</si>
  <si>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</si>
  <si>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</si>
  <si>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</si>
  <si>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</si>
  <si>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</si>
  <si>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</si>
  <si>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</si>
  <si>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</si>
  <si>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</si>
  <si>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</si>
  <si>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</si>
  <si>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</si>
  <si>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</si>
  <si>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</si>
  <si>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</si>
  <si>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</si>
  <si>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</si>
  <si>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</si>
  <si>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</si>
  <si>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</si>
  <si>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</si>
  <si>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</si>
  <si>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</si>
  <si>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</si>
  <si>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</si>
  <si>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</si>
  <si>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</si>
  <si>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</si>
  <si>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</si>
  <si>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</si>
  <si>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</si>
  <si>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</si>
  <si>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</si>
  <si>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</si>
  <si>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</si>
  <si>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</si>
  <si>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</si>
  <si>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</si>
  <si>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</si>
  <si>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</si>
  <si>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</si>
  <si>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</si>
  <si>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</si>
  <si>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</si>
  <si>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</si>
  <si>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</si>
  <si>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</si>
  <si>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</si>
  <si>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</si>
  <si>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</si>
  <si>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</si>
  <si>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</si>
  <si>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</si>
  <si>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</si>
  <si>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</si>
  <si>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</si>
  <si>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</si>
  <si>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</si>
  <si>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</si>
  <si>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</si>
  <si>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</si>
  <si>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</si>
  <si>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</si>
  <si>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</si>
  <si>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</si>
  <si>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</si>
  <si>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</si>
  <si>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</si>
  <si>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</si>
  <si>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</si>
  <si>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</si>
  <si>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</si>
  <si>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</si>
  <si>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</si>
  <si>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</si>
  <si>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</si>
  <si>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</si>
  <si>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</si>
  <si>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</si>
  <si>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</si>
  <si>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</si>
  <si>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</si>
  <si>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</si>
  <si>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</si>
  <si>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</si>
  <si>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</si>
  <si>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</si>
  <si>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</si>
  <si>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</si>
  <si>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</si>
  <si>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</si>
  <si>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</si>
  <si>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</si>
  <si>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</si>
  <si>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</si>
  <si>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</si>
  <si>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</si>
  <si>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</si>
  <si>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</si>
  <si>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</si>
  <si>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</si>
  <si>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</si>
  <si>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</si>
  <si>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</si>
  <si>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</si>
  <si>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</si>
  <si>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</si>
  <si>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</si>
  <si>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</si>
  <si>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</si>
  <si>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</si>
  <si>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</si>
  <si>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</si>
  <si>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</si>
  <si>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</si>
  <si>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</si>
  <si>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</si>
  <si>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</si>
  <si>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</si>
  <si>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</si>
  <si>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</si>
  <si>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</si>
  <si>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</si>
  <si>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</si>
  <si>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</si>
  <si>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</si>
  <si>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</si>
  <si>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</si>
  <si>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</si>
  <si>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</si>
  <si>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</si>
  <si>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</si>
  <si>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</si>
  <si>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</si>
  <si>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</si>
  <si>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</si>
  <si>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</si>
  <si>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</si>
  <si>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</si>
  <si>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</si>
  <si>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</si>
  <si>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</si>
  <si>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</si>
  <si>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</si>
  <si>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</si>
  <si>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</si>
  <si>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</si>
  <si>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</si>
  <si>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</si>
  <si>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</si>
  <si>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</si>
  <si>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</si>
  <si>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</si>
  <si>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</si>
  <si>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Neurochirurgická klinika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</si>
  <si>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</si>
  <si>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</si>
  <si>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</si>
  <si>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</si>
  <si>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</si>
  <si>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</si>
  <si>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</si>
  <si>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</si>
  <si>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</si>
  <si>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</si>
  <si>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</si>
  <si>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</si>
  <si>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</si>
  <si>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</si>
  <si>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</si>
  <si>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</si>
  <si>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</si>
  <si>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</si>
  <si>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</si>
  <si>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</si>
  <si>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50115001     Kardiostimulátory (sk.Z517)</t>
  </si>
  <si>
    <t xml:space="preserve">                    50115004     IUTN - kovové (Z506)</t>
  </si>
  <si>
    <t xml:space="preserve">                    50115005     IUTN - neurostimulace (Z511)</t>
  </si>
  <si>
    <t xml:space="preserve">                    50115006     IUTN - neuromodulace-DBS (Z508)</t>
  </si>
  <si>
    <t xml:space="preserve">                    50115011     IUTN - ostat.nákl.PZT (Z515)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</si>
  <si>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</si>
  <si>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</si>
  <si>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</si>
  <si>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</si>
  <si>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</si>
  <si>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</si>
  <si>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</si>
  <si>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</si>
  <si>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50115068     ZPr - čidla ICP (Z522)</t>
  </si>
  <si>
    <t xml:space="preserve">                    50115070     ZPr - katetry ostatní (Z513)</t>
  </si>
  <si>
    <t xml:space="preserve">                    50115077     ZPr - stenty lékové (Z540)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</si>
  <si>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</si>
  <si>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</si>
  <si>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</si>
  <si>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</si>
  <si>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</si>
  <si>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</si>
  <si>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</si>
  <si>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</si>
  <si>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</si>
  <si>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</si>
  <si>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</si>
  <si>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</si>
  <si>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</si>
  <si>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</si>
  <si>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</si>
  <si>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</si>
  <si>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</si>
  <si>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</si>
  <si>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</si>
  <si>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</si>
  <si>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</si>
  <si>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</si>
  <si>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</si>
  <si>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</si>
  <si>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</si>
  <si>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</si>
  <si>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</si>
  <si>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</si>
  <si>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</si>
  <si>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</si>
  <si>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</si>
  <si>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</si>
  <si>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</si>
  <si>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</si>
  <si>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</si>
  <si>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</si>
  <si>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</si>
  <si>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</si>
  <si>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</si>
  <si>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</si>
  <si>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</si>
  <si>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</si>
  <si>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</si>
  <si>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</si>
  <si>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</si>
  <si>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</si>
  <si>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</si>
  <si>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</si>
  <si>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</si>
  <si>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</si>
  <si>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</si>
  <si>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</si>
  <si>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</si>
  <si>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</si>
  <si>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</si>
  <si>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</si>
  <si>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</si>
  <si>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</si>
  <si>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</si>
  <si>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</si>
  <si>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</si>
  <si>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</si>
  <si>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</si>
  <si>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</si>
  <si>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</si>
  <si>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</si>
  <si>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</si>
  <si>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</si>
  <si>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</si>
  <si>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</si>
  <si>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</si>
  <si>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</si>
  <si>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</si>
  <si>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</si>
  <si>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</si>
  <si>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</si>
  <si>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</si>
  <si>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</si>
  <si>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</si>
  <si>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</si>
  <si>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</si>
  <si>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</si>
  <si>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</si>
  <si>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</si>
  <si>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</si>
  <si>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</si>
  <si>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</si>
  <si>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</si>
  <si>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</si>
  <si>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</si>
  <si>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</si>
  <si>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</si>
  <si>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</si>
  <si>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</si>
  <si>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</si>
  <si>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</si>
  <si>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</si>
  <si>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</si>
  <si>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</si>
  <si>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</si>
  <si>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</si>
  <si>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</si>
  <si>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</si>
  <si>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</si>
  <si>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</si>
  <si>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</si>
  <si>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</si>
  <si>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</si>
  <si>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</si>
  <si>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</si>
  <si>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</si>
  <si>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</si>
  <si>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</si>
  <si>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</si>
  <si>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</si>
  <si>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</si>
  <si>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</si>
  <si>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</si>
  <si>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</si>
  <si>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</si>
  <si>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</si>
  <si>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</si>
  <si>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</si>
  <si>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</si>
  <si>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</si>
  <si>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</si>
  <si>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</si>
  <si>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</si>
  <si>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</si>
  <si>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</si>
  <si>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</si>
  <si>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</si>
  <si>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</si>
  <si>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</si>
  <si>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</si>
  <si>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</si>
  <si>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</si>
  <si>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</si>
  <si>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</si>
  <si>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</si>
  <si>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</si>
  <si>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</si>
  <si>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</si>
  <si>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</si>
  <si>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</si>
  <si>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</si>
  <si>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     55805081     DDHM - inventář (finanční dary)</t>
  </si>
  <si>
    <t xml:space="preserve">               55806     DDHM ostatní </t>
  </si>
  <si>
    <t xml:space="preserve">                    55806001     DDHM - ostatní, razítka (sk.V_47, V_112)</t>
  </si>
  <si>
    <t xml:space="preserve">                    55806081     DDHM ostatní (finanční dary)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</si>
  <si>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</si>
  <si>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</si>
  <si>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</si>
  <si>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</si>
  <si>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</si>
  <si>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</si>
  <si>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</si>
  <si>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</si>
  <si>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</si>
  <si>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</si>
  <si>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</si>
  <si>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</si>
  <si>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</si>
  <si>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</si>
  <si>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</si>
  <si>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</si>
  <si>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</si>
  <si>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</si>
  <si>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</si>
  <si>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</si>
  <si>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</si>
  <si>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</si>
  <si>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</si>
  <si>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</si>
  <si>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</si>
  <si>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</si>
  <si>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</si>
  <si>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</si>
  <si>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</si>
  <si>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</si>
  <si>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</si>
  <si>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</si>
  <si>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</si>
  <si>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</si>
  <si>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</si>
  <si>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</si>
  <si>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</si>
  <si>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</si>
  <si>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</si>
  <si>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</si>
  <si>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</si>
  <si>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</si>
  <si>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</si>
  <si>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</si>
  <si>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</si>
  <si>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</si>
  <si>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</si>
  <si>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</si>
  <si>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</si>
  <si>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</si>
  <si>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</si>
  <si>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</si>
  <si>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</si>
  <si>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</si>
  <si>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</si>
  <si>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</si>
  <si>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</si>
  <si>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</si>
  <si>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</si>
  <si>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</si>
  <si>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</si>
  <si>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</si>
  <si>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</si>
  <si>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</si>
  <si>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</si>
  <si>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</si>
  <si>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</si>
  <si>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</si>
  <si>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</si>
  <si>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</si>
  <si>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</si>
  <si>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</si>
  <si>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</si>
  <si>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</si>
  <si>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06</t>
  </si>
  <si>
    <t>NCHIR: Neurochirurgická klinika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</si>
  <si>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</si>
  <si>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</si>
  <si>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</si>
  <si>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</si>
  <si>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</si>
  <si>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</si>
  <si>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</si>
  <si>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</si>
  <si>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</si>
  <si>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</si>
  <si>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</si>
  <si>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</si>
  <si>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</si>
  <si>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</si>
  <si>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</si>
  <si>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</si>
  <si>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</si>
  <si>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</si>
  <si>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</si>
  <si>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</si>
  <si>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</si>
  <si>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</si>
  <si>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</si>
  <si>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</si>
  <si>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</si>
  <si>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</si>
  <si>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</si>
  <si>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</si>
  <si>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0601</t>
  </si>
  <si>
    <t>NCHIR: vedení klinického pracoviště</t>
  </si>
  <si>
    <t>NCHIR: vedení klinického pracoviště Celkem</t>
  </si>
  <si>
    <t>léky - paušál (LEK)</t>
  </si>
  <si>
    <t>O</t>
  </si>
  <si>
    <t xml:space="preserve">DIPIDOLOR </t>
  </si>
  <si>
    <t>INJ 5X2ML 7.5MG/ML</t>
  </si>
  <si>
    <t>SUFENTANIL TORREX 50MCG/ML</t>
  </si>
  <si>
    <t>INJ SOL 5X5ML (250rg)</t>
  </si>
  <si>
    <t>ADRENALIN LECIVA</t>
  </si>
  <si>
    <t>INJ 5X1ML/1MG</t>
  </si>
  <si>
    <t>AESCIN-TEVA</t>
  </si>
  <si>
    <t>POR TBL FLM 30X20MG</t>
  </si>
  <si>
    <t>AGAPURIN SR 400</t>
  </si>
  <si>
    <t>400MG TBL PRO 100</t>
  </si>
  <si>
    <t>ALMIRAL</t>
  </si>
  <si>
    <t>INJ 10X3ML/75MG</t>
  </si>
  <si>
    <t>P</t>
  </si>
  <si>
    <t>ALOPURINOL SANDOZ</t>
  </si>
  <si>
    <t>100MG TBL NOB 100</t>
  </si>
  <si>
    <t>ANOPYRIN 100MG</t>
  </si>
  <si>
    <t>TBL 20X100MG</t>
  </si>
  <si>
    <t>ARDEAOSMOSOL MA 15</t>
  </si>
  <si>
    <t>150G/L INF SOL 20X80ML</t>
  </si>
  <si>
    <t>AULIN</t>
  </si>
  <si>
    <t>POR GRA SOL30SÁČKŮ</t>
  </si>
  <si>
    <t>POR TBL NOB 30X100MG</t>
  </si>
  <si>
    <t>BETADINE</t>
  </si>
  <si>
    <t>UNG 1X20GM</t>
  </si>
  <si>
    <t>BETADINE (CHIRURG.) - hnědá</t>
  </si>
  <si>
    <t>LIQ 1X120ML</t>
  </si>
  <si>
    <t>BETALOC ZOK</t>
  </si>
  <si>
    <t>25MG TBL PRO 100</t>
  </si>
  <si>
    <t>25MG TBL PRO 28</t>
  </si>
  <si>
    <t>BETASERC 16</t>
  </si>
  <si>
    <t>POR TBL NOB 60X16MG</t>
  </si>
  <si>
    <t>Biopron9 tob.60+20</t>
  </si>
  <si>
    <t>BISACODYL</t>
  </si>
  <si>
    <t>DRG 105X5MG</t>
  </si>
  <si>
    <t>BISEPTOL</t>
  </si>
  <si>
    <t>400MG/80MG TBL NOB 28</t>
  </si>
  <si>
    <t>BISOPROLOL MYLAN 5 MG</t>
  </si>
  <si>
    <t>POR TBL FLM 100X5MG</t>
  </si>
  <si>
    <t>BRUFEN 400</t>
  </si>
  <si>
    <t>400MG TBL FLM 100</t>
  </si>
  <si>
    <t>CAVINTON FORTE</t>
  </si>
  <si>
    <t>POR TBL NOB 30X10MG</t>
  </si>
  <si>
    <t>CIPLOX 500</t>
  </si>
  <si>
    <t>500MG TBL FLM 10</t>
  </si>
  <si>
    <t>CITALEC 10 ZENTIVA</t>
  </si>
  <si>
    <t>10MG TBL FLM 30</t>
  </si>
  <si>
    <t>CONTROLOC 20 MG</t>
  </si>
  <si>
    <t>POR TBL ENT 100X20MG</t>
  </si>
  <si>
    <t>CONTROLOC I.V.</t>
  </si>
  <si>
    <t>INJ PLV SOL 1X40MG</t>
  </si>
  <si>
    <t>DEGAN</t>
  </si>
  <si>
    <t>TBL 40X10MG</t>
  </si>
  <si>
    <t>DEXAMED</t>
  </si>
  <si>
    <t>INJ 10X2ML/8MG</t>
  </si>
  <si>
    <t>DIAZEPAM SLOVAKOFARMA</t>
  </si>
  <si>
    <t>10MG TBL NOB 20(1X20)</t>
  </si>
  <si>
    <t>DIPIDOLOR</t>
  </si>
  <si>
    <t>7,5MG/ML INJ SOL 5X2ML</t>
  </si>
  <si>
    <t>DITHIADEN</t>
  </si>
  <si>
    <t>TBL 20X2MG</t>
  </si>
  <si>
    <t>INJ 10X2ML</t>
  </si>
  <si>
    <t>DOLMINA 50</t>
  </si>
  <si>
    <t>TBL OBD 30X50MG</t>
  </si>
  <si>
    <t>DOLMINA INJ.</t>
  </si>
  <si>
    <t>INJ 5X3ML/75MG</t>
  </si>
  <si>
    <t>DORETA 75 MG/650 MG</t>
  </si>
  <si>
    <t>POR TBL FLM 30</t>
  </si>
  <si>
    <t>DORSIFLEX</t>
  </si>
  <si>
    <t>TBL 30X200MG</t>
  </si>
  <si>
    <t>DUPHALAC</t>
  </si>
  <si>
    <t>667MG/ML POR SOL 1X200ML IV</t>
  </si>
  <si>
    <t>667MG/ML POR SOL 1X500ML IV</t>
  </si>
  <si>
    <t>DZ BRAUNOL 500 ML</t>
  </si>
  <si>
    <t>DZ OCTENISEPT drm. sol. 250 ml</t>
  </si>
  <si>
    <t>DRM SOL 1X250ML</t>
  </si>
  <si>
    <t>ECOLAV Výplach očí 100ml</t>
  </si>
  <si>
    <t>100 ml</t>
  </si>
  <si>
    <t>ELICEA 20 MG</t>
  </si>
  <si>
    <t>POR TBL FLM 28X20MG</t>
  </si>
  <si>
    <t>ENDIARON</t>
  </si>
  <si>
    <t>250MG TBL FLM 20</t>
  </si>
  <si>
    <t>250MG TBL FLM 40</t>
  </si>
  <si>
    <t>ESPUMISAN</t>
  </si>
  <si>
    <t>PORCPSMOL50X40MG-BL</t>
  </si>
  <si>
    <t>FENISTIL</t>
  </si>
  <si>
    <t>1MG/G GEL 1X50G</t>
  </si>
  <si>
    <t>FORTECORTIN 4</t>
  </si>
  <si>
    <t>4MG TBL NOB 20</t>
  </si>
  <si>
    <t>FRAXIPARIN MULTI</t>
  </si>
  <si>
    <t>INJ 10X5ML/47.5KU</t>
  </si>
  <si>
    <t>GLUKÓZA 10 BRAUN</t>
  </si>
  <si>
    <t>INF SOL 10X500ML-PE</t>
  </si>
  <si>
    <t>GLUKÓZA 5 BRAUN</t>
  </si>
  <si>
    <t>HELICID 20 ZENTIVA</t>
  </si>
  <si>
    <t>POR CPS ETD 28X20MG</t>
  </si>
  <si>
    <t>HIRUDOID</t>
  </si>
  <si>
    <t>DRM CRM 1X40GM</t>
  </si>
  <si>
    <t>HIRUDOID FORTE</t>
  </si>
  <si>
    <t>HUMULIN R 100 M.J./ML</t>
  </si>
  <si>
    <t>INJ 1X10ML/1KU</t>
  </si>
  <si>
    <t>HYDROCORTISON 10MG</t>
  </si>
  <si>
    <t>TBL 20X10MG</t>
  </si>
  <si>
    <t>HYDROCORTISON VUAB 100 MG</t>
  </si>
  <si>
    <t>INJ PLV SOL 1X100MG</t>
  </si>
  <si>
    <t>CHLORID SODNÝ 0,9% BRAUN</t>
  </si>
  <si>
    <t>INF SOL 10X1000MLPLAH</t>
  </si>
  <si>
    <t>INF SOL 20X100MLPELAH</t>
  </si>
  <si>
    <t>INF SOL 10X250MLPELAH</t>
  </si>
  <si>
    <t>INF SOL 10X500MLPELAH</t>
  </si>
  <si>
    <t>IBALGIN 600</t>
  </si>
  <si>
    <t>600MG TBL FLM 30</t>
  </si>
  <si>
    <t>IBUMAX 400 MG</t>
  </si>
  <si>
    <t>PORTBLFLM100X400MG</t>
  </si>
  <si>
    <t>IBUPROFEN B. BRAUN 400MG</t>
  </si>
  <si>
    <t xml:space="preserve"> INF SOL 10X100ML</t>
  </si>
  <si>
    <t>ICHTOXYL</t>
  </si>
  <si>
    <t>UNG 1X30GM</t>
  </si>
  <si>
    <t>KALIUM CHLORATUM BIOMEDICA</t>
  </si>
  <si>
    <t>POR TBLFLM100X500MG</t>
  </si>
  <si>
    <t>KALIUM CHLORATUM LECIVA 7.5%</t>
  </si>
  <si>
    <t>INJ 5X10ML 7.5%</t>
  </si>
  <si>
    <t>KANAVIT</t>
  </si>
  <si>
    <t>INJ 5X1ML/10MG</t>
  </si>
  <si>
    <t>KINEDRYL</t>
  </si>
  <si>
    <t>TBL 10</t>
  </si>
  <si>
    <t>KL AQUA PURIF. BAG IN BOX 5 l</t>
  </si>
  <si>
    <t>KL SOL.BORGLYCEROLI 3% 1000 G</t>
  </si>
  <si>
    <t>KL SUPP.BISACODYLI 0,01G  30KS</t>
  </si>
  <si>
    <t>KL SUPP.BISACODYLI 0,01G  40KS</t>
  </si>
  <si>
    <t>LEXAURIN 1,5</t>
  </si>
  <si>
    <t>POR TBL NOB 30X1.5MG</t>
  </si>
  <si>
    <t>LEXAURIN 3</t>
  </si>
  <si>
    <t>3MG TBL NOB 30</t>
  </si>
  <si>
    <t>LIPANTHYL 267 M</t>
  </si>
  <si>
    <t>267MG CPS DUR 30</t>
  </si>
  <si>
    <t>LOZAP 50 ZENTIVA</t>
  </si>
  <si>
    <t>POR TBL FLM 30X50MG</t>
  </si>
  <si>
    <t>LOZAP H</t>
  </si>
  <si>
    <t>MAGNESII LACTICI 0,5 TBL. MEDICAMENTA</t>
  </si>
  <si>
    <t>TBL NOB 100X0,5GM</t>
  </si>
  <si>
    <t>MAGNESIUM SULFATE KALCEKS</t>
  </si>
  <si>
    <t>100MG/ML INJ/INF SOL 5X10ML</t>
  </si>
  <si>
    <t>MAGNESIUM SULFURICUM BBP 10%</t>
  </si>
  <si>
    <t>INJ 5X10ML 10%</t>
  </si>
  <si>
    <t>MAXITROL</t>
  </si>
  <si>
    <t>OPH UNG 3,5G</t>
  </si>
  <si>
    <t>OPH GTT SUS 1X5ML</t>
  </si>
  <si>
    <t>MEDROL 4MG</t>
  </si>
  <si>
    <t>TBL NOB 30 II</t>
  </si>
  <si>
    <t>MESOCAIN</t>
  </si>
  <si>
    <t>INJ 10X10ML 1%</t>
  </si>
  <si>
    <t>GEL 1X20GM</t>
  </si>
  <si>
    <t>MOXOSTAD 0,2 MG</t>
  </si>
  <si>
    <t>POR TBL FLM 30X0.2MG</t>
  </si>
  <si>
    <t>NEODOLPASSE</t>
  </si>
  <si>
    <t>75MG/30MG INF SOL 10X250ML</t>
  </si>
  <si>
    <t>NEUROL 0.25</t>
  </si>
  <si>
    <t>TBL 30X0.25MG</t>
  </si>
  <si>
    <t>NEURONTIN 300MG</t>
  </si>
  <si>
    <t>CPS 50X300MG</t>
  </si>
  <si>
    <t>NIMOTOP S</t>
  </si>
  <si>
    <t>30MG TBL FLM 100 I</t>
  </si>
  <si>
    <t>NORADRENALIN LECIVA</t>
  </si>
  <si>
    <t>NOVALGIN</t>
  </si>
  <si>
    <t>INJ 5X5ML/2500MG</t>
  </si>
  <si>
    <t>500MG TBL FLM 20</t>
  </si>
  <si>
    <t>INJ 10X2ML/1000MG</t>
  </si>
  <si>
    <t>OPHTHALMO-AZULEN</t>
  </si>
  <si>
    <t>UNG OPH 1X5GM</t>
  </si>
  <si>
    <t>OPHTHALMO-SEPTONEX</t>
  </si>
  <si>
    <t>OPH GTT SOL 1X10ML PLAST</t>
  </si>
  <si>
    <t>PARALEN 500</t>
  </si>
  <si>
    <t>POR TBL NOB 24X500MG</t>
  </si>
  <si>
    <t>PARALEN 500 TBL 12</t>
  </si>
  <si>
    <t>500MG TBL NOB 12</t>
  </si>
  <si>
    <t>PENTILIN</t>
  </si>
  <si>
    <t>20MG/ML INJ/INF SOL 5X5ML</t>
  </si>
  <si>
    <t>PLENDIL ER</t>
  </si>
  <si>
    <t>TBL FC 30X5MG</t>
  </si>
  <si>
    <t>PRESTARIUM NEO COMBI 5mg/1,25mg</t>
  </si>
  <si>
    <t>PROSTAPHLIN 1000MG</t>
  </si>
  <si>
    <t>INJ PLV SOL 1</t>
  </si>
  <si>
    <t>REASEC</t>
  </si>
  <si>
    <t>TBL 20X2.5MG</t>
  </si>
  <si>
    <t>RINGERFUNDIN B.BRAUN</t>
  </si>
  <si>
    <t>INF SOL 10X500ML PE</t>
  </si>
  <si>
    <t>INF SOL10X1000ML PE</t>
  </si>
  <si>
    <t>SOLU-MEDROL</t>
  </si>
  <si>
    <t>INJ SIC 1X40MG+1ML</t>
  </si>
  <si>
    <t>SORBIFER DURULES</t>
  </si>
  <si>
    <t>POR TBL FLM 100X100MG</t>
  </si>
  <si>
    <t>TBL FLM 60X320MG/60MG</t>
  </si>
  <si>
    <t>SORTIS 40MG</t>
  </si>
  <si>
    <t>TBL OBD 30X40MG</t>
  </si>
  <si>
    <t>SPECIES UROLOGICAE PLANTA LEROS</t>
  </si>
  <si>
    <t>SPC 20X1.5GM(SÁČKY)</t>
  </si>
  <si>
    <t>SYNTOPHYLLIN</t>
  </si>
  <si>
    <t>INJ 5X10ML/240MG</t>
  </si>
  <si>
    <t>TENSIOMIN</t>
  </si>
  <si>
    <t>TBL 30X12.5MG</t>
  </si>
  <si>
    <t>THYROZOL 10</t>
  </si>
  <si>
    <t>10MG TBL FLM 50</t>
  </si>
  <si>
    <t>TORECAN</t>
  </si>
  <si>
    <t>INJ 5X1ML/6.5MG</t>
  </si>
  <si>
    <t>TRALGIT</t>
  </si>
  <si>
    <t>POR CPS DUR 20X50MG</t>
  </si>
  <si>
    <t>TRALGIT 50 INJ</t>
  </si>
  <si>
    <t>INJ SOL 5X1ML/50MG</t>
  </si>
  <si>
    <t>TRALGIT SR 100</t>
  </si>
  <si>
    <t>POR TBL RET30X100MG</t>
  </si>
  <si>
    <t>POR TBL RET50X100MG</t>
  </si>
  <si>
    <t>TRAMADOL KALCEKS</t>
  </si>
  <si>
    <t>50MG/ML INJ/INF SOL 5X2ML</t>
  </si>
  <si>
    <t>Trental inj -MIMOŘÁDNÝ DOVOZ!!</t>
  </si>
  <si>
    <t>INJ 5X5ML/100MG</t>
  </si>
  <si>
    <t>TRITACE 2,5 MG</t>
  </si>
  <si>
    <t>POR TBL NOB 20X2.5MG</t>
  </si>
  <si>
    <t>TRITTICO AC 75</t>
  </si>
  <si>
    <t>TBL RET 30X75MG</t>
  </si>
  <si>
    <t>ULTRACOD</t>
  </si>
  <si>
    <t>POR TBL NOB 30</t>
  </si>
  <si>
    <t>POR TBL NOB 10</t>
  </si>
  <si>
    <t>VENTOLIN INHALER N</t>
  </si>
  <si>
    <t>100MCG/DÁV INH SUS PSS 200DÁV</t>
  </si>
  <si>
    <t>Vincentka nosní sprej  25ml (30ml)</t>
  </si>
  <si>
    <t>VITAMIN B12 LECIVA 1000RG</t>
  </si>
  <si>
    <t>INJ 5X1ML/1000RG</t>
  </si>
  <si>
    <t>ZALDIAR</t>
  </si>
  <si>
    <t>37,5MG/325MG TBL FLM 30X1</t>
  </si>
  <si>
    <t>ZOLOFT 50MG</t>
  </si>
  <si>
    <t>TBL OBD 28X50MG</t>
  </si>
  <si>
    <t>ZOLPIDEM MYLAN</t>
  </si>
  <si>
    <t>POR TBL FLM 20X10MG</t>
  </si>
  <si>
    <t>POR TBL FLM 50X10MG</t>
  </si>
  <si>
    <t>ZYLLT 75 MG</t>
  </si>
  <si>
    <t>POR TBL FLM 28X75MG</t>
  </si>
  <si>
    <t>ZYRTEC</t>
  </si>
  <si>
    <t>léky - enterální výživa (LEK)</t>
  </si>
  <si>
    <t>NUTRIDRINK PROTEIN S PŘÍCHUTÍ ČOKOLÁDOVOU</t>
  </si>
  <si>
    <t>POR SOL 4X200ML</t>
  </si>
  <si>
    <t>léky - krev.deriváty ZUL (TO)</t>
  </si>
  <si>
    <t>OCPLEX</t>
  </si>
  <si>
    <t>500IU INF PSO LQF 1+1X20ML</t>
  </si>
  <si>
    <t>léky - antibiotika (LEK)</t>
  </si>
  <si>
    <t>AMOKSIKLAV</t>
  </si>
  <si>
    <t>TBL OBD 21X625MG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</si>
  <si>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</si>
  <si>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</si>
  <si>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</si>
  <si>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</si>
  <si>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</si>
  <si>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</si>
  <si>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</si>
  <si>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</si>
  <si>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AMPICILLIN AND SULBACTAM IBI 1 G + 500 MG PRÁŠEK P</t>
  </si>
  <si>
    <t>INJ PLV SOL 10X1G+500MG/LAH</t>
  </si>
  <si>
    <t>AMPIPLUS 1000mg/500mg - mimořádný dovoz</t>
  </si>
  <si>
    <t>inj.inf.sol 25 vials</t>
  </si>
  <si>
    <t>AZEPO 1 G</t>
  </si>
  <si>
    <t>INJ+INF PLV SOL 10X1GM</t>
  </si>
  <si>
    <t>Clindamycin Kabi inj.sol. 300mg 10x2ml</t>
  </si>
  <si>
    <t>150mg/ml</t>
  </si>
  <si>
    <t>Clindamycin Kabi inj.sol. 600mg 10x4ml</t>
  </si>
  <si>
    <t>FRAMYKOIN</t>
  </si>
  <si>
    <t>UNG 1X10GM</t>
  </si>
  <si>
    <t>PLV ADS 1X5GM</t>
  </si>
  <si>
    <t>Gentamicin B.Braun INF SOL 80MG</t>
  </si>
  <si>
    <t>20x80ML 1mg/ml</t>
  </si>
  <si>
    <t>GENTAMICIN LEK 80 MG/2 ML</t>
  </si>
  <si>
    <t>INJ SOL 10X2ML/80MG</t>
  </si>
  <si>
    <t>MEROPENEM BRADEX</t>
  </si>
  <si>
    <t>1G INJ/INF PLV SOL 10</t>
  </si>
  <si>
    <t>OPHTHALMO-FRAMYKOIN</t>
  </si>
  <si>
    <t>TAXIMED</t>
  </si>
  <si>
    <t>1G INJ/INF PLV SOL 1</t>
  </si>
  <si>
    <t>TYGACIL 50 MG</t>
  </si>
  <si>
    <t>INF PLV SOL 10X50MG/5ML</t>
  </si>
  <si>
    <t>VANCOMYCIN MYLAN 1000 MG</t>
  </si>
  <si>
    <t>INF PLV SOL 1X1GM</t>
  </si>
  <si>
    <t>ZINNAT 125 MG</t>
  </si>
  <si>
    <t>125MG TBL FLM 10</t>
  </si>
  <si>
    <t>POR TBL ENT 90X20MG</t>
  </si>
  <si>
    <t>AGEN 10</t>
  </si>
  <si>
    <t>ALGIFEN NEO</t>
  </si>
  <si>
    <t>POR GTT SOL 1X50ML</t>
  </si>
  <si>
    <t>AMARYL 3 MG</t>
  </si>
  <si>
    <t>POR TBL NOB 30X3MG</t>
  </si>
  <si>
    <t>AMBROBENE 7.5MG/ML</t>
  </si>
  <si>
    <t>SOL 1X40ML</t>
  </si>
  <si>
    <t>AMESOS 20 MG/10 MG TABLETY</t>
  </si>
  <si>
    <t>APO-PAROX</t>
  </si>
  <si>
    <t>ARDEAOSMOSOL MA 20</t>
  </si>
  <si>
    <t>200G/L INF SOL 10X200ML</t>
  </si>
  <si>
    <t>200G/L INF SOL 20X100ML</t>
  </si>
  <si>
    <t>ATARAX</t>
  </si>
  <si>
    <t>TBL OBD 25X25MG</t>
  </si>
  <si>
    <t>BISOPROLOL MYLAN</t>
  </si>
  <si>
    <t>BISOPROLOL MYLAN 2,5 MG</t>
  </si>
  <si>
    <t>2,5MG TBL FLM 30</t>
  </si>
  <si>
    <t>CALTRATE 600 MG/400 IU D3 POTAHOVANÁ TABLETA</t>
  </si>
  <si>
    <t>POR TBL FLM 90</t>
  </si>
  <si>
    <t>CARBOSORB</t>
  </si>
  <si>
    <t>320MG TBL NOB 20</t>
  </si>
  <si>
    <t>CARZAP 16 MG</t>
  </si>
  <si>
    <t>POR TBL NOB 28X16MG</t>
  </si>
  <si>
    <t>CEZERA 5 MG</t>
  </si>
  <si>
    <t>POR TBL FLM 90X5MG</t>
  </si>
  <si>
    <t>POR TBL FLM 30X5MG</t>
  </si>
  <si>
    <t>CIPLOX 250</t>
  </si>
  <si>
    <t>250MG TBL FLM 10</t>
  </si>
  <si>
    <t>CITRAFLEET PRÁŠEK PRO PERORÁLNÍ ROZTOK</t>
  </si>
  <si>
    <t>POR PLV SOL 2</t>
  </si>
  <si>
    <t>CONTROLOC 40 MG</t>
  </si>
  <si>
    <t>POR TBL ENT 28X40MG</t>
  </si>
  <si>
    <t>INJ 50X2ML/10MG</t>
  </si>
  <si>
    <t>DEPAKINE CHRONO 500MG SECABLE</t>
  </si>
  <si>
    <t>TBL RET 100X500MG</t>
  </si>
  <si>
    <t>DETRALEX</t>
  </si>
  <si>
    <t>TBL OBD 30</t>
  </si>
  <si>
    <t>DICLOFENAC AL 50</t>
  </si>
  <si>
    <t>TBL OBD 100X50MG</t>
  </si>
  <si>
    <t>DICLOFENAC AL RETARD</t>
  </si>
  <si>
    <t>TBL OBD 20X100MG</t>
  </si>
  <si>
    <t>DICYNONE 250</t>
  </si>
  <si>
    <t>INJ SOL 4X2ML/250MG</t>
  </si>
  <si>
    <t>DIGOXIN 0.125 LECIVA</t>
  </si>
  <si>
    <t>TBL 30X0.125MG</t>
  </si>
  <si>
    <t>DONEPEZIL MYLAN 10MG</t>
  </si>
  <si>
    <t>POR TBL DIS 28</t>
  </si>
  <si>
    <t>DZ BRAUNOL 250 ML</t>
  </si>
  <si>
    <t>DZ OCTENISEPT 1 l</t>
  </si>
  <si>
    <t>EBRANTIL 30 RETARD</t>
  </si>
  <si>
    <t>POR CPS PRO 50X30MG</t>
  </si>
  <si>
    <t>Espumisan cps.100x40mg-blistr</t>
  </si>
  <si>
    <t>0057585</t>
  </si>
  <si>
    <t>ESSENTIALE FORTE</t>
  </si>
  <si>
    <t>600MG CPS DUR 30</t>
  </si>
  <si>
    <t>EUTHYROX</t>
  </si>
  <si>
    <t>75MCG TBL NOB 100 II</t>
  </si>
  <si>
    <t>EUTHYROX 150</t>
  </si>
  <si>
    <t>TBL 100X150RG</t>
  </si>
  <si>
    <t>EUTHYROX 88 MIKROGRAMŮ</t>
  </si>
  <si>
    <t>88MCG TBL NOB 100 II</t>
  </si>
  <si>
    <t>FLAVOBION</t>
  </si>
  <si>
    <t>70MG TBL FLM 50</t>
  </si>
  <si>
    <t>FOKUSIN</t>
  </si>
  <si>
    <t>POR CPS RDR30X0.4MG</t>
  </si>
  <si>
    <t>FRAXIPARINE</t>
  </si>
  <si>
    <t>INJ SOL 10X0.6ML</t>
  </si>
  <si>
    <t>FURORESE 40</t>
  </si>
  <si>
    <t>TBL 50X40MG</t>
  </si>
  <si>
    <t>GALVUS 50 MG</t>
  </si>
  <si>
    <t>POR TBL NOB 56X50MG</t>
  </si>
  <si>
    <t>GERATAM 1200</t>
  </si>
  <si>
    <t>TBL OBD 60X1200MG</t>
  </si>
  <si>
    <t>GLUCOPHAGE XR</t>
  </si>
  <si>
    <t>POR TBL PRO30X500MG</t>
  </si>
  <si>
    <t>GLUCOPHAGE XR 750 MG TABLETY S PRODLOUŽENÝM UVOLŇO</t>
  </si>
  <si>
    <t>POR TBL PRO 60X750MG II</t>
  </si>
  <si>
    <t>HALOPERIDOL</t>
  </si>
  <si>
    <t>TBL 50X1.5MG</t>
  </si>
  <si>
    <t>POR CPS ETD 90X20MG</t>
  </si>
  <si>
    <t>HYDROCORTISON M LECIVA</t>
  </si>
  <si>
    <t>UNG 10GM 1%</t>
  </si>
  <si>
    <t>HYDROCHLOROTHIAZID LECIVA</t>
  </si>
  <si>
    <t>TBL 20X25MG</t>
  </si>
  <si>
    <t>IBALGIN 400</t>
  </si>
  <si>
    <t>400MG TBL FLM 48</t>
  </si>
  <si>
    <t>INDOMETACIN 100 BERLIN-CHEMIE</t>
  </si>
  <si>
    <t>SUP 10X100MG</t>
  </si>
  <si>
    <t>KAPIDIN 20 MG</t>
  </si>
  <si>
    <t>KREON 25 000</t>
  </si>
  <si>
    <t>25000U CPS ETD 50</t>
  </si>
  <si>
    <t>KVENTIAX PROLONG 50MG</t>
  </si>
  <si>
    <t xml:space="preserve"> TBL PRO 60</t>
  </si>
  <si>
    <t>LAMICTAL</t>
  </si>
  <si>
    <t>50MG TBL NOB 42</t>
  </si>
  <si>
    <t>LERIVON</t>
  </si>
  <si>
    <t>30MG TBL FLM 20</t>
  </si>
  <si>
    <t>LETROX 125</t>
  </si>
  <si>
    <t>POR TBL NOB 100X125MCG</t>
  </si>
  <si>
    <t>LETROX 150</t>
  </si>
  <si>
    <t>POR TBL NOB 100X150RG</t>
  </si>
  <si>
    <t>3MG TBL NOB 28</t>
  </si>
  <si>
    <t>LOCOID LIPOCREAM 0,1%</t>
  </si>
  <si>
    <t>CRM 1X30GM 0.1%</t>
  </si>
  <si>
    <t>LYRICA 150 MG</t>
  </si>
  <si>
    <t>POR CPSDUR14X150MG</t>
  </si>
  <si>
    <t>LYRICA 75 MG</t>
  </si>
  <si>
    <t>POR CPSDUR14X75MG</t>
  </si>
  <si>
    <t>TBL NOB 50X0,5GM</t>
  </si>
  <si>
    <t>MAGNOSOLV</t>
  </si>
  <si>
    <t>365MG POR GRA SOL SCC 30</t>
  </si>
  <si>
    <t>METFORMIN-TEVA XR 500 MG</t>
  </si>
  <si>
    <t>POR TBL PRO 60X500MG</t>
  </si>
  <si>
    <t>MILGAMMA</t>
  </si>
  <si>
    <t>POR TBL OBD 50</t>
  </si>
  <si>
    <t>MIRTAZAPIN MYLAN 30 MG</t>
  </si>
  <si>
    <t>POR TBL DIS 30X30MG</t>
  </si>
  <si>
    <t>MOXOSTAD 0.4 MG</t>
  </si>
  <si>
    <t>POR TBL FLM30X0.4MG</t>
  </si>
  <si>
    <t>NAKOM MITE</t>
  </si>
  <si>
    <t>TBL 100X125MG</t>
  </si>
  <si>
    <t>NATRIUM CHLORATUM BIOTIKA 10%</t>
  </si>
  <si>
    <t>NITRESAN 20 MG</t>
  </si>
  <si>
    <t>POR TBL NOB 30X20MG</t>
  </si>
  <si>
    <t>NO-SPA</t>
  </si>
  <si>
    <t>POR TBL NOB 24X40MG</t>
  </si>
  <si>
    <t>PREDNISON 5 LECIVA</t>
  </si>
  <si>
    <t>TBL 20X5MG</t>
  </si>
  <si>
    <t>PRESTARIUM NEO</t>
  </si>
  <si>
    <t>PROSULPIN 50MG</t>
  </si>
  <si>
    <t>TBL 30X50MG</t>
  </si>
  <si>
    <t>PROTHIADEN</t>
  </si>
  <si>
    <t>DRG 30X25MG</t>
  </si>
  <si>
    <t>RINGERUV ROZTOK BRAUN</t>
  </si>
  <si>
    <t>INF 10X500ML(LDPE)</t>
  </si>
  <si>
    <t>RISPERIDON ACTAVIS 2MG</t>
  </si>
  <si>
    <t>TBL FLM 60</t>
  </si>
  <si>
    <t>RIVOTRIL 0.5 MG</t>
  </si>
  <si>
    <t>TBL 50X0.5MG</t>
  </si>
  <si>
    <t>ROCALTROL 0.50 MCG</t>
  </si>
  <si>
    <t>POR CPSMOL30X0.50RG</t>
  </si>
  <si>
    <t>SIOFOR 500</t>
  </si>
  <si>
    <t>TBL OBD 60X500MG</t>
  </si>
  <si>
    <t>SORTIS 80 MG</t>
  </si>
  <si>
    <t>POR TBL FLM 30X80MG</t>
  </si>
  <si>
    <t>SPASMED 15</t>
  </si>
  <si>
    <t>POR TBL FLM 30X15MG</t>
  </si>
  <si>
    <t>STOPTUSSIN</t>
  </si>
  <si>
    <t>POR GTT SOL 1X25ML</t>
  </si>
  <si>
    <t>SUMATRIPTAN MYLAN 50 MG</t>
  </si>
  <si>
    <t>POR TBL FLM 6X50MG</t>
  </si>
  <si>
    <t>TEZZIMI</t>
  </si>
  <si>
    <t>10MG TBL NOB 30 I</t>
  </si>
  <si>
    <t>TIAPRIDAL</t>
  </si>
  <si>
    <t>INJ SOL 12X2ML/100MG</t>
  </si>
  <si>
    <t>POR TBLNOB 50X100MG</t>
  </si>
  <si>
    <t>TORECAN-ukončení dodání do ČR</t>
  </si>
  <si>
    <t>SUP 6X6.5MG</t>
  </si>
  <si>
    <t>TRIPLIXAM 10 MG/2,5 MG/5 MG</t>
  </si>
  <si>
    <t>TRUND 500 MG POTAHOVANÉ TABLETY</t>
  </si>
  <si>
    <t>POR TBL FLM 100X500MG</t>
  </si>
  <si>
    <t>UBRETID</t>
  </si>
  <si>
    <t>TBL 50X5MG</t>
  </si>
  <si>
    <t>VEROSPIRON</t>
  </si>
  <si>
    <t>VITAMIN B12 LECIVA 300RG</t>
  </si>
  <si>
    <t>INJ 5X1ML/300RG</t>
  </si>
  <si>
    <t>Walmark Biopron Forte Box tbl.10x10</t>
  </si>
  <si>
    <t>WARFARIN</t>
  </si>
  <si>
    <t>TBL 100X3MG</t>
  </si>
  <si>
    <t>ZODAC</t>
  </si>
  <si>
    <t>TBL OBD 30X10MG</t>
  </si>
  <si>
    <t>ZOVIRAX 200 MG</t>
  </si>
  <si>
    <t>POR TBL NOB25X200MG</t>
  </si>
  <si>
    <t>POR TBL FLM 56X75MG</t>
  </si>
  <si>
    <t>CIFLOXINAL</t>
  </si>
  <si>
    <t>POR TBL FLM 10X250MG</t>
  </si>
  <si>
    <t>CIPROFLOXACIN KABI 400 MG/200 ML INFUZNÍ ROZTOK</t>
  </si>
  <si>
    <t>INF SOL 10X400MG/200ML</t>
  </si>
  <si>
    <t>DALACIN C 300 MG</t>
  </si>
  <si>
    <t>POR CPS DUR 16X300MG</t>
  </si>
  <si>
    <t>DOXYHEXAL TABS</t>
  </si>
  <si>
    <t>TBL 10X100MG</t>
  </si>
  <si>
    <t>ENTIZOL</t>
  </si>
  <si>
    <t>TBL 20X250MG</t>
  </si>
  <si>
    <t>MEDOCLAV 1000 MG/200 MG</t>
  </si>
  <si>
    <t>INJ+INF PLV SOL 10X1.2GM</t>
  </si>
  <si>
    <t>METRONIDAZOLE NORIDEM</t>
  </si>
  <si>
    <t>5MG/ML INF SOL 10X100ML</t>
  </si>
  <si>
    <t>5MG/ML INF SOL 20X100ML</t>
  </si>
  <si>
    <t>PIPERACILLIN/TAZOBACTAM AUROBINDO- MIMOŘÁDNÝ DOVOZ</t>
  </si>
  <si>
    <t>4G/0,5G INF PLV SOL 12</t>
  </si>
  <si>
    <t>PIPERACILLIN/TAZOBACTAM PANPHARMA- MIMOŘÁDNÝ DOVOZ</t>
  </si>
  <si>
    <t>4G/0,5G INF PLV SOL 10</t>
  </si>
  <si>
    <t>SEFOTAK 1 G</t>
  </si>
  <si>
    <t>INJ PLV SOL 1X1GM</t>
  </si>
  <si>
    <t>SUMETROLIM</t>
  </si>
  <si>
    <t>TBL 20X480MG</t>
  </si>
  <si>
    <t>TOBREX</t>
  </si>
  <si>
    <t>3MG/G OPH UNG 3,5G</t>
  </si>
  <si>
    <t>UNASYN</t>
  </si>
  <si>
    <t>POR TBL FLM12X375MG</t>
  </si>
  <si>
    <t>AQUA PRO INJECTIONE BRAUN</t>
  </si>
  <si>
    <t>INJ SOL 20X10ML-PLA</t>
  </si>
  <si>
    <t>BACLOFEN SINTETICA</t>
  </si>
  <si>
    <t>2MG/ML INF SOL 5X5ML</t>
  </si>
  <si>
    <t>BETADINE - zelená</t>
  </si>
  <si>
    <t>BUPIVACAINE ACCORD</t>
  </si>
  <si>
    <t>5MG/ML INJ SOL 1X20ML</t>
  </si>
  <si>
    <t>DEPO-MEDROL</t>
  </si>
  <si>
    <t>INJ 1X1ML/40MG</t>
  </si>
  <si>
    <t>KL ETHER 130G</t>
  </si>
  <si>
    <t>MAGNESIUM SULFURICUM BBP 20%</t>
  </si>
  <si>
    <t>200MG/ML INJ SOL 5X10ML</t>
  </si>
  <si>
    <t>MARCAINE 0,5%</t>
  </si>
  <si>
    <t>5MG/ML INJ SOL 5X20ML</t>
  </si>
  <si>
    <t>Peroxid vodíku 3% 100 ml</t>
  </si>
  <si>
    <t>20% DPH</t>
  </si>
  <si>
    <t>ACC INJEKT</t>
  </si>
  <si>
    <t>INJ SOL 5X3ML/300MG</t>
  </si>
  <si>
    <t>ACIDUM ASCORBICUM</t>
  </si>
  <si>
    <t>INJ 5X5ML</t>
  </si>
  <si>
    <t>INJ 50X5ML</t>
  </si>
  <si>
    <t>AKINETON</t>
  </si>
  <si>
    <t>POR TBL NOB 50X2MG</t>
  </si>
  <si>
    <t>ALLERGOCROM KOMBI (OČNÍ+NOSNÍ)</t>
  </si>
  <si>
    <t>OPH 10ML+NAS 15ML</t>
  </si>
  <si>
    <t>ALLOPURINOL APOTEX</t>
  </si>
  <si>
    <t>300MG TBL NOB 30</t>
  </si>
  <si>
    <t>100MG TBL NOB 30</t>
  </si>
  <si>
    <t>AMIODARON HAMELN</t>
  </si>
  <si>
    <t>50MG/ML INJ/INF CNC SOL 10X3ML</t>
  </si>
  <si>
    <t>ANALGIN</t>
  </si>
  <si>
    <t>INJ SOL 5X5ML</t>
  </si>
  <si>
    <t>ANOPYRIN</t>
  </si>
  <si>
    <t>100MG TBL NOB 60(6X10)</t>
  </si>
  <si>
    <t>AQUA PRO INJECTIONE ARDEAPHARMA</t>
  </si>
  <si>
    <t>INF 1X250ML</t>
  </si>
  <si>
    <t>PAR LQF 20X100ML-PE</t>
  </si>
  <si>
    <t>ARDUAN</t>
  </si>
  <si>
    <t>INJ SIC 25X4MG+2ML</t>
  </si>
  <si>
    <t>ARGOFAN</t>
  </si>
  <si>
    <t>150MG TBL PRO 30</t>
  </si>
  <si>
    <t>ATROPIN BBP</t>
  </si>
  <si>
    <t>1MG/ML INJ SOL 10X1ML</t>
  </si>
  <si>
    <t>ATROPIN BIOTIKA 0.5MG</t>
  </si>
  <si>
    <t>INJ 10X1ML/0.5MG</t>
  </si>
  <si>
    <t>ATROPIN BIOTIKA 1MG</t>
  </si>
  <si>
    <t>INJ 10X1ML/1MG</t>
  </si>
  <si>
    <t>AVAMYS NAS.SPR.SUS 120X27,5RG</t>
  </si>
  <si>
    <t>BELODERM</t>
  </si>
  <si>
    <t>DRM CRM1X30GM 0.05%</t>
  </si>
  <si>
    <t>BERODUAL N</t>
  </si>
  <si>
    <t>INH SOL PSS 200DÁV</t>
  </si>
  <si>
    <t>BETALOC</t>
  </si>
  <si>
    <t>1MG/ML INJ SOL 5X5ML</t>
  </si>
  <si>
    <t>BETALOC ZOK 100 MG</t>
  </si>
  <si>
    <t>TBL RET 30X100MG</t>
  </si>
  <si>
    <t>BRETARIS GENUAIR 322 MCG</t>
  </si>
  <si>
    <t>INH PLV 1X60DÁV</t>
  </si>
  <si>
    <t>BROMHEXIN 12 KM-KAPKY</t>
  </si>
  <si>
    <t>POR GTT SOL 30ML</t>
  </si>
  <si>
    <t>BROMHEXIN 8 KM KAPKY</t>
  </si>
  <si>
    <t>GTT 1X50ML 8MG/ML</t>
  </si>
  <si>
    <t>GTT 1X100ML 8MG/ML</t>
  </si>
  <si>
    <t>BUPIVACAINE GRINDEKS</t>
  </si>
  <si>
    <t>5MG/ML INJ SOL 5X10ML</t>
  </si>
  <si>
    <t>BURONIL 25 MG</t>
  </si>
  <si>
    <t>POR TBL OBD 50X25MG</t>
  </si>
  <si>
    <t>CALCIUM GLUCONICUM 10% B.BRAUN</t>
  </si>
  <si>
    <t>INJ SOL 20X10ML</t>
  </si>
  <si>
    <t>CALCIUM CHLORATUM BIOTIKA</t>
  </si>
  <si>
    <t>CARAMLO</t>
  </si>
  <si>
    <t>8MG/5MG TBL NOB 98</t>
  </si>
  <si>
    <t>CARTEOL LP 2%</t>
  </si>
  <si>
    <t>OPH GTT PRO 1X3ML</t>
  </si>
  <si>
    <t>CARVESAN 25</t>
  </si>
  <si>
    <t>POR TBL NOB 30X25MG</t>
  </si>
  <si>
    <t>CARZAP HCT 32 MG/12,5 MG TABLETY</t>
  </si>
  <si>
    <t>POR TBL NOB 28</t>
  </si>
  <si>
    <t>CAVINTON</t>
  </si>
  <si>
    <t>CERNEVIT</t>
  </si>
  <si>
    <t>INJ PLV SOL10X750MG</t>
  </si>
  <si>
    <t>CILOXAN</t>
  </si>
  <si>
    <t>3MG/ML AUR/OPH GTT SOL 1X5ML</t>
  </si>
  <si>
    <t>CIPRALEX 20 MG/ML</t>
  </si>
  <si>
    <t>POR GTT SOL 1X15ML</t>
  </si>
  <si>
    <t>CORDARONE</t>
  </si>
  <si>
    <t>INJ SOL 6X3ML/150MG</t>
  </si>
  <si>
    <t>POR TBL NOB60X200MG</t>
  </si>
  <si>
    <t>DEPAKINE CHRONO 300</t>
  </si>
  <si>
    <t>TBL RET 100X300MG</t>
  </si>
  <si>
    <t>DEPAKINE INJ 1+1X4ML</t>
  </si>
  <si>
    <t>PSO LQF 400MG/4ML</t>
  </si>
  <si>
    <t>POR TBL FLM 120X500MG</t>
  </si>
  <si>
    <t>DEXMEDETOMIDINE EVER PHARMA</t>
  </si>
  <si>
    <t>100MCG/ML INF CNC SOL 4X10ML</t>
  </si>
  <si>
    <t>DIAPREL MR</t>
  </si>
  <si>
    <t>30MG TBL RET 60</t>
  </si>
  <si>
    <t>5MG TBL NOB 20(1X20)</t>
  </si>
  <si>
    <t>DICLOFENAC DR. MÜLLER PHARMA</t>
  </si>
  <si>
    <t>100MG SUP 12</t>
  </si>
  <si>
    <t>DICLOFENAC DUO PHARMASWISS 75 MG</t>
  </si>
  <si>
    <t>POR CPS RDR 30X75MG</t>
  </si>
  <si>
    <t>DIGOXIN 0.250 LECIVA</t>
  </si>
  <si>
    <t>DIGOXIN ORION INJ.-MIMOŘÁDNÝ DOVOZ!!</t>
  </si>
  <si>
    <t>INJ SOL 25X1ML/0.25MG</t>
  </si>
  <si>
    <t>DILCEREN PRO INFUSIONE</t>
  </si>
  <si>
    <t>0,2MG/ML INF SOL 1X50ML</t>
  </si>
  <si>
    <t>DZ OCTENISEPT 250 ml</t>
  </si>
  <si>
    <t>sprej</t>
  </si>
  <si>
    <t>DZ PRONTODERM PENA 200ml</t>
  </si>
  <si>
    <t>DZ PRONTODERM ROZTOK 500 ml</t>
  </si>
  <si>
    <t>DZ PRONTORAL 250ML</t>
  </si>
  <si>
    <t>EBRANTIL 60 RETARD</t>
  </si>
  <si>
    <t>POR CPS PRO 50X60MG</t>
  </si>
  <si>
    <t>EBRANTIL I.V. 50</t>
  </si>
  <si>
    <t>INJ SOL 5X10ML/50MG</t>
  </si>
  <si>
    <t>ELICEA 10 MG</t>
  </si>
  <si>
    <t>POR TBL FLM 28X10MG</t>
  </si>
  <si>
    <t>ENAP 5MG</t>
  </si>
  <si>
    <t>TBL 100X5MG</t>
  </si>
  <si>
    <t>ENSURE PLUS ADVANCE JAHODOVÁ PŘÍCHUŤ</t>
  </si>
  <si>
    <t>POR SOL 4X220ML</t>
  </si>
  <si>
    <t>ENSURE PLUS ADVANCE KÁVOVÁ PŘÍCHUŤ</t>
  </si>
  <si>
    <t>ENSURE PLUS PŘÍCHUŤ JAHODA</t>
  </si>
  <si>
    <t>POR SOL 1X220ML</t>
  </si>
  <si>
    <t>ERDOMED</t>
  </si>
  <si>
    <t>POR CPS DUR 60X300MG</t>
  </si>
  <si>
    <t>ESSENTIALE 300 mg</t>
  </si>
  <si>
    <t>POR CPS DUR 50</t>
  </si>
  <si>
    <t>EUTHYROX 50</t>
  </si>
  <si>
    <t>TBL 100X50RG</t>
  </si>
  <si>
    <t>FLUCINAR</t>
  </si>
  <si>
    <t>DRM UNG 1X15GM 0.025%</t>
  </si>
  <si>
    <t>TBL 100X40MG</t>
  </si>
  <si>
    <t>FUROSEMID ACCORD</t>
  </si>
  <si>
    <t>10MG/ML INJ/INF SOL 10X2ML</t>
  </si>
  <si>
    <t>FUROSEMID HAMELN</t>
  </si>
  <si>
    <t>10MG/ML INJ SOL 10X2ML</t>
  </si>
  <si>
    <t>FYZIOLOGICKÝ ROZTOK VIAFLO</t>
  </si>
  <si>
    <t>INF SOL 20X500ML</t>
  </si>
  <si>
    <t>INF SOL 30X250ML</t>
  </si>
  <si>
    <t>INF SOL 50X100ML</t>
  </si>
  <si>
    <t>INF SOL 10X1000ML</t>
  </si>
  <si>
    <t>GELASPAN 4% EBI20x500 ml</t>
  </si>
  <si>
    <t>INF SOL20X500ML VAK</t>
  </si>
  <si>
    <t>GLUCERNA 1,5 KCAL KÁVOVÁ PŘÍCHUŤ</t>
  </si>
  <si>
    <t>GLUCERNA 1,5 KCAL VANILKOVÁ PŘÍCHUŤ</t>
  </si>
  <si>
    <t>GLUKÓZA 5% VIAFLO</t>
  </si>
  <si>
    <t>GUTRON 2.5MG</t>
  </si>
  <si>
    <t>TBL 50X2.5MG</t>
  </si>
  <si>
    <t>HEMINEVRIN 192 MG</t>
  </si>
  <si>
    <t>POR CPS MOL 100X192MG (dříve název 300mg!)</t>
  </si>
  <si>
    <t>HEPARIN LECIVA</t>
  </si>
  <si>
    <t>INJ 1X10ML/50KU</t>
  </si>
  <si>
    <t>HUMULIN N 100 M.J./ML</t>
  </si>
  <si>
    <t>HYLAK FORTE</t>
  </si>
  <si>
    <t>POR SOL 100ML</t>
  </si>
  <si>
    <t>IMAZOL KRÉMPASTA</t>
  </si>
  <si>
    <t>10MG/G DRM PST 1X30G</t>
  </si>
  <si>
    <t>INHIBACE PLUS</t>
  </si>
  <si>
    <t>5MG/12,5MG TBL FLM 98</t>
  </si>
  <si>
    <t>IR  INFUSIO MANNITOLI 15% 250 ml</t>
  </si>
  <si>
    <t>INF 30x250 ml vak viaflo</t>
  </si>
  <si>
    <t>ISOCOR</t>
  </si>
  <si>
    <t>2,5MG/ML INJ/INF SOL 10X2ML</t>
  </si>
  <si>
    <t>ISOPTIN 40MG</t>
  </si>
  <si>
    <t>TBL FLM 50</t>
  </si>
  <si>
    <t>KALIUMCHLORID 7.45% BRAUN</t>
  </si>
  <si>
    <t>INF CNC SOL 20X20ML</t>
  </si>
  <si>
    <t>INF CNC SOL 20X100ML</t>
  </si>
  <si>
    <t>KALNORMIN</t>
  </si>
  <si>
    <t>POR TBL PRO 30X1GM</t>
  </si>
  <si>
    <t>KARDEGIC 0.5 G</t>
  </si>
  <si>
    <t>INJ PSO LQF 6+SOL</t>
  </si>
  <si>
    <t>KEPPRA 100 MG/ML</t>
  </si>
  <si>
    <t>INF CNC SOL 10X5ML II</t>
  </si>
  <si>
    <t>KL AQUA PURIF. KUL,FAG 5 kg</t>
  </si>
  <si>
    <t>KL Aqua purificata Bag in Box 2l Fagron</t>
  </si>
  <si>
    <t>KL BENZINUM 900ml/ 600g</t>
  </si>
  <si>
    <t>KL ETHANOLUM 70% 800 g</t>
  </si>
  <si>
    <t>KL ETHER 200G</t>
  </si>
  <si>
    <t>KL ONDREJ. MAST 1000 g HVLP</t>
  </si>
  <si>
    <t>KL ONDREJ. MAST FAGRON 500 g</t>
  </si>
  <si>
    <t>KL ONDREJOVA MAST, 100G</t>
  </si>
  <si>
    <t>KL SOL.NOVIKOV 20G</t>
  </si>
  <si>
    <t>KL UNGUENTUM</t>
  </si>
  <si>
    <t>LETROX 100</t>
  </si>
  <si>
    <t>POR TBL NOB 100X100RG II</t>
  </si>
  <si>
    <t>LETROX 75</t>
  </si>
  <si>
    <t>POR TBL NOB 100X75MCG II</t>
  </si>
  <si>
    <t>LIPANTHYL SUPRA</t>
  </si>
  <si>
    <t>160MG TBL FLM 90</t>
  </si>
  <si>
    <t>LOCOID CRELO 0,1%</t>
  </si>
  <si>
    <t>LOT 1X30GM</t>
  </si>
  <si>
    <t>MERTENIL</t>
  </si>
  <si>
    <t>40MG TBL FLM 30</t>
  </si>
  <si>
    <t>MIDAZOLAM ACCORD 5 MG/ML</t>
  </si>
  <si>
    <t>INJ+INF SOL 10X3ML</t>
  </si>
  <si>
    <t>MIFLONID BREEZHALER</t>
  </si>
  <si>
    <t>400MCG INH PLV CPS DUR 60</t>
  </si>
  <si>
    <t>MINIRIN MELT 120 MCG</t>
  </si>
  <si>
    <t>POR LYO 30X120RG</t>
  </si>
  <si>
    <t>MINIRIN MELT 60 MCG</t>
  </si>
  <si>
    <t>POR LYO 30X60RG</t>
  </si>
  <si>
    <t>MOXOSTAD 0.3 MG</t>
  </si>
  <si>
    <t>POR TBL FLM30X0.3MG</t>
  </si>
  <si>
    <t>MUCONASAL PLUS</t>
  </si>
  <si>
    <t>SPR NAS 1X10ML</t>
  </si>
  <si>
    <t>NEURONTIN 100MG</t>
  </si>
  <si>
    <t>CPS 100X100MG</t>
  </si>
  <si>
    <t>NEURONTIN 300 MG</t>
  </si>
  <si>
    <t>POR CPS DUR 100X300MG</t>
  </si>
  <si>
    <t>NICORETTE INVISIPATCH 15 MG/16 H</t>
  </si>
  <si>
    <t>DRM EMP TDR 7X15MG</t>
  </si>
  <si>
    <t>NIMESIL</t>
  </si>
  <si>
    <t>PORGRASUS30X100MG-S</t>
  </si>
  <si>
    <t>NITRESAN 10 MG</t>
  </si>
  <si>
    <t>NITRO POHL INFUS.</t>
  </si>
  <si>
    <t>INF 10X10ML/10MG</t>
  </si>
  <si>
    <t>NORADRENALIN LÉČIVA</t>
  </si>
  <si>
    <t>IVN INF CNC SOL 5X5ML</t>
  </si>
  <si>
    <t>NUTRYELT</t>
  </si>
  <si>
    <t>INF CNC SOL 10X10ML</t>
  </si>
  <si>
    <t>OCTENISEPT</t>
  </si>
  <si>
    <t>0,1G/100G DRM SPR SOL 1X50ML</t>
  </si>
  <si>
    <t>ONDANSETRON ACCORD</t>
  </si>
  <si>
    <t>2MG/ML INJ+INF SOL 5X4ML</t>
  </si>
  <si>
    <t>ONDANSETRON B. BRAUN 2 MG/ML</t>
  </si>
  <si>
    <t>INJ SOL 20X4ML/8MG LDPE</t>
  </si>
  <si>
    <t>ORGAMETRIL</t>
  </si>
  <si>
    <t>5MG TBL NOB 30</t>
  </si>
  <si>
    <t>OTOBACID N</t>
  </si>
  <si>
    <t>0,2MG/G+5MG/G+479,8MG/G AUR GTT SOL 1X5ML</t>
  </si>
  <si>
    <t>OXAZEPAM TBL.20X10MG</t>
  </si>
  <si>
    <t>TBL 20X10MG(BLISTR)</t>
  </si>
  <si>
    <t>PAMBA</t>
  </si>
  <si>
    <t>INJ SOL 5X5ML/50MG</t>
  </si>
  <si>
    <t>PANGROL 20000</t>
  </si>
  <si>
    <t>POR TBL ENT 50 II</t>
  </si>
  <si>
    <t>PARACETAMOL ACCORD</t>
  </si>
  <si>
    <t>10MG/ML INF SOL 20X100ML</t>
  </si>
  <si>
    <t>PARACETAMOL KABI 10MG/ML</t>
  </si>
  <si>
    <t>INF SOL 10X100ML/1000MG</t>
  </si>
  <si>
    <t>PLASMALYTE ROZTOK</t>
  </si>
  <si>
    <t>PLASMALYTE ROZTOK S GLUKOZOU 5%</t>
  </si>
  <si>
    <t>PRESTANCE 10 MG/10 MG</t>
  </si>
  <si>
    <t>PRESTARIUM NEO COMBI 10 MG/2,5 MG</t>
  </si>
  <si>
    <t>PROPOFOL 1% MCT/LCT FRESENIUS</t>
  </si>
  <si>
    <t>INJ EML 10X100ML</t>
  </si>
  <si>
    <t>RENNIE SPEARMINT BEZ CUKRU</t>
  </si>
  <si>
    <t>POR TBL MND 36</t>
  </si>
  <si>
    <t>RINGERŮV ROZTOK VIAFLO</t>
  </si>
  <si>
    <t>RISENDROS 35 MG</t>
  </si>
  <si>
    <t>POR TBL FLM 12X35MG</t>
  </si>
  <si>
    <t>SANORIN</t>
  </si>
  <si>
    <t>1PM NAS SPR SOL 1X10ML</t>
  </si>
  <si>
    <t>SIOFOR 850MG</t>
  </si>
  <si>
    <t>TBL FLM 60x850MG</t>
  </si>
  <si>
    <t>INJ SIC 1X125MG+2ML</t>
  </si>
  <si>
    <t>INJ SIC 1X1GM+16ML</t>
  </si>
  <si>
    <t>INJ SIC 1X250MG+4ML</t>
  </si>
  <si>
    <t>SUXAMETHONIUM CHLORID VUAB 100MG</t>
  </si>
  <si>
    <t>INJ/INF PLV SOL 1x100MG</t>
  </si>
  <si>
    <t>SYNTOSTIGMIN</t>
  </si>
  <si>
    <t>TANTUM VERDE</t>
  </si>
  <si>
    <t>1,5MG/ML GGR 120ML</t>
  </si>
  <si>
    <t>1,5MG/ML GGR 240 ML</t>
  </si>
  <si>
    <t>TENAXUM</t>
  </si>
  <si>
    <t>TBL 30X1MG</t>
  </si>
  <si>
    <t>TBL 30X25MG</t>
  </si>
  <si>
    <t>THIAMIN LECIVA</t>
  </si>
  <si>
    <t>INJ 10X2ML/100MG</t>
  </si>
  <si>
    <t>THIOPENTAL VUAB INJ. PLV. SOL. 0,5 G</t>
  </si>
  <si>
    <t>0,5G INJ PLV SOL 1</t>
  </si>
  <si>
    <t>THIOPENTAL VUAB INJ. PLV. SOL. 1,0 G</t>
  </si>
  <si>
    <t>1G INJ PLV SOL 1 II</t>
  </si>
  <si>
    <t>TRACUTIL</t>
  </si>
  <si>
    <t>INF 5X10ML</t>
  </si>
  <si>
    <t>TRANSTEC 70 MCG/H</t>
  </si>
  <si>
    <t>DRM EMP TDR 5X40MG</t>
  </si>
  <si>
    <t>TRIPLIXAM 10 MG/2,5 MG/10 MG</t>
  </si>
  <si>
    <t>TRITACE 5 MG</t>
  </si>
  <si>
    <t>POR TBL NOB 100X5MG</t>
  </si>
  <si>
    <t>TRUND 250 MG POTAHOVANÉ TABLETY</t>
  </si>
  <si>
    <t>POR TBL FLM 50X250MG</t>
  </si>
  <si>
    <t>ULTIBRO BREEZHALER 85 MCG/43 MCG</t>
  </si>
  <si>
    <t>INH PLV CPS DUR 30X1+INH</t>
  </si>
  <si>
    <t>URAPIDIL STRAGEN</t>
  </si>
  <si>
    <t>30MG CPS PRO 50</t>
  </si>
  <si>
    <t>VENTOLIN</t>
  </si>
  <si>
    <t>5MG/ML INH SOL 1X20ML</t>
  </si>
  <si>
    <t>VIANT</t>
  </si>
  <si>
    <t>INF PLV SOL 10</t>
  </si>
  <si>
    <t>VIDISIC</t>
  </si>
  <si>
    <t>GEL OPH 3X10GM</t>
  </si>
  <si>
    <t>XADOS 20 MG TABLETY</t>
  </si>
  <si>
    <t>POR TBL NOB 50X20MG</t>
  </si>
  <si>
    <t>ZOXON 4</t>
  </si>
  <si>
    <t>POR TBL NOB 90X4MG</t>
  </si>
  <si>
    <t>léky - parenterální výživa (LEK)</t>
  </si>
  <si>
    <t>AMINOPLASMAL B.BRAUN 10%</t>
  </si>
  <si>
    <t>INF SOL 10X500ML</t>
  </si>
  <si>
    <t>IR  PERIOLIMEL N4E</t>
  </si>
  <si>
    <t>INF EML 4X2000ML</t>
  </si>
  <si>
    <t>OLIMEL N7E</t>
  </si>
  <si>
    <t>INF EML4X2000ML</t>
  </si>
  <si>
    <t>OLIMEL N9</t>
  </si>
  <si>
    <t>OLIMEL N9E</t>
  </si>
  <si>
    <t>ENSURE PLUS ADVANCE BANÁNOVÁ PŘÍCHUŤ</t>
  </si>
  <si>
    <t>ENSURE PLUS ADVANCE VANILKA</t>
  </si>
  <si>
    <t>ENSURE PLUS PŘÍCHUŤ LESNÍ OVOCE</t>
  </si>
  <si>
    <t>JEVITY PLUS HP</t>
  </si>
  <si>
    <t>POR SOL 1X500ML</t>
  </si>
  <si>
    <t>NEPRO HP 500ml vanilková</t>
  </si>
  <si>
    <t>OSMOLITE</t>
  </si>
  <si>
    <t>OXEPA</t>
  </si>
  <si>
    <t>PULMOCARE 500 ML PŘÍCHUŤ VANILKA</t>
  </si>
  <si>
    <t>FLEBOGAMMA DIF</t>
  </si>
  <si>
    <t>50MG/ML INF SOL 1X200ML</t>
  </si>
  <si>
    <t>HAEMOCOMPLETTAN P</t>
  </si>
  <si>
    <t>20MG/ML INJ/INF PLV SOL 1X2000MG</t>
  </si>
  <si>
    <t>20MG/ML INJ/INF PLV SOL 1X1000MG</t>
  </si>
  <si>
    <t>1000IU INF PSO LQF 1+1X40ML</t>
  </si>
  <si>
    <t>AMIKACIN MEDOPHARM 500 MG/2 ML</t>
  </si>
  <si>
    <t>INJ+INF SOL 10X2ML/500MG</t>
  </si>
  <si>
    <t>AXETINE 1,5GM</t>
  </si>
  <si>
    <t>INJ SIC 10X1.5GM</t>
  </si>
  <si>
    <t>BENEMICIN 300 MG</t>
  </si>
  <si>
    <t>CPS 100X300MG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</si>
  <si>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</si>
  <si>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</si>
  <si>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</si>
  <si>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</si>
  <si>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</si>
  <si>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</si>
  <si>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COLOMYCIN INJEKCE 1 000 000 MJ</t>
  </si>
  <si>
    <t>1000000IU INJ PLV SOL/SOL NEB 10X1MIU</t>
  </si>
  <si>
    <t>GENTAMICIN B.BRAUN INF SOL 240MG</t>
  </si>
  <si>
    <t>20X80ML 3MG/ML</t>
  </si>
  <si>
    <t>KLACID</t>
  </si>
  <si>
    <t>500MG INF PLV CSL 1</t>
  </si>
  <si>
    <t>OFLOXIN 200</t>
  </si>
  <si>
    <t>TBL OBD 10X200MG</t>
  </si>
  <si>
    <t>OFLOXIN INF</t>
  </si>
  <si>
    <t>INF SOL 10X100ML</t>
  </si>
  <si>
    <t>PIPERACILLIN/TAZOBACTAM IBIGEN - MIMOŘÁDNÝ DOVOZ</t>
  </si>
  <si>
    <t>PIPERACILLIN/TAZOBACTAM KABI 4 G/0,5 G</t>
  </si>
  <si>
    <t>INF PLV SOL 10X4.5GM</t>
  </si>
  <si>
    <t>GTT OPH 5ML 3MG/1ML</t>
  </si>
  <si>
    <t>VANCOMYCIN MYLAN 500 MG</t>
  </si>
  <si>
    <t>INF PLV SOL 1X500MG</t>
  </si>
  <si>
    <t>ZYVOXID</t>
  </si>
  <si>
    <t>INF SOL 10X300ML</t>
  </si>
  <si>
    <t>léky - antimykotika (LEK)</t>
  </si>
  <si>
    <t>FLUCONAZOL KABI 2 MG/ML</t>
  </si>
  <si>
    <t>INF SOL 10X200ML/400MG</t>
  </si>
  <si>
    <t>INF SOL 10X100ML/200MG</t>
  </si>
  <si>
    <t xml:space="preserve">ADENOCOR </t>
  </si>
  <si>
    <t>INJ SOL 6X2ML/6MG</t>
  </si>
  <si>
    <t>ARDEANUTRISOL G 40</t>
  </si>
  <si>
    <t>400G/L INF SOL 20X80ML</t>
  </si>
  <si>
    <t>BRAUNOVIDON MAST</t>
  </si>
  <si>
    <t>UNG 1X100GM-TUBA</t>
  </si>
  <si>
    <t>DZ BRAUNOL 1 L</t>
  </si>
  <si>
    <t>400MG TBL FLM 24</t>
  </si>
  <si>
    <t>IBUPROFEN AL 400</t>
  </si>
  <si>
    <t>400MG TBL FLM 30</t>
  </si>
  <si>
    <t>IR  NaCl 0,9% 5000 ml Careflex Duo</t>
  </si>
  <si>
    <t>for irrig. 2x5000 ml 15%</t>
  </si>
  <si>
    <t>IR  NaCl 0,9% 5000 ml vak Bieffe URO Baxter</t>
  </si>
  <si>
    <t>for irrig. 1x5000 ml 15%</t>
  </si>
  <si>
    <t>KL AQUA PURIF. KUL., FAG. 1 kg</t>
  </si>
  <si>
    <t>KL ELIXÍR NA OPTIKU</t>
  </si>
  <si>
    <t>KL ETHANOLUM BENZ.DENAT. 900ml /720g/</t>
  </si>
  <si>
    <t>KL ETHER LÉKOPISNÝ 1000 ml Fagron, Kulich</t>
  </si>
  <si>
    <t>UN 1155</t>
  </si>
  <si>
    <t>KL PRIPRAVEK</t>
  </si>
  <si>
    <t>KL SOL.FORMALDEHYDI 10% 1000 g</t>
  </si>
  <si>
    <t>UN 2209</t>
  </si>
  <si>
    <t>KL SOL.HYD.PEROX.3% 100G</t>
  </si>
  <si>
    <t>KL SOL.IODI SPIR.DIL. 800 g</t>
  </si>
  <si>
    <t>KL VASELINUM ALBUM STERILNI,  10G</t>
  </si>
  <si>
    <t>KL VASELINUM ALBUM STERILNI, 20G</t>
  </si>
  <si>
    <t>LIQ 10ML 0.05%</t>
  </si>
  <si>
    <t>SEPTONEX</t>
  </si>
  <si>
    <t>SPR 1X45ML</t>
  </si>
  <si>
    <t>TACHOSIL</t>
  </si>
  <si>
    <t>DRM SPO 3.0X2.5CM</t>
  </si>
  <si>
    <t>TISSEEL (FROZ)</t>
  </si>
  <si>
    <t>EPL GKU SOL 1X2ML</t>
  </si>
  <si>
    <t>EPL GKU SOL 1X4ML</t>
  </si>
  <si>
    <t>Verdye 5mg/1ml inj - MIMOŘÁDNÝ DOVOZ!</t>
  </si>
  <si>
    <t>5x25mg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</si>
  <si>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</si>
  <si>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</si>
  <si>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</si>
  <si>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</si>
  <si>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</si>
  <si>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</si>
  <si>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0631 - NCHIR: JIP</t>
  </si>
  <si>
    <t>0662 - NCHIR: operační sál - lokální</t>
  </si>
  <si>
    <t>A02BC02 - PANTOPRAZOL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</si>
  <si>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</si>
  <si>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</si>
  <si>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</si>
  <si>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</si>
  <si>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</si>
  <si>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</si>
  <si>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C01BD01 - AMIODARON</t>
  </si>
  <si>
    <t>C02AC05 - MOXONIDIN</t>
  </si>
  <si>
    <t>C02CA04 - DOXAZOSIN</t>
  </si>
  <si>
    <t>C03CA01 - FUROSEMID</t>
  </si>
  <si>
    <t>C05BA01 - ORGANO-HEPARINOID</t>
  </si>
  <si>
    <t>C07AB02 - METOPROLOL</t>
  </si>
  <si>
    <t>C07AB07 - BISOPROLOL</t>
  </si>
  <si>
    <t>C08CA01 - AMLODIPIN</t>
  </si>
  <si>
    <t>C08CA08 - NITRENDIPIN</t>
  </si>
  <si>
    <t>C08CA13 - LERKANIDIPIN</t>
  </si>
  <si>
    <t>C08DA01 - VERAPAMIL</t>
  </si>
  <si>
    <t>C09AA04 - PERINDOPRIL</t>
  </si>
  <si>
    <t>C09AA05 - RAMIPRIL</t>
  </si>
  <si>
    <t>C09BB04 - PERINDOPRIL A AMLODIPIN</t>
  </si>
  <si>
    <t>C09CA01 - LOSARTAN</t>
  </si>
  <si>
    <t>C09DA01 - LOSARTAN A DIURETIKA</t>
  </si>
  <si>
    <t>C10AA05 - ATORVASTATIN</t>
  </si>
  <si>
    <t>C10AA07 - ROSUVASTATIN</t>
  </si>
  <si>
    <t>G04CA02 - TAMSULOSIN</t>
  </si>
  <si>
    <t>H02AB04 - METHYLPREDNISOLON</t>
  </si>
  <si>
    <t>J01AA12 - TIGECYKLIN</t>
  </si>
  <si>
    <t>J01CF04 - OXACILIN</t>
  </si>
  <si>
    <t>J01DC02 - CEFUROXIM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</si>
  <si>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</si>
  <si>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</si>
  <si>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</si>
  <si>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</si>
  <si>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</si>
  <si>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</si>
  <si>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</si>
  <si>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</si>
  <si>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</si>
  <si>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J05AB01 - ACIKLOVIR</t>
  </si>
  <si>
    <t>M04AA01 - ALOPURINOL</t>
  </si>
  <si>
    <t>N01AX10 - PROPOFOL</t>
  </si>
  <si>
    <t>N02AE01 - BUPRENORFIN</t>
  </si>
  <si>
    <t>N02BB02 - SODNÁ SŮL METAMIZOLU</t>
  </si>
  <si>
    <t>N02BE01 - PARACETAMOL</t>
  </si>
  <si>
    <t>N03AG01 - KYSELINA VALPROOVÁ</t>
  </si>
  <si>
    <t>N03AX09 - LAMOTRIGIN</t>
  </si>
  <si>
    <t>N03AX12 - GABAPENTIN</t>
  </si>
  <si>
    <t>N03AX14 - LEVETIRACETAM</t>
  </si>
  <si>
    <t>N05AL01 - SULPIRID</t>
  </si>
  <si>
    <t>N05AX08 - RISPERIDON</t>
  </si>
  <si>
    <t>N05BA12 - ALPRAZOLAM</t>
  </si>
  <si>
    <t>N05CD08 - MIDAZOLAM</t>
  </si>
  <si>
    <t>N05CF02 - ZOLPIDEM</t>
  </si>
  <si>
    <t>N05CM18 - DEXMEDETOMIDIN</t>
  </si>
  <si>
    <t>N06AB05 - PAROXETIN</t>
  </si>
  <si>
    <t>N06AB06 - SERTRALIN</t>
  </si>
  <si>
    <t>N06AB10 - ESCITALOPRAM</t>
  </si>
  <si>
    <t>N06AX11 - MIRTAZAPIN</t>
  </si>
  <si>
    <t>N06BX18 - VINPOCETIN</t>
  </si>
  <si>
    <t>N06DA02 - DONEPEZIL</t>
  </si>
  <si>
    <t>N07CA01 - BETAHISTIN</t>
  </si>
  <si>
    <t>R03AC02 - SALBUTAMOL</t>
  </si>
  <si>
    <t>R06AE07 - CETIRIZIN</t>
  </si>
  <si>
    <t>M05BA07 - KYSELINA RISEDRONOVÁ</t>
  </si>
  <si>
    <t>J01CR02 - AMOXICILIN A  INHIBITOR BETA-LAKTAMASY</t>
  </si>
  <si>
    <t>N04BA02 - LEVODOPA A INHIBITOR DEKARBOXYLASY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</si>
  <si>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</si>
  <si>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</si>
  <si>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</si>
  <si>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</si>
  <si>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A07DA01 - ANTIPROPULZIVA</t>
  </si>
  <si>
    <t>A02BC02</t>
  </si>
  <si>
    <t>214427</t>
  </si>
  <si>
    <t>CONTROLOC</t>
  </si>
  <si>
    <t>40MG INJ PLV SOL 1</t>
  </si>
  <si>
    <t>214435</t>
  </si>
  <si>
    <t>20MG TBL ENT 100</t>
  </si>
  <si>
    <t>A07DA01</t>
  </si>
  <si>
    <t>30652</t>
  </si>
  <si>
    <t>2,5MG/0,025MG TBL NOB 20</t>
  </si>
  <si>
    <t>B01AB06</t>
  </si>
  <si>
    <t>213477</t>
  </si>
  <si>
    <t>9500IU/ML INJ SOL 10X5ML</t>
  </si>
  <si>
    <t>B01AC04</t>
  </si>
  <si>
    <t>149480</t>
  </si>
  <si>
    <t>ZYLLT</t>
  </si>
  <si>
    <t>75MG TBL FLM 28</t>
  </si>
  <si>
    <t>C01CA03</t>
  </si>
  <si>
    <t>536</t>
  </si>
  <si>
    <t>1MG/ML INF CNC SOL 5X1ML</t>
  </si>
  <si>
    <t>C02AC05</t>
  </si>
  <si>
    <t>16913</t>
  </si>
  <si>
    <t>MOXOSTAD</t>
  </si>
  <si>
    <t>0,2MG TBL FLM 30</t>
  </si>
  <si>
    <t>C05BA01</t>
  </si>
  <si>
    <t>100308</t>
  </si>
  <si>
    <t>300MG/100G CRM 40G</t>
  </si>
  <si>
    <t>100311</t>
  </si>
  <si>
    <t>445MG/100G CRM 40G</t>
  </si>
  <si>
    <t>C07AB02</t>
  </si>
  <si>
    <t>231696</t>
  </si>
  <si>
    <t>231697</t>
  </si>
  <si>
    <t>C07AB07</t>
  </si>
  <si>
    <t>233584</t>
  </si>
  <si>
    <t>5MG TBL FLM 100</t>
  </si>
  <si>
    <t>C09AA05</t>
  </si>
  <si>
    <t>56976</t>
  </si>
  <si>
    <t>TRITACE</t>
  </si>
  <si>
    <t>2,5MG TBL NOB 20</t>
  </si>
  <si>
    <t>C09CA01</t>
  </si>
  <si>
    <t>114065</t>
  </si>
  <si>
    <t>50MG TBL FLM 30 II</t>
  </si>
  <si>
    <t>C09DA01</t>
  </si>
  <si>
    <t>15316</t>
  </si>
  <si>
    <t>50MG/12,5MG TBL FLM 30</t>
  </si>
  <si>
    <t>C10AA05</t>
  </si>
  <si>
    <t>93019</t>
  </si>
  <si>
    <t>SORTIS</t>
  </si>
  <si>
    <t>H02AB04</t>
  </si>
  <si>
    <t>9709</t>
  </si>
  <si>
    <t>40MG/ML INJ PSO LQF 40MG+1ML</t>
  </si>
  <si>
    <t>J01AA12</t>
  </si>
  <si>
    <t>26127</t>
  </si>
  <si>
    <t>TYGACIL</t>
  </si>
  <si>
    <t>50MG INF PLV SOL 10</t>
  </si>
  <si>
    <t>J01CF04</t>
  </si>
  <si>
    <t>233016</t>
  </si>
  <si>
    <t>PROSTAPHLIN</t>
  </si>
  <si>
    <t>1000MG INJ PLV SOL 1</t>
  </si>
  <si>
    <t>J01CR02</t>
  </si>
  <si>
    <t>5951</t>
  </si>
  <si>
    <t>875MG/125MG TBL FLM 14</t>
  </si>
  <si>
    <t>85525</t>
  </si>
  <si>
    <t>AMOKSIKLAV 625 MG</t>
  </si>
  <si>
    <t>500MG/125MG TBL FLM 21</t>
  </si>
  <si>
    <t>J01DD01</t>
  </si>
  <si>
    <t>206563</t>
  </si>
  <si>
    <t>J01DH02</t>
  </si>
  <si>
    <t>173750</t>
  </si>
  <si>
    <t>J01EE01</t>
  </si>
  <si>
    <t>241307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</si>
  <si>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</si>
  <si>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</si>
  <si>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</si>
  <si>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</si>
  <si>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</si>
  <si>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</si>
  <si>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J01XA01</t>
  </si>
  <si>
    <t>166269</t>
  </si>
  <si>
    <t>VANCOMYCIN MYLAN</t>
  </si>
  <si>
    <t>1000MG INF PLV SOL 1</t>
  </si>
  <si>
    <t>M04AA01</t>
  </si>
  <si>
    <t>127263</t>
  </si>
  <si>
    <t>N02BB02</t>
  </si>
  <si>
    <t>55823</t>
  </si>
  <si>
    <t>55824</t>
  </si>
  <si>
    <t>500MG/ML INJ SOL 5X5ML</t>
  </si>
  <si>
    <t>7981</t>
  </si>
  <si>
    <t>500MG/ML INJ SOL 10X2ML</t>
  </si>
  <si>
    <t>N03AX12</t>
  </si>
  <si>
    <t>84399</t>
  </si>
  <si>
    <t>NEURONTIN</t>
  </si>
  <si>
    <t>300MG CPS DUR 50</t>
  </si>
  <si>
    <t>N05BA12</t>
  </si>
  <si>
    <t>91788</t>
  </si>
  <si>
    <t>NEUROL</t>
  </si>
  <si>
    <t>0,25MG TBL NOB 30</t>
  </si>
  <si>
    <t>N05CF02</t>
  </si>
  <si>
    <t>233360</t>
  </si>
  <si>
    <t>10MG TBL FLM 20</t>
  </si>
  <si>
    <t>233366</t>
  </si>
  <si>
    <t>N06AB06</t>
  </si>
  <si>
    <t>53950</t>
  </si>
  <si>
    <t>ZOLOFT</t>
  </si>
  <si>
    <t>50MG TBL FLM 28</t>
  </si>
  <si>
    <t>N06AB10</t>
  </si>
  <si>
    <t>134513</t>
  </si>
  <si>
    <t>ELICEA</t>
  </si>
  <si>
    <t>20MG TBL FLM 28</t>
  </si>
  <si>
    <t>N06BX18</t>
  </si>
  <si>
    <t>10252</t>
  </si>
  <si>
    <t>10MG TBL NOB 30</t>
  </si>
  <si>
    <t>N07CA01</t>
  </si>
  <si>
    <t>229646</t>
  </si>
  <si>
    <t>BETASERC</t>
  </si>
  <si>
    <t>16MG TBL NOB 60</t>
  </si>
  <si>
    <t>R03AC02</t>
  </si>
  <si>
    <t>231956</t>
  </si>
  <si>
    <t>31934</t>
  </si>
  <si>
    <t>V06XX</t>
  </si>
  <si>
    <t>33850</t>
  </si>
  <si>
    <t>A10BA02</t>
  </si>
  <si>
    <t>208204</t>
  </si>
  <si>
    <t>SIOFOR</t>
  </si>
  <si>
    <t>500MG TBL FLM 60 II</t>
  </si>
  <si>
    <t>A10BB12</t>
  </si>
  <si>
    <t>163085</t>
  </si>
  <si>
    <t>AMARYL</t>
  </si>
  <si>
    <t>B01AA03</t>
  </si>
  <si>
    <t>94113</t>
  </si>
  <si>
    <t>WARFARIN ORION</t>
  </si>
  <si>
    <t>3MG TBL NOB 100</t>
  </si>
  <si>
    <t>213489</t>
  </si>
  <si>
    <t>9500IU/ML INJ SOL ISP 10X0,6ML</t>
  </si>
  <si>
    <t>149483</t>
  </si>
  <si>
    <t>75MG TBL FLM 56</t>
  </si>
  <si>
    <t>16932</t>
  </si>
  <si>
    <t>0,4MG TBL FLM 30</t>
  </si>
  <si>
    <t>C03CA01</t>
  </si>
  <si>
    <t>56804</t>
  </si>
  <si>
    <t>40MG TBL NOB 50</t>
  </si>
  <si>
    <t>233559</t>
  </si>
  <si>
    <t>233600</t>
  </si>
  <si>
    <t>C08CA01</t>
  </si>
  <si>
    <t>2954</t>
  </si>
  <si>
    <t>AGEN</t>
  </si>
  <si>
    <t>C08CA08</t>
  </si>
  <si>
    <t>111902</t>
  </si>
  <si>
    <t>NITRESAN</t>
  </si>
  <si>
    <t>20MG TBL NOB 30</t>
  </si>
  <si>
    <t>C08CA13</t>
  </si>
  <si>
    <t>169654</t>
  </si>
  <si>
    <t>KAPIDIN</t>
  </si>
  <si>
    <t>20MG TBL FLM 30 II</t>
  </si>
  <si>
    <t>C09AA04</t>
  </si>
  <si>
    <t>101205</t>
  </si>
  <si>
    <t>5MG TBL FLM 30</t>
  </si>
  <si>
    <t>122632</t>
  </si>
  <si>
    <t>80MG TBL FLM 30</t>
  </si>
  <si>
    <t>G04CA02</t>
  </si>
  <si>
    <t>14439</t>
  </si>
  <si>
    <t>0,4MG CPS RDR 30</t>
  </si>
  <si>
    <t>H03AA01</t>
  </si>
  <si>
    <t>169714</t>
  </si>
  <si>
    <t>LETROX</t>
  </si>
  <si>
    <t>125MCG TBL NOB 100</t>
  </si>
  <si>
    <t>172044</t>
  </si>
  <si>
    <t>150MCG TBL NOB 100</t>
  </si>
  <si>
    <t>243131</t>
  </si>
  <si>
    <t>243134</t>
  </si>
  <si>
    <t>69191</t>
  </si>
  <si>
    <t>150MCG TBL NOB 100 II</t>
  </si>
  <si>
    <t>134595</t>
  </si>
  <si>
    <t>MEDOCLAV</t>
  </si>
  <si>
    <t>1000MG/200MG INJ/INF PLV SOL 10</t>
  </si>
  <si>
    <t>201030</t>
  </si>
  <si>
    <t>SEFOTAK</t>
  </si>
  <si>
    <t>J01XD01</t>
  </si>
  <si>
    <t>224407</t>
  </si>
  <si>
    <t>5MG/ML INF SOL 10X100ML I</t>
  </si>
  <si>
    <t>242332</t>
  </si>
  <si>
    <t>5MG/ML INF SOL 20X100ML I</t>
  </si>
  <si>
    <t>J05AB01</t>
  </si>
  <si>
    <t>237620</t>
  </si>
  <si>
    <t>ZOVIRAX</t>
  </si>
  <si>
    <t>200MG TBL NOB 25</t>
  </si>
  <si>
    <t>N03AG01</t>
  </si>
  <si>
    <t>44997</t>
  </si>
  <si>
    <t>DEPAKINE CHRONO 500 MG SÉCABLE</t>
  </si>
  <si>
    <t>500MG TBL RET 100</t>
  </si>
  <si>
    <t>N03AX09</t>
  </si>
  <si>
    <t>237772</t>
  </si>
  <si>
    <t>50MG TBL NOB 42 I</t>
  </si>
  <si>
    <t>N03AX14</t>
  </si>
  <si>
    <t>174700</t>
  </si>
  <si>
    <t>TRUND</t>
  </si>
  <si>
    <t>500MG TBL FLM 100</t>
  </si>
  <si>
    <t>N04BA02</t>
  </si>
  <si>
    <t>88498</t>
  </si>
  <si>
    <t>100MG/25MG TBL NOB 100</t>
  </si>
  <si>
    <t>N05AL01</t>
  </si>
  <si>
    <t>54432</t>
  </si>
  <si>
    <t>PROSULPIN</t>
  </si>
  <si>
    <t>50MG TBL NOB 30</t>
  </si>
  <si>
    <t>N05AX08</t>
  </si>
  <si>
    <t>172734</t>
  </si>
  <si>
    <t>RISPERIDON ACTAVIS</t>
  </si>
  <si>
    <t>2MG TBL FLM 60</t>
  </si>
  <si>
    <t>N06AB05</t>
  </si>
  <si>
    <t>107847</t>
  </si>
  <si>
    <t>20MG TBL FLM 30</t>
  </si>
  <si>
    <t>N06AX11</t>
  </si>
  <si>
    <t>235822</t>
  </si>
  <si>
    <t>MIRTAZAPIN MYLAN</t>
  </si>
  <si>
    <t>30MG POR TBL DIS 30</t>
  </si>
  <si>
    <t>N06DA02</t>
  </si>
  <si>
    <t>148748</t>
  </si>
  <si>
    <t>DONEPEZIL MYLAN</t>
  </si>
  <si>
    <t>10MG POR TBL DIS 28</t>
  </si>
  <si>
    <t>R06AE07</t>
  </si>
  <si>
    <t>66030</t>
  </si>
  <si>
    <t>90044</t>
  </si>
  <si>
    <t>40MG/ML INJ SUS 1X1ML</t>
  </si>
  <si>
    <t>A04AA01</t>
  </si>
  <si>
    <t>187607</t>
  </si>
  <si>
    <t>ONDANSETRON B. BRAUN</t>
  </si>
  <si>
    <t>2MG/ML INJ SOL 20X4ML II</t>
  </si>
  <si>
    <t>208207</t>
  </si>
  <si>
    <t>850MG TBL FLM 60 II</t>
  </si>
  <si>
    <t>C01BD01</t>
  </si>
  <si>
    <t>107938</t>
  </si>
  <si>
    <t>150MG/3ML INJ SOL 6X3ML</t>
  </si>
  <si>
    <t>13768</t>
  </si>
  <si>
    <t>200MG TBL NOB 60</t>
  </si>
  <si>
    <t>216900</t>
  </si>
  <si>
    <t>1MG/ML INF CNC SOL 5X5ML</t>
  </si>
  <si>
    <t>16923</t>
  </si>
  <si>
    <t>0,3MG TBL FLM 30</t>
  </si>
  <si>
    <t>C02CA04</t>
  </si>
  <si>
    <t>107794</t>
  </si>
  <si>
    <t>ZOXON</t>
  </si>
  <si>
    <t>4MG TBL NOB 90</t>
  </si>
  <si>
    <t>214036</t>
  </si>
  <si>
    <t>239807</t>
  </si>
  <si>
    <t>56805</t>
  </si>
  <si>
    <t>40MG TBL NOB 100</t>
  </si>
  <si>
    <t>231691</t>
  </si>
  <si>
    <t>100MG TBL PRO 30</t>
  </si>
  <si>
    <t>231703</t>
  </si>
  <si>
    <t>111898</t>
  </si>
  <si>
    <t>C08DA01</t>
  </si>
  <si>
    <t>233480</t>
  </si>
  <si>
    <t>ISOPTIN</t>
  </si>
  <si>
    <t>40MG TBL FLM 50</t>
  </si>
  <si>
    <t>56983</t>
  </si>
  <si>
    <t>5MG TBL NOB 100</t>
  </si>
  <si>
    <t>C09BB04</t>
  </si>
  <si>
    <t>124129</t>
  </si>
  <si>
    <t>PRESTANCE</t>
  </si>
  <si>
    <t>10MG/10MG TBL NOB 30</t>
  </si>
  <si>
    <t>C10AA07</t>
  </si>
  <si>
    <t>145849</t>
  </si>
  <si>
    <t>94882</t>
  </si>
  <si>
    <t>62,5MG/ML INJ PSO LQF 250MG+4ML</t>
  </si>
  <si>
    <t>9710</t>
  </si>
  <si>
    <t>62,5MG/ML INJ PSO LQF 125MG+2ML</t>
  </si>
  <si>
    <t>9712</t>
  </si>
  <si>
    <t>62,5MG/ML INJ PSO LQF 1000MG+15,6ML</t>
  </si>
  <si>
    <t>184245</t>
  </si>
  <si>
    <t>75MCG TBL NOB 100</t>
  </si>
  <si>
    <t>187427</t>
  </si>
  <si>
    <t>100MCG TBL NOB 100</t>
  </si>
  <si>
    <t>243138</t>
  </si>
  <si>
    <t>50MCG TBL NOB 100 II</t>
  </si>
  <si>
    <t>J01CR05</t>
  </si>
  <si>
    <t>113453</t>
  </si>
  <si>
    <t>PIPERACILLIN/TAZOBACTAM KABI</t>
  </si>
  <si>
    <t>J01DC02</t>
  </si>
  <si>
    <t>64831</t>
  </si>
  <si>
    <t>AXETINE</t>
  </si>
  <si>
    <t>1,5G INJ/INF PLV SOL 10</t>
  </si>
  <si>
    <t>J01GB06</t>
  </si>
  <si>
    <t>195147</t>
  </si>
  <si>
    <t>AMIKACIN MEDOPHARM</t>
  </si>
  <si>
    <t>500MG/2ML INJ/INF SOL 10X2ML</t>
  </si>
  <si>
    <t>166265</t>
  </si>
  <si>
    <t>500MG INF PLV SOL 1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</si>
  <si>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</si>
  <si>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</si>
  <si>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</si>
  <si>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</si>
  <si>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</si>
  <si>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</si>
  <si>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</si>
  <si>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</si>
  <si>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</si>
  <si>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127260</t>
  </si>
  <si>
    <t>127272</t>
  </si>
  <si>
    <t>M05BA07</t>
  </si>
  <si>
    <t>105178</t>
  </si>
  <si>
    <t>RISENDROS</t>
  </si>
  <si>
    <t>35MG TBL FLM 12</t>
  </si>
  <si>
    <t>N01AX10</t>
  </si>
  <si>
    <t>18175</t>
  </si>
  <si>
    <t>PROPOFOL MCT/LCT FRESENIUS</t>
  </si>
  <si>
    <t>10MG/ML INJ/INF EML 10X100ML</t>
  </si>
  <si>
    <t>N02AE01</t>
  </si>
  <si>
    <t>42761</t>
  </si>
  <si>
    <t>TRANSTEC</t>
  </si>
  <si>
    <t>70MCG/H TDR EMP 5</t>
  </si>
  <si>
    <t>N02BE01</t>
  </si>
  <si>
    <t>157875</t>
  </si>
  <si>
    <t>PARACETAMOL KABI</t>
  </si>
  <si>
    <t>10MG/ML INF SOL 10X100ML</t>
  </si>
  <si>
    <t>237626</t>
  </si>
  <si>
    <t>DEPAKINE</t>
  </si>
  <si>
    <t>400MG/4ML INJ PSO LQF 1+1X4ML</t>
  </si>
  <si>
    <t>92034</t>
  </si>
  <si>
    <t>DEPAKINE CHRONO 300 MG SÉCABLE</t>
  </si>
  <si>
    <t>300MG TBL RET 100</t>
  </si>
  <si>
    <t>84398</t>
  </si>
  <si>
    <t>100MG CPS DUR 100</t>
  </si>
  <si>
    <t>84400</t>
  </si>
  <si>
    <t>300MG CPS DUR 100</t>
  </si>
  <si>
    <t>174681</t>
  </si>
  <si>
    <t>250MG TBL FLM 50</t>
  </si>
  <si>
    <t>N05CD08</t>
  </si>
  <si>
    <t>127738</t>
  </si>
  <si>
    <t>MIDAZOLAM ACCORD</t>
  </si>
  <si>
    <t>5MG/ML INJ/INF SOL 10X3ML</t>
  </si>
  <si>
    <t>239965</t>
  </si>
  <si>
    <t>N05CM18</t>
  </si>
  <si>
    <t>136759</t>
  </si>
  <si>
    <t>123264</t>
  </si>
  <si>
    <t>CIPRALEX</t>
  </si>
  <si>
    <t>20MG/ML POR GTT SOL 1X15ML</t>
  </si>
  <si>
    <t>134502</t>
  </si>
  <si>
    <t>10MG TBL FLM 28</t>
  </si>
  <si>
    <t>4063</t>
  </si>
  <si>
    <t>5MG TBL NOB 50</t>
  </si>
  <si>
    <t>237705</t>
  </si>
  <si>
    <t>Přehled plnění pozitivního listu - spotřeba léčivých přípravků - orientační přehled</t>
  </si>
  <si>
    <t>06 - NCHIR: Neurochirurgická klinika</t>
  </si>
  <si>
    <t xml:space="preserve">0631 - NCHIR: JIP 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</si>
  <si>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</si>
  <si>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</si>
  <si>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</si>
  <si>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</si>
  <si>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</si>
  <si>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</si>
  <si>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</si>
  <si>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</si>
  <si>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89301063</t>
  </si>
  <si>
    <t>Lůžkové oddělení intenzivní péče Celkem</t>
  </si>
  <si>
    <t>89301065</t>
  </si>
  <si>
    <t>Amb.-léčba bolest.stavů při neurochirurg Celkem</t>
  </si>
  <si>
    <t>Neurochirurgická klinika Celkem</t>
  </si>
  <si>
    <t>* Legenda</t>
  </si>
  <si>
    <t>DIAPZT = Pomůcky pro diabetiky, jejichž název začíná slovem "Pumpa"</t>
  </si>
  <si>
    <t>Gabryš Martin</t>
  </si>
  <si>
    <t>Halaj Matej</t>
  </si>
  <si>
    <t>Hampl Martin</t>
  </si>
  <si>
    <t>Jablonský Jakub</t>
  </si>
  <si>
    <t>Kalita Ondřej</t>
  </si>
  <si>
    <t>Krahulík David</t>
  </si>
  <si>
    <t>Novák Vlastimil</t>
  </si>
  <si>
    <t>Pohlodek Daniel</t>
  </si>
  <si>
    <t>Stejskal Přemysl</t>
  </si>
  <si>
    <t>Šoustal Stanislav</t>
  </si>
  <si>
    <t>Trnka Štefan</t>
  </si>
  <si>
    <t>Wanek Tomáš</t>
  </si>
  <si>
    <t>Jiná</t>
  </si>
  <si>
    <t>5003293</t>
  </si>
  <si>
    <t>KOMPAKTNÍ BEDERNÍ PÁS LOMBASKIN 0871</t>
  </si>
  <si>
    <t>ZADNÍ DLAHY, VÝŠKA 21 CM, 5 VELIKOSTÍ</t>
  </si>
  <si>
    <t>5007822</t>
  </si>
  <si>
    <t>CERVIKÁLNÍ ORTÉZA ORTEL C4 VARIO T49280</t>
  </si>
  <si>
    <t>VPŘEDU NASTAVITELNÁ VÝŠKA 9-16 CM, UNIVERZÁLNÍ VELIKOST</t>
  </si>
  <si>
    <t>5003281</t>
  </si>
  <si>
    <t>KOMPAKTNÍ BEDERNÍ PÁS LOMBASKIN 0870</t>
  </si>
  <si>
    <t>ZADNÍ DLAHY, VÝŠKA 26 CM, 5 VELIKOSTÍ</t>
  </si>
  <si>
    <t>5005649</t>
  </si>
  <si>
    <t>OPĚRNÝ ZÁDOVO-BEDERNÍ PÁS LOMBAX IMMO 0846</t>
  </si>
  <si>
    <t>VYSOKÝ PÁS, VÝŠKA 35 CM, 6 VELIKOSTI, PŘÍDAVNÉ TAHY A PELOTA</t>
  </si>
  <si>
    <t>5006800</t>
  </si>
  <si>
    <t>BERLE PODPAŽNÍ THUASNE W2010</t>
  </si>
  <si>
    <t>KRÁTKÁ/STŘEDNÍ/DLOUHÁ, STAVITELNÁ 135 -195 CM, HMOTNOST PACIENTA MAX. 130 KG</t>
  </si>
  <si>
    <t>ALOPURINOL</t>
  </si>
  <si>
    <t>107869</t>
  </si>
  <si>
    <t>APO-ALLOPURINOL</t>
  </si>
  <si>
    <t>ATORVASTATIN</t>
  </si>
  <si>
    <t>204682</t>
  </si>
  <si>
    <t>TORVACARD NEO</t>
  </si>
  <si>
    <t>20MG TBL FLM 90</t>
  </si>
  <si>
    <t>BISOPROLOL</t>
  </si>
  <si>
    <t>176913</t>
  </si>
  <si>
    <t>RIVOCOR</t>
  </si>
  <si>
    <t>5MG TBL FLM 90</t>
  </si>
  <si>
    <t>DESLORATADIN</t>
  </si>
  <si>
    <t>168838</t>
  </si>
  <si>
    <t>DASSELTA</t>
  </si>
  <si>
    <t>26329</t>
  </si>
  <si>
    <t>AERIUS</t>
  </si>
  <si>
    <t>178675</t>
  </si>
  <si>
    <t>JOVESTO</t>
  </si>
  <si>
    <t>5MG TBL FLM 90 I</t>
  </si>
  <si>
    <t>DEXAMETHASON A ANTIINFEKTIVA</t>
  </si>
  <si>
    <t>180988</t>
  </si>
  <si>
    <t>GENTADEX</t>
  </si>
  <si>
    <t>5MG/ML+1MG/ML OPH GTT SOL 1X5ML</t>
  </si>
  <si>
    <t>DIKLOFENAK</t>
  </si>
  <si>
    <t>119672</t>
  </si>
  <si>
    <t>DICLOFENAC DUO PHARMASWISS</t>
  </si>
  <si>
    <t>75MG CPS RDR 30 I</t>
  </si>
  <si>
    <t>75631</t>
  </si>
  <si>
    <t>100MG TBL PRO 20</t>
  </si>
  <si>
    <t>75633</t>
  </si>
  <si>
    <t>100MG TBL PRO 100</t>
  </si>
  <si>
    <t>DIOSMIN, KOMBINACE</t>
  </si>
  <si>
    <t>201992</t>
  </si>
  <si>
    <t>500MG TBL FLM 120</t>
  </si>
  <si>
    <t>230583</t>
  </si>
  <si>
    <t>500MG TBL FLM 180</t>
  </si>
  <si>
    <t>DROSPIRENON A ETHINYLESTRADIOL</t>
  </si>
  <si>
    <t>132994</t>
  </si>
  <si>
    <t>JANGEE</t>
  </si>
  <si>
    <t>0,02MG/3MG TBL FLM 3X28(21+7)</t>
  </si>
  <si>
    <t>ERDOSTEIN</t>
  </si>
  <si>
    <t>199680</t>
  </si>
  <si>
    <t>300MG CPS DUR 60</t>
  </si>
  <si>
    <t>ESCITALOPRAM</t>
  </si>
  <si>
    <t>20132</t>
  </si>
  <si>
    <t>10MG TBL FLM 28 I</t>
  </si>
  <si>
    <t>JINÁ ANTIBIOTIKA PRO LOKÁLNÍ APLIKACI</t>
  </si>
  <si>
    <t>1066</t>
  </si>
  <si>
    <t>250IU/G+5,2MG/G UNG 10G</t>
  </si>
  <si>
    <t>KLARITHROMYCIN</t>
  </si>
  <si>
    <t>216196</t>
  </si>
  <si>
    <t>250MG TBL FLM 14</t>
  </si>
  <si>
    <t>KLOPIDOGREL</t>
  </si>
  <si>
    <t>169252</t>
  </si>
  <si>
    <t>TROMBEX</t>
  </si>
  <si>
    <t>75MG TBL FLM 90</t>
  </si>
  <si>
    <t>KODEIN</t>
  </si>
  <si>
    <t>56993</t>
  </si>
  <si>
    <t>CODEIN SLOVAKOFARMA</t>
  </si>
  <si>
    <t>30MG TBL NOB 10</t>
  </si>
  <si>
    <t>KYSELINA ACETYLSALICYLOVÁ</t>
  </si>
  <si>
    <t>125114</t>
  </si>
  <si>
    <t>100MG TBL NOB 60(3X20)</t>
  </si>
  <si>
    <t>203564</t>
  </si>
  <si>
    <t>87680</t>
  </si>
  <si>
    <t>400MG TBL NOB 10</t>
  </si>
  <si>
    <t>LOSARTAN A DIURETIKA</t>
  </si>
  <si>
    <t>15317</t>
  </si>
  <si>
    <t>50MG/12,5MG TBL FLM 90</t>
  </si>
  <si>
    <t>NIMESULID</t>
  </si>
  <si>
    <t>12895</t>
  </si>
  <si>
    <t>100MG POR GRA SUS 30 I</t>
  </si>
  <si>
    <t>OMEPRAZOL</t>
  </si>
  <si>
    <t>215606</t>
  </si>
  <si>
    <t>20MG CPS ETD 90 I</t>
  </si>
  <si>
    <t>PREDNISON</t>
  </si>
  <si>
    <t>269</t>
  </si>
  <si>
    <t>PREDNISON LÉČIVA</t>
  </si>
  <si>
    <t>5MG TBL NOB 20</t>
  </si>
  <si>
    <t>RABEPRAZOL</t>
  </si>
  <si>
    <t>157139</t>
  </si>
  <si>
    <t>ZULBEX</t>
  </si>
  <si>
    <t>20MG TBL ENT 28</t>
  </si>
  <si>
    <t>ROSUVASTATIN</t>
  </si>
  <si>
    <t>145574</t>
  </si>
  <si>
    <t>ROSUMOP</t>
  </si>
  <si>
    <t>20MG TBL FLM 100</t>
  </si>
  <si>
    <t>SALBUTAMOL</t>
  </si>
  <si>
    <t>SILDENAFIL</t>
  </si>
  <si>
    <t>143431</t>
  </si>
  <si>
    <t>SILDENAFIL SANDOZ</t>
  </si>
  <si>
    <t>100MG TBL NOB 16 I</t>
  </si>
  <si>
    <t>TOBRAMYCIN</t>
  </si>
  <si>
    <t>86264</t>
  </si>
  <si>
    <t>3MG/ML OPH GTT SOL 1X5ML</t>
  </si>
  <si>
    <t>FOSFOMYCIN</t>
  </si>
  <si>
    <t>213944</t>
  </si>
  <si>
    <t>URIFOS</t>
  </si>
  <si>
    <t>3G POR GRA SOL 1</t>
  </si>
  <si>
    <t>ORFENADRIN, KOMBINACE</t>
  </si>
  <si>
    <t>230353</t>
  </si>
  <si>
    <t>AMOXICILIN A  INHIBITOR BETA-LAKTAMASY</t>
  </si>
  <si>
    <t>12494</t>
  </si>
  <si>
    <t>AUGMENTIN 1 G</t>
  </si>
  <si>
    <t>875MG/125MG TBL FLM 14 I</t>
  </si>
  <si>
    <t>SODNÁ SŮL LEVOTHYROXINU</t>
  </si>
  <si>
    <t>97186</t>
  </si>
  <si>
    <t>100MCG TBL NOB 100 I</t>
  </si>
  <si>
    <t>HOŘČÍK (KOMBINACE RŮZNÝCH SOLÍ)</t>
  </si>
  <si>
    <t>215978</t>
  </si>
  <si>
    <t>234736</t>
  </si>
  <si>
    <t>KYSELINA LISTOVÁ</t>
  </si>
  <si>
    <t>76064</t>
  </si>
  <si>
    <t>ACIDUM FOLICUM LÉČIVA</t>
  </si>
  <si>
    <t>10MG TBL OBD 30</t>
  </si>
  <si>
    <t>NADROPARIN</t>
  </si>
  <si>
    <t>17187</t>
  </si>
  <si>
    <t>100MG POR GRA SUS 30</t>
  </si>
  <si>
    <t>25366</t>
  </si>
  <si>
    <t>PERINDOPRIL</t>
  </si>
  <si>
    <t>177322</t>
  </si>
  <si>
    <t>PERINDOPRIL MYLAN</t>
  </si>
  <si>
    <t>4MG TBL NOB 30</t>
  </si>
  <si>
    <t>SERTRALIN</t>
  </si>
  <si>
    <t>SULFAMETHOXAZOL A TRIMETHOPRIM</t>
  </si>
  <si>
    <t>203954</t>
  </si>
  <si>
    <t>KLINDAMYCIN</t>
  </si>
  <si>
    <t>100339</t>
  </si>
  <si>
    <t>DALACIN C</t>
  </si>
  <si>
    <t>300MG CPS DUR 16</t>
  </si>
  <si>
    <t>BIMATOPROST</t>
  </si>
  <si>
    <t>27543</t>
  </si>
  <si>
    <t>LUMIGAN</t>
  </si>
  <si>
    <t>0,3MG/ML OPH GTT SOL 3X3ML</t>
  </si>
  <si>
    <t>ALPRAZOLAM</t>
  </si>
  <si>
    <t>AMOXICILIN</t>
  </si>
  <si>
    <t>32559</t>
  </si>
  <si>
    <t>OSPAMOX</t>
  </si>
  <si>
    <t>1000MG TBL FLM 14</t>
  </si>
  <si>
    <t>AZITHROMYCIN</t>
  </si>
  <si>
    <t>45010</t>
  </si>
  <si>
    <t>AZITROMYCIN SANDOZ</t>
  </si>
  <si>
    <t>500MG TBL FLM 3</t>
  </si>
  <si>
    <t>BETAMETHASON</t>
  </si>
  <si>
    <t>19757</t>
  </si>
  <si>
    <t>0,5MG/G UNG 30G</t>
  </si>
  <si>
    <t>CETIRIZIN</t>
  </si>
  <si>
    <t>99600</t>
  </si>
  <si>
    <t>10MG TBL FLM 90</t>
  </si>
  <si>
    <t>DESMOPRESIN</t>
  </si>
  <si>
    <t>18563</t>
  </si>
  <si>
    <t>MINIRIN MELT</t>
  </si>
  <si>
    <t>60MCG POR LYO 30</t>
  </si>
  <si>
    <t>DEXAMETHASON</t>
  </si>
  <si>
    <t>52335</t>
  </si>
  <si>
    <t>134505</t>
  </si>
  <si>
    <t>10MG TBL FLM 56</t>
  </si>
  <si>
    <t>187350</t>
  </si>
  <si>
    <t>MIRAKLIDE</t>
  </si>
  <si>
    <t>10MG TBL FLM 56 I</t>
  </si>
  <si>
    <t>CHOLEKALCIFEROL</t>
  </si>
  <si>
    <t>103788</t>
  </si>
  <si>
    <t>VIGANTOL</t>
  </si>
  <si>
    <t>0,5MG/ML POR GTT SOL 1X10ML</t>
  </si>
  <si>
    <t>213482</t>
  </si>
  <si>
    <t>FRAXIPARINE FORTE</t>
  </si>
  <si>
    <t>19000IU/ML INJ SOL ISP 10X0,8ML</t>
  </si>
  <si>
    <t>213485</t>
  </si>
  <si>
    <t>9500IU/ML INJ SOL ISP 10X0,8ML</t>
  </si>
  <si>
    <t>NIMODIPIN</t>
  </si>
  <si>
    <t>154078</t>
  </si>
  <si>
    <t>25365</t>
  </si>
  <si>
    <t>20MG CPS ETD 28 I</t>
  </si>
  <si>
    <t>PAROXETIN</t>
  </si>
  <si>
    <t>107848</t>
  </si>
  <si>
    <t>ZOPIKLON</t>
  </si>
  <si>
    <t>102590</t>
  </si>
  <si>
    <t>ZOPITIN</t>
  </si>
  <si>
    <t>7,5MG TBL FLM 10</t>
  </si>
  <si>
    <t>KODEIN A PARACETAMOL</t>
  </si>
  <si>
    <t>109797</t>
  </si>
  <si>
    <t>500MG/30MG TBL NOB 10</t>
  </si>
  <si>
    <t>203097</t>
  </si>
  <si>
    <t>875MG/125MG TBL FLM 21</t>
  </si>
  <si>
    <t>4000005</t>
  </si>
  <si>
    <t>ORTÉZA TRUPU INDIV. ZHOTOVENÁ</t>
  </si>
  <si>
    <t>OD 19 LET</t>
  </si>
  <si>
    <t>5000316</t>
  </si>
  <si>
    <t>BERLE PŘEDLOKETNÍ SPECIÁLNÍ DURALOVÁ VERA</t>
  </si>
  <si>
    <t>VYMĚKČENÁ RUKOJEŤ,NOSNOST 150KG</t>
  </si>
  <si>
    <t>AMLODIPIN</t>
  </si>
  <si>
    <t>163111</t>
  </si>
  <si>
    <t>ZOREM</t>
  </si>
  <si>
    <t>10MG TBL NOB 100</t>
  </si>
  <si>
    <t>58425</t>
  </si>
  <si>
    <t>DOLMINA</t>
  </si>
  <si>
    <t>50MG TBL FLM 30</t>
  </si>
  <si>
    <t>INDOMETACIN</t>
  </si>
  <si>
    <t>93724</t>
  </si>
  <si>
    <t>INDOMETACIN BERLIN-CHEMIE</t>
  </si>
  <si>
    <t>100MG SUP 10</t>
  </si>
  <si>
    <t>JODOVANÝ POVIDON</t>
  </si>
  <si>
    <t>62320</t>
  </si>
  <si>
    <t>100MG/G UNG 20G</t>
  </si>
  <si>
    <t>216199</t>
  </si>
  <si>
    <t>500MG TBL FLM 14</t>
  </si>
  <si>
    <t>LANSOPRAZOL</t>
  </si>
  <si>
    <t>17122</t>
  </si>
  <si>
    <t>LANZUL</t>
  </si>
  <si>
    <t>30MG CPS DUR 56</t>
  </si>
  <si>
    <t>LEVETIRACETAM</t>
  </si>
  <si>
    <t>LEVOCETIRIZIN</t>
  </si>
  <si>
    <t>124346</t>
  </si>
  <si>
    <t>CEZERA</t>
  </si>
  <si>
    <t>MEFENOXALON</t>
  </si>
  <si>
    <t>85656</t>
  </si>
  <si>
    <t>200MG TBL NOB 30</t>
  </si>
  <si>
    <t>MELOXIKAM</t>
  </si>
  <si>
    <t>112562</t>
  </si>
  <si>
    <t>RECOXA</t>
  </si>
  <si>
    <t>15MG TBL NOB 60</t>
  </si>
  <si>
    <t>NIFUROXAZID</t>
  </si>
  <si>
    <t>214593</t>
  </si>
  <si>
    <t>ERCEFURYL</t>
  </si>
  <si>
    <t>200MG CPS DUR 14</t>
  </si>
  <si>
    <t>NITROFURANTOIN</t>
  </si>
  <si>
    <t>207280</t>
  </si>
  <si>
    <t>FUROLIN</t>
  </si>
  <si>
    <t>PSEUDOEFEDRIN, KOMBINACE</t>
  </si>
  <si>
    <t>216104</t>
  </si>
  <si>
    <t>CLARINASE REPETABS</t>
  </si>
  <si>
    <t>5MG/120MG TBL PRO 14</t>
  </si>
  <si>
    <t>SODNÁ SŮL METAMIZOLU</t>
  </si>
  <si>
    <t>216736</t>
  </si>
  <si>
    <t>METAMIZOL STADA</t>
  </si>
  <si>
    <t>500MG TBL NOB 60</t>
  </si>
  <si>
    <t>SUMATRIPTAN</t>
  </si>
  <si>
    <t>234945</t>
  </si>
  <si>
    <t>SUMATRIPTAN MYLAN</t>
  </si>
  <si>
    <t>50MG TBL FLM 6</t>
  </si>
  <si>
    <t>TOLPERISON</t>
  </si>
  <si>
    <t>57525</t>
  </si>
  <si>
    <t>MYDOCALM</t>
  </si>
  <si>
    <t>150MG TBL FLM 30</t>
  </si>
  <si>
    <t>TRAMADOL A PARACETAMOL</t>
  </si>
  <si>
    <t>179327</t>
  </si>
  <si>
    <t>DORETA</t>
  </si>
  <si>
    <t>75MG/650MG TBL FLM 30 I</t>
  </si>
  <si>
    <t>147458</t>
  </si>
  <si>
    <t>112MCG TBL NOB 100 II</t>
  </si>
  <si>
    <t>75632</t>
  </si>
  <si>
    <t>100MG TBL PRO 50</t>
  </si>
  <si>
    <t>FENOXYMETHYLPENICILIN</t>
  </si>
  <si>
    <t>45998</t>
  </si>
  <si>
    <t>OSPEN 1500</t>
  </si>
  <si>
    <t>1500000IU TBL FLM 30</t>
  </si>
  <si>
    <t>216195</t>
  </si>
  <si>
    <t>250MG/5ML POR GRA SUS 100ML</t>
  </si>
  <si>
    <t>216192</t>
  </si>
  <si>
    <t>125MG/5ML POR GRA SUS 100ML</t>
  </si>
  <si>
    <t>KYSELINA FUSIDOVÁ</t>
  </si>
  <si>
    <t>88746</t>
  </si>
  <si>
    <t>FUCIDIN</t>
  </si>
  <si>
    <t>20MG/G UNG 1X15G</t>
  </si>
  <si>
    <t>NYSTATIN, KOMBINACE</t>
  </si>
  <si>
    <t>92490</t>
  </si>
  <si>
    <t>MACMIROR COMPLEX</t>
  </si>
  <si>
    <t>500MG/200000IU VAG CPS MOL 8</t>
  </si>
  <si>
    <t>PŘÍPRAVKY PRO LÉČBU BRADAVIC A KUŘÍCH OK</t>
  </si>
  <si>
    <t>60890</t>
  </si>
  <si>
    <t>VERRUMAL</t>
  </si>
  <si>
    <t>5MG/G+100MG/G DRM SOL 13ML</t>
  </si>
  <si>
    <t>179325</t>
  </si>
  <si>
    <t>75MG/650MG TBL FLM 10 I</t>
  </si>
  <si>
    <t>179333</t>
  </si>
  <si>
    <t>75MG/650MG TBL FLM 90 I</t>
  </si>
  <si>
    <t>201609</t>
  </si>
  <si>
    <t>132872</t>
  </si>
  <si>
    <t>37,5MG/325MG TBL FLM 30</t>
  </si>
  <si>
    <t>2945</t>
  </si>
  <si>
    <t>233579</t>
  </si>
  <si>
    <t>CEFUROXIM</t>
  </si>
  <si>
    <t>18547</t>
  </si>
  <si>
    <t>XORIMAX</t>
  </si>
  <si>
    <t>187330</t>
  </si>
  <si>
    <t>FEBUXOSTAT</t>
  </si>
  <si>
    <t>208439</t>
  </si>
  <si>
    <t>ADENURIC</t>
  </si>
  <si>
    <t>80MG TBL FLM 28 II</t>
  </si>
  <si>
    <t>45996</t>
  </si>
  <si>
    <t>OSPEN 500</t>
  </si>
  <si>
    <t>500000IU TBL FLM 30</t>
  </si>
  <si>
    <t>GABAPENTIN</t>
  </si>
  <si>
    <t>216183</t>
  </si>
  <si>
    <t>KYANOKOBALAMIN</t>
  </si>
  <si>
    <t>641</t>
  </si>
  <si>
    <t>VITAMIN B12 LÉČIVA</t>
  </si>
  <si>
    <t>300MCG INJ SOL 5X1ML</t>
  </si>
  <si>
    <t>MOXONIDIN</t>
  </si>
  <si>
    <t>12892</t>
  </si>
  <si>
    <t>132723</t>
  </si>
  <si>
    <t>101227</t>
  </si>
  <si>
    <t>PRESTARIUM NEO FORTE</t>
  </si>
  <si>
    <t>PERINDOPRIL A AMLODIPIN</t>
  </si>
  <si>
    <t>148070</t>
  </si>
  <si>
    <t>ROSUCARD</t>
  </si>
  <si>
    <t>196018</t>
  </si>
  <si>
    <t>500MG/ML POR GTT SOL 1X100ML</t>
  </si>
  <si>
    <t>14134</t>
  </si>
  <si>
    <t>ROSEMIG</t>
  </si>
  <si>
    <t>50MG TBL FLM 6 I</t>
  </si>
  <si>
    <t>URAPIDIL</t>
  </si>
  <si>
    <t>205396</t>
  </si>
  <si>
    <t>60MG CPS PRO 50</t>
  </si>
  <si>
    <t>VITAMIN B1 V KOMBINACI S VITAMINEM B6 A/NEBO B12</t>
  </si>
  <si>
    <t>42475</t>
  </si>
  <si>
    <t>50MG/250MCG TBL OBD 20</t>
  </si>
  <si>
    <t>5005626</t>
  </si>
  <si>
    <t>PÁNEVNÍ PÁS ORTEL P 2740</t>
  </si>
  <si>
    <t>VÝŠKA PÁSU 10 CM, 6 VELIKOSTÍ</t>
  </si>
  <si>
    <t>86656</t>
  </si>
  <si>
    <t>1MG TBL NOB 30</t>
  </si>
  <si>
    <t>ANTITUSIKA A EXPEKTORANCIA</t>
  </si>
  <si>
    <t>95459</t>
  </si>
  <si>
    <t>0,004G/0,1G TBL NOB 20</t>
  </si>
  <si>
    <t>5496</t>
  </si>
  <si>
    <t>10MG TBL FLM 60</t>
  </si>
  <si>
    <t>132793</t>
  </si>
  <si>
    <t>MAITALON</t>
  </si>
  <si>
    <t>3MG/0,03MG TBL FLM 3X21</t>
  </si>
  <si>
    <t>JINÁ ANTIHISTAMINIKA PRO SYSTÉMOVOU APLIKACI</t>
  </si>
  <si>
    <t>2479</t>
  </si>
  <si>
    <t>2MG TBL NOB 20</t>
  </si>
  <si>
    <t>PANTOPRAZOL</t>
  </si>
  <si>
    <t>214526</t>
  </si>
  <si>
    <t>40MG TBL ENT 100 I</t>
  </si>
  <si>
    <t>PROMETHAZIN</t>
  </si>
  <si>
    <t>172476</t>
  </si>
  <si>
    <t>PROTHAZIN</t>
  </si>
  <si>
    <t>25MG TBL FLM 20X1</t>
  </si>
  <si>
    <t>109799</t>
  </si>
  <si>
    <t>500MG/30MG TBL NOB 30</t>
  </si>
  <si>
    <t>5005600</t>
  </si>
  <si>
    <t>PEVNÝ KRČNÍ LÍMEC ORTEL C4 RIGID 2396</t>
  </si>
  <si>
    <t>VÝŠKA 8,5 CM, 3 VELIKOSTI</t>
  </si>
  <si>
    <t>SÍRAN HOŘEČNATÝ</t>
  </si>
  <si>
    <t>498</t>
  </si>
  <si>
    <t>MAGNESIUM SULFURICUM BIOTIKA</t>
  </si>
  <si>
    <t>100MG/ML INJ SOL 5X10ML</t>
  </si>
  <si>
    <t>KANDESARTAN A AMLODIPIN</t>
  </si>
  <si>
    <t>203397</t>
  </si>
  <si>
    <t>Všeobecná ambulance</t>
  </si>
  <si>
    <t>Standardní lůžková péče</t>
  </si>
  <si>
    <t>Amb.-léčba bolest.stavů při neurochirurg</t>
  </si>
  <si>
    <t>Lůžkové oddělení intenzivní péče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</si>
  <si>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</si>
  <si>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</si>
  <si>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</si>
  <si>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J01FA10 - AZITHROMYCIN</t>
  </si>
  <si>
    <t>A02BC03 - LANSOPRAZOL</t>
  </si>
  <si>
    <t>M01AC06 - MELOXIKAM</t>
  </si>
  <si>
    <t>J01FA10</t>
  </si>
  <si>
    <t>A02BC03</t>
  </si>
  <si>
    <t>M01AC06</t>
  </si>
  <si>
    <t>R06AX27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</si>
  <si>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</si>
  <si>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</si>
  <si>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</si>
  <si>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</si>
  <si>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</si>
  <si>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</si>
  <si>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</si>
  <si>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</si>
  <si>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</si>
  <si>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</si>
  <si>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</si>
  <si>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</si>
  <si>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</si>
  <si>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</si>
  <si>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</si>
  <si>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</si>
  <si>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50115077 - ZPr - stenty lékové (Z540)</t>
  </si>
  <si>
    <t>50115079 - ZPr - internzivní péče (Z542)</t>
  </si>
  <si>
    <t>50115080 - ZPr - staplery, extraktory, endoskop.mat. (Z523)</t>
  </si>
  <si>
    <t>50115089 - ZPr - katetry PICC/MIDLINE (Z554)</t>
  </si>
  <si>
    <t>50115030</t>
  </si>
  <si>
    <t>ZPr. - ostatní (testy) - COVID19 (Z556)</t>
  </si>
  <si>
    <t>ZS149</t>
  </si>
  <si>
    <t>Sada testovacĂ­ Disposable Virus Specimen Collection Tube VS202012S</t>
  </si>
  <si>
    <t>50115050</t>
  </si>
  <si>
    <t>obvazový materiál (Z502)</t>
  </si>
  <si>
    <t>ZC845</t>
  </si>
  <si>
    <t>Kompresa NT 10 x 20 cm/5 ks sterilnĂ­ 26621</t>
  </si>
  <si>
    <t>ZA643</t>
  </si>
  <si>
    <t>Kompresa vliwasoft 10 x 20 nesterilnĂ­ Ăˇ 100 ks 12070</t>
  </si>
  <si>
    <t>ZD482</t>
  </si>
  <si>
    <t>KrytĂ­ filmovĂ© transparentnĂ­ Opsite spray 240 ml bal. Ăˇ 12 ks 66004980</t>
  </si>
  <si>
    <t>ZA547</t>
  </si>
  <si>
    <t>KrytĂ­ inadine nepĹ™ilnavĂ© 9,5 x 9,5 cm 1/10 SYS01512EE</t>
  </si>
  <si>
    <t>ZA443</t>
  </si>
  <si>
    <t>Ĺ Ăˇtek trojcĂ­pĂ˝ NT 136 x 96 x 96 cm 20002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</si>
  <si>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</si>
  <si>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</si>
  <si>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</si>
  <si>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</si>
  <si>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</si>
  <si>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</si>
  <si>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</si>
  <si>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</si>
  <si>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</si>
  <si>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</si>
  <si>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ZH012</t>
  </si>
  <si>
    <t>NĂˇplast micropore 2,50 cm x 9,10 m 840W-1</t>
  </si>
  <si>
    <t>ZS112</t>
  </si>
  <si>
    <t>NĂˇplast micropore 2,50 cm x 9,10 m bal. Ăˇ 12 ks 1530-1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</si>
  <si>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</si>
  <si>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</si>
  <si>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</si>
  <si>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</si>
  <si>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ZN477</t>
  </si>
  <si>
    <t>Obinadlo elastickĂ© universal 12 cm x 5 m 1323100314</t>
  </si>
  <si>
    <t>ZN321</t>
  </si>
  <si>
    <t>Obvaz elastickĂ˝ sĂ­ĹĄovĂ˝ CareFix Head velikost L bal. Ăˇ 10 ks 0170 L</t>
  </si>
  <si>
    <t>ZN091</t>
  </si>
  <si>
    <t>Obvaz elastickĂ˝ sĂ­ĹĄovĂ˝ CareFix Tube k zajiĹˇtÄ›nĂ­ a ochranÄ› fixace IV kanyl vel. M bal. Ăˇ 15 ks 0151 M</t>
  </si>
  <si>
    <t>ZP212</t>
  </si>
  <si>
    <t>Obvaz elastickĂ˝ sĂ­ĹĄovĂ˝ pruban Tg-fix vel. C paĹľe, noha, loket 25 m 24252</t>
  </si>
  <si>
    <t>ZD232</t>
  </si>
  <si>
    <t>Podkolenky antitrombotickĂ© pro imobilnĂ­ pacienty mediven thrombexin L normĂˇlnĂ­ VENOSAN SG 57004 (26935)</t>
  </si>
  <si>
    <t>ZA593</t>
  </si>
  <si>
    <t>Tampon sterilnĂ­ stĂˇÄŤenĂ˝ 20 x 20 cm / 5 ks 28003+</t>
  </si>
  <si>
    <t>ZQ569</t>
  </si>
  <si>
    <t>Vata buniÄŤitĂˇ dÄ›lenĂˇ cellin 2 role / 500 ks 40 x 50 mm 1230206310</t>
  </si>
  <si>
    <t>50115060</t>
  </si>
  <si>
    <t>ZPr - ostatní (Z503)</t>
  </si>
  <si>
    <t>ZB772</t>
  </si>
  <si>
    <t>AdaptĂ©r pĹ™echodka luer 450070</t>
  </si>
  <si>
    <t>ZB771</t>
  </si>
  <si>
    <t>DrĹľĂˇk jehly zĂˇkladnĂ­ 450201</t>
  </si>
  <si>
    <t>ZQ248</t>
  </si>
  <si>
    <t>HadiÄŤka spojovacĂ­ HS 1,8 x 450 mm LL DEPH free 2200 045 ND</t>
  </si>
  <si>
    <t>ZL717</t>
  </si>
  <si>
    <t>Kanyla introcan safety 3 modrĂˇ 22G bal. Ăˇ 50 ks 4251128-01</t>
  </si>
  <si>
    <t>ZL718</t>
  </si>
  <si>
    <t>Kanyla introcan safety 3 rĹŻĹľovĂˇ 20G bal. Ăˇ 50 ks 4251130-01</t>
  </si>
  <si>
    <t>ZD809</t>
  </si>
  <si>
    <t>Kanyla vasofix 20G rĹŻĹľovĂˇ safety 4269110S-01</t>
  </si>
  <si>
    <t>ZD808</t>
  </si>
  <si>
    <t>Kanyla vasofix 22G modrĂˇ safety 4269098S-01</t>
  </si>
  <si>
    <t>ZH816</t>
  </si>
  <si>
    <t>Katetr moÄŤovĂ˝ foley CH14 180605-000140</t>
  </si>
  <si>
    <t>ZH817</t>
  </si>
  <si>
    <t>Katetr moÄŤovĂ˝ foley CH18 180605-000180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</si>
  <si>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</si>
  <si>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</si>
  <si>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</si>
  <si>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</si>
  <si>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ZN412</t>
  </si>
  <si>
    <t>Katetr moÄŤovĂ˝ nelaton 20CH Silasil balĂłnkovĂ˝ 28 dnĂ­ bal. Ăˇ 10 ks 186005-000200</t>
  </si>
  <si>
    <t>ZM085</t>
  </si>
  <si>
    <t>Konektor bezjehlovĂ˝ k vakĹŻm Viaflo SPIKE bal. Ăˇ 100 ks EMC1402 (GMC7405)</t>
  </si>
  <si>
    <t>ZO372</t>
  </si>
  <si>
    <t>Konektor bezjehlovĂ˝ OptiSyte JIM:JSM4001</t>
  </si>
  <si>
    <t>ZP300</t>
  </si>
  <si>
    <t>Ĺ krtidlo se sponou pro dospÄ›lĂ© bez latexu modrĂ© dĂ©lka 400 mm 09820-B</t>
  </si>
  <si>
    <t>ZR946</t>
  </si>
  <si>
    <t>Lanceta bezpeÄŤnostnĂ­ Sarstedt MINI vel. 28G/hloubka vpichu 1,6 mm, bal. Ăˇ 200 ks modrĂˇ 85.1015</t>
  </si>
  <si>
    <t>ZK501</t>
  </si>
  <si>
    <t>ManĹľeta TK k tonometru Omron dospÄ›lĂˇ ĹˇĂ­Ĺ™ka 14 cm,obvod paĹľe 22 cm - 32 cm 101 00038</t>
  </si>
  <si>
    <t>ZE159</t>
  </si>
  <si>
    <t>NĂˇdoba na kontaminovanĂ˝ odpad 2 l 15-0003</t>
  </si>
  <si>
    <t>ZL105</t>
  </si>
  <si>
    <t>NĂˇstavec pro odbÄ›r moÄŤe ke zkumavce vacuete 450251</t>
  </si>
  <si>
    <t>ZJ673</t>
  </si>
  <si>
    <t>PohĂˇr na moÄŤ 100 ml UH GAMA204808</t>
  </si>
  <si>
    <t>ZJ672</t>
  </si>
  <si>
    <t>PohĂˇr na moÄŤ 250 ml UH GAMA204809</t>
  </si>
  <si>
    <t>ZL688</t>
  </si>
  <si>
    <t>ProuĹľky diagnostickĂ© Accu-Check Inform II Strip 50 EU1 Ăˇ 50 ks 05942861041</t>
  </si>
  <si>
    <t>ZA883</t>
  </si>
  <si>
    <t>Rourka rektĂˇlnĂ­ CH18 dĂ©lka 40 cm 19-18.100</t>
  </si>
  <si>
    <t>ZL689</t>
  </si>
  <si>
    <t>Roztok Accu-Check Performa IntÂ´l Controls 1+2 level 04861736001</t>
  </si>
  <si>
    <t>ZQ968</t>
  </si>
  <si>
    <t>SĂˇÄŤek moÄŤovĂ˝ s kĹ™Ă­Ĺľovou vĂ˝pustĂ­ 2000 ml s hadiÄŤkou 150 cm bal. Ăˇ 10 ks ZARWMD2000-150</t>
  </si>
  <si>
    <t>ZB249</t>
  </si>
  <si>
    <t>SĂˇÄŤek moÄŤovĂ˝ s kĹ™Ă­Ĺľovou vĂ˝pustĂ­ 2000 ml s hadiÄŤkou 90 cm ZAR-TNU201601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</si>
  <si>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</si>
  <si>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</si>
  <si>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</si>
  <si>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</si>
  <si>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</si>
  <si>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</si>
  <si>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</si>
  <si>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</si>
  <si>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ZQ967</t>
  </si>
  <si>
    <t>StĹ™Ă­kaÄŤka inzulĂ­novĂˇ 0,5 ml s jehlou 29 G sterilnĂ­ bal. Ăˇ 100 ks IS0529G</t>
  </si>
  <si>
    <t>ZQ040</t>
  </si>
  <si>
    <t>StĹ™Ă­kaÄŤka inzulĂ­novĂˇ 1 ml s jehlou 29 G bal. Ăˇ 100 ks IS1029G</t>
  </si>
  <si>
    <t>ZR290</t>
  </si>
  <si>
    <t>TyÄŤinka vatovĂˇ zvlhÄŤujĂ­cĂ­ na hygienu dutiny ĂşstnĂ­ 10 cm dlouhĂˇ bal. Ăˇ 75 ks 32.000.00.020</t>
  </si>
  <si>
    <t>ZK799</t>
  </si>
  <si>
    <t>ZĂˇtka combi ÄŤervenĂˇ 4495101</t>
  </si>
  <si>
    <t>ZB756</t>
  </si>
  <si>
    <t>Zkumavka 3 ml K3 edta fialovĂˇ 454086</t>
  </si>
  <si>
    <t>ZB757</t>
  </si>
  <si>
    <t>Zkumavka 6 ml K3 edta fialovĂˇ 456036</t>
  </si>
  <si>
    <t>ZB777</t>
  </si>
  <si>
    <t>Zkumavka ÄŤervenĂˇ 3,5 ml gel 454071</t>
  </si>
  <si>
    <t>ZI167</t>
  </si>
  <si>
    <t>Zkumavka EmptyTube bĂ­lĂˇ ostatnĂ­ tekutĂ© vzorky PFPM913S</t>
  </si>
  <si>
    <t>ZO939</t>
  </si>
  <si>
    <t>Zkumavka liquor PP 10 ml 15,3 x 92 ml ĹˇroubovacĂ­ vĂ­ÄŤko sterilnĂ­ s popisem bal.Ăˇ 100 ks 62.610.018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</si>
  <si>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</si>
  <si>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</si>
  <si>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</si>
  <si>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</si>
  <si>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ZI179</t>
  </si>
  <si>
    <t>Zkumavka s mediem+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</si>
  <si>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</si>
  <si>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</si>
  <si>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</si>
  <si>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</si>
  <si>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</si>
  <si>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</si>
  <si>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</si>
  <si>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</si>
  <si>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</si>
  <si>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</si>
  <si>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ZB556</t>
  </si>
  <si>
    <t>Jehla injekÄŤnĂ­ 1,2 x 40 mm rĹŻĹľovĂˇ 4665120</t>
  </si>
  <si>
    <t>ZB768</t>
  </si>
  <si>
    <t>Jehla vakuovĂˇ 216/38 mm zelenĂˇ 450076</t>
  </si>
  <si>
    <t>50115067</t>
  </si>
  <si>
    <t>ZPr - rukavice (Z532)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</si>
  <si>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</si>
  <si>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</si>
  <si>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</si>
  <si>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</si>
  <si>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ZN108</t>
  </si>
  <si>
    <t>Rukavice operaÄŤnĂ­ latex bez pudru sterilnĂ­  PF ansell gammex vel. 8,0 330048080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</si>
  <si>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</si>
  <si>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</si>
  <si>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</si>
  <si>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</si>
  <si>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50115079</t>
  </si>
  <si>
    <t>ZPr - internzivní péče (Z542)</t>
  </si>
  <si>
    <t>ZC698</t>
  </si>
  <si>
    <t>Maska kyslĂ­kovĂˇ + hadiÄŤka pro dosp.(1105000) 1135015</t>
  </si>
  <si>
    <t>50115040</t>
  </si>
  <si>
    <t>laboratorní materiál (Z505)</t>
  </si>
  <si>
    <t>ZC081</t>
  </si>
  <si>
    <t>MoÄŤomÄ›r bez teplomÄ›ru 710363</t>
  </si>
  <si>
    <t>ZA459</t>
  </si>
  <si>
    <t>Kompresa AB 10 x 20 cm/1 ks sterilnĂ­ NT savĂˇ (1230114021) 1327114021</t>
  </si>
  <si>
    <t>ZD668</t>
  </si>
  <si>
    <t>Kompresa gĂˇza 10 x 10 cm/5 ks sterilnĂ­ 1325019275</t>
  </si>
  <si>
    <t>ZN814</t>
  </si>
  <si>
    <t>KrytĂ­ gelovĂ© na rĂˇny ActiMaris bal. Ăˇ 20g 3097749</t>
  </si>
  <si>
    <t>ZN815</t>
  </si>
  <si>
    <t>KrytĂ­ roztok k ÄŤiĹˇtÄ›nĂ­ a hojennĂ­ ran ActiMaris Forte 300 ml 3098077</t>
  </si>
  <si>
    <t>ZA471</t>
  </si>
  <si>
    <t>NĂˇplast curaplast poinjekÄŤnĂ­ bal. Ăˇ 250 ks 30625</t>
  </si>
  <si>
    <t>ZN476</t>
  </si>
  <si>
    <t>Obinadlo elastickĂ© universal 15 cm x 5 m 1323100315</t>
  </si>
  <si>
    <t>ZF662</t>
  </si>
  <si>
    <t>Omnistrip 3 x 76 mm bal. Ăˇ 250 ks 540681</t>
  </si>
  <si>
    <t>ZA446</t>
  </si>
  <si>
    <t>Vata buniÄŤitĂˇ pĹ™Ă­Ĺ™ezy 20 x 30 cm 1230200129</t>
  </si>
  <si>
    <t>ZN618</t>
  </si>
  <si>
    <t>BrĂ˝le kyslĂ­kovĂ© pro dospÄ›lĂ© bal. Ăˇ 100 ks A0100</t>
  </si>
  <si>
    <t>ZC498</t>
  </si>
  <si>
    <t>DrĹľĂˇk moÄŤovĂ˝ch sĂˇÄŤkĹŻ UH 800800100</t>
  </si>
  <si>
    <t>ZA738</t>
  </si>
  <si>
    <t>Filtr mini spike zelenĂ˝ 4550242</t>
  </si>
  <si>
    <t>ZB889</t>
  </si>
  <si>
    <t>Filtr stĹ™Ă­kaÄŤkovĂ˝ RowePhil 25 0,2um plocha 4 cm2  A-6332</t>
  </si>
  <si>
    <t>ZA707</t>
  </si>
  <si>
    <t>Katetr moÄŤovĂ˝ foley 12CH bal. Ăˇ 12 ks 1125-02</t>
  </si>
  <si>
    <t>ZN411</t>
  </si>
  <si>
    <t>Katetr moÄŤovĂ˝ nelaton 18CH Silasil balĂłnkovĂ˝ 28 dnĂ­ bal. Ăˇ 10 ks 186005-000180</t>
  </si>
  <si>
    <t>ZK884</t>
  </si>
  <si>
    <t>Kohout trojcestnĂ˝ discofix modrĂ˝ 4095111</t>
  </si>
  <si>
    <t>ZB553</t>
  </si>
  <si>
    <t>LĂˇhev redon hi-vac 400 ml-kompletnĂ­ 05.000.22.803</t>
  </si>
  <si>
    <t>ZB690</t>
  </si>
  <si>
    <t>Lanceta bezpeÄŤnostnĂ­ Welion vel. 23G bal. Ăˇ 200 ks modrĂˇ WEL-223</t>
  </si>
  <si>
    <t>ZA897</t>
  </si>
  <si>
    <t>NĹŻĹľ na stehy sterilnĂ­  krĂˇtkĂ˝ bal. Ăˇ 100 ks 11.000.00.010</t>
  </si>
  <si>
    <t>ZA688</t>
  </si>
  <si>
    <t>SĂˇÄŤek moÄŤovĂ˝ s hodinovou diurĂ©zou curity 400, 2000 ml, hadiÄŤka 150 cm 8150</t>
  </si>
  <si>
    <t>ZA965</t>
  </si>
  <si>
    <t>StĹ™Ă­kaÄŤka inzulĂ­novĂˇ omnican 1 ml 100j s jehlou 30 G bal. Ăˇ 100 ks 9151141S</t>
  </si>
  <si>
    <t>ZB066</t>
  </si>
  <si>
    <t>StĹ™Ă­kaÄŤka janett 3-dĂ­lnĂˇ 100 ml sterilnĂ­ vyplachovacĂ­ adaptĂ©r TS-100ML( PLS1710)</t>
  </si>
  <si>
    <t>ZA791</t>
  </si>
  <si>
    <t>StĹ™Ă­kaÄŤka janett 3-dĂ­lnĂˇ 150 ml sterilnĂ­ vyplachovacĂ­ KDM870822</t>
  </si>
  <si>
    <t>ZA993</t>
  </si>
  <si>
    <t>Vzduchovod ĂşstnĂ­ ÄŤ. 3 ĹľlutĂ˝ vel. 9 jednorĂˇzovĂ˝ sterilnĂ­ bal. Ăˇ 25 ks 73.900.00.300</t>
  </si>
  <si>
    <t>ZB549</t>
  </si>
  <si>
    <t>Vzduchovod ĂşstnĂ­ ÄŤ. 5 oranĹľovavĂ˝ vel. 11 jednorĂˇzovĂ˝ sterilnĂ­ bal. Ăˇ 25 ks 73.900.00.500</t>
  </si>
  <si>
    <t>ZB774</t>
  </si>
  <si>
    <t>Zkumavka ÄŤervenĂˇ 5 ml gel 456071</t>
  </si>
  <si>
    <t>ZB775</t>
  </si>
  <si>
    <t>Zkumavka koagulace modrĂˇ Quick 4,5 ml modrĂˇ 454329</t>
  </si>
  <si>
    <t>ZN126</t>
  </si>
  <si>
    <t>Rukavice operaÄŤnĂ­ latex bez pudru sterilnĂ­  PF ansell gammex vel. 7,0 330048070</t>
  </si>
  <si>
    <t>ZK477</t>
  </si>
  <si>
    <t>Rukavice operaÄŤnĂ­ latex s pudrem sterilnĂ­ ansell, vasco surgical powderet vel. 8 6035542 (303506EU)</t>
  </si>
  <si>
    <t>ZP946</t>
  </si>
  <si>
    <t>Rukavice vyĹˇetĹ™ovacĂ­ nitril basic bez pudru modrĂ© S bal. Ăˇ 200 ks 44750</t>
  </si>
  <si>
    <t>ZB173</t>
  </si>
  <si>
    <t>Maska kyslĂ­kovĂˇ dospÄ›lĂˇ s hadiÄŤkou a nosnĂ­ svorkou (OS/100) H-103013</t>
  </si>
  <si>
    <t>ZA464</t>
  </si>
  <si>
    <t>Kompresa NT 10 x 10 cm/2 ks sterilnĂ­ 26520</t>
  </si>
  <si>
    <t>ZA463</t>
  </si>
  <si>
    <t>Kompresa NT 10 x 20 cm/2 ks sterilnĂ­ 26620</t>
  </si>
  <si>
    <t>ZA544</t>
  </si>
  <si>
    <t>KrytĂ­ inadine nepĹ™ilnavĂ© 5,0 x 5,0 cm 1/10 SYS01481EE</t>
  </si>
  <si>
    <t>ZN366</t>
  </si>
  <si>
    <t>NĂˇplast poinjekÄŤnĂ­ elastickĂˇ tkanĂˇ jednotl. baleno 19 mm x 72 mm P-CURE1972ELAST</t>
  </si>
  <si>
    <t>ZA329</t>
  </si>
  <si>
    <t>Obinadlo fixa crep   6 cm x 4 m 1323100102</t>
  </si>
  <si>
    <t>ZF159</t>
  </si>
  <si>
    <t>NĂˇdoba na kontaminovanĂ˝ odpad 1 l 15-0002</t>
  </si>
  <si>
    <t>ZB798</t>
  </si>
  <si>
    <t>StĹ™Ă­kaÄŤka injekÄŤnĂ­ 2-dĂ­lnĂˇ 20 ml LL Inject Solo 4606736V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</si>
  <si>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</si>
  <si>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</si>
  <si>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</si>
  <si>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</si>
  <si>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</si>
  <si>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</si>
  <si>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DH594</t>
  </si>
  <si>
    <t>Cartridge complete k tromboelastografu ROTEM (20 ks v balenĂ­)</t>
  </si>
  <si>
    <t>DG395</t>
  </si>
  <si>
    <t>DiagnostickĂˇ souprava AB0 set monoklonĂˇlnĂ­ na 30</t>
  </si>
  <si>
    <t>ZC054</t>
  </si>
  <si>
    <t>VĂˇlec odmÄ›rnĂ˝ vysokĂ˝ sklo 100 ml d713880 - nahrazuje ZC584</t>
  </si>
  <si>
    <t>ZL410</t>
  </si>
  <si>
    <t>KrytĂ­ gelovĂ© Hemagel 100 g A2681147</t>
  </si>
  <si>
    <t>ZN895</t>
  </si>
  <si>
    <t>KrytĂ­ reston nesterilnĂ­ 10,0 cm x 5,0 cm x 5 m role 1563L</t>
  </si>
  <si>
    <t>ZA476</t>
  </si>
  <si>
    <t>KrytĂ­ silikonovĂ© pÄ›novĂ© mepilex border lite 10 x 10 cm bal. Ăˇ 5 ks 281300-00</t>
  </si>
  <si>
    <t>ZD633</t>
  </si>
  <si>
    <t>KrytĂ­ silikonovĂ© pÄ›novĂ© mepilex border sacrum 18 x 18 cm bal. Ăˇ 5 ks 282000-01 jiĹľ se nevyrĂˇbĂ­</t>
  </si>
  <si>
    <t>ZD634</t>
  </si>
  <si>
    <t>KrytĂ­ silikonovĂ© pÄ›novĂ© mepilex border sacrum 23 x 23 cm bal. Ăˇ 5 ks 282400-01 - jiĹľ se nevyrĂˇbĂ­</t>
  </si>
  <si>
    <t>ZK646</t>
  </si>
  <si>
    <t>KrytĂ­ tegaderm CHG 8,5 cm x 11,5 cm na CĹ˝K-antibakt. bal. Ăˇ 25 ks 1657R</t>
  </si>
  <si>
    <t>ZB404</t>
  </si>
  <si>
    <t>NĂˇplast cosmos 8 cm x 1 m 5403353</t>
  </si>
  <si>
    <t>ZI602</t>
  </si>
  <si>
    <t>NĂˇplast curapor 10 x 34 cm 32918 ( nĂˇhrada za cosmopor )</t>
  </si>
  <si>
    <t>ZA418</t>
  </si>
  <si>
    <t>NĂˇplast metaline pod TS 8 x 9 cm 23094</t>
  </si>
  <si>
    <t>ZD104</t>
  </si>
  <si>
    <t>NĂˇplast omniplast 10,0 cm x 10,0 m 9004472 (900535)</t>
  </si>
  <si>
    <t>ZA542</t>
  </si>
  <si>
    <t>NĂˇplast wet pruf voduvzd. 1,25 cm x 9,14 m bal. Ăˇ 24 ks K00-3063C</t>
  </si>
  <si>
    <t>ZF716</t>
  </si>
  <si>
    <t>Obinadlo fixaÄŤnĂ­ peha-haft 6cm Ăˇ 20 m 9324471</t>
  </si>
  <si>
    <t>ZA425</t>
  </si>
  <si>
    <t>Obinadlo hydrofilnĂ­ 10 cm x   5 m 13007</t>
  </si>
  <si>
    <t>ZN322</t>
  </si>
  <si>
    <t>Obvaz elastickĂ˝ sĂ­ĹĄovĂ˝ CareFix Head velikost XL bal. Ăˇ 10 ks 0170 XL</t>
  </si>
  <si>
    <t>ZP221</t>
  </si>
  <si>
    <t>Obvaz elastickĂ˝ sĂ­ĹĄovĂ˝ pruban Tg-fix vel. D vÄ›tĹˇĂ­ hlava, slabĹˇĂ­ trup 25 m 24253</t>
  </si>
  <si>
    <t>ZA598</t>
  </si>
  <si>
    <t>Set na malĂ© zĂˇkroky sterilnĂ­ pro ĹľilnĂ­ katetrizaci Mediset bal. 15 ks 4552722 nahrazuje ZD010</t>
  </si>
  <si>
    <t>ZA572</t>
  </si>
  <si>
    <t>Set na malĂ© zĂˇkroky sterilnĂ­ pro pĹ™evaz rĂˇny Mediset 4706322</t>
  </si>
  <si>
    <t>ZD159</t>
  </si>
  <si>
    <t>Sprej linovera 30 ml prevence dekubitu 468156</t>
  </si>
  <si>
    <t>ZA615</t>
  </si>
  <si>
    <t>TampĂłn cavilon 1 ml bal. Ăˇ 25 ks 3343E</t>
  </si>
  <si>
    <t>ZA444</t>
  </si>
  <si>
    <t>Tampon nesterilnĂ­ stĂˇÄŤenĂ˝ 20 x 19 cm bez RTG nitĂ­ bal. Ăˇ 100 ks 1320300404</t>
  </si>
  <si>
    <t>ZE053</t>
  </si>
  <si>
    <t>Tampon sterilnĂ­ stĂˇÄŤenĂ˝ 20 x 19 cm / 3 ks karton Ăˇ 300 ks 1230110414</t>
  </si>
  <si>
    <t>ZA617</t>
  </si>
  <si>
    <t>Tampon TC-OC k oĹˇetĹ™enĂ­ dutiny ĂşstnĂ­ Ăˇ 250 ks 12240</t>
  </si>
  <si>
    <t>ZA467</t>
  </si>
  <si>
    <t>TyÄŤinka vatovĂˇ nesterilnĂ­ 15 cm bal. Ăˇ 100 ks 9679369</t>
  </si>
  <si>
    <t>ZJ117</t>
  </si>
  <si>
    <t>AdaptĂ©r jednorĂˇzovĂ˝ k senzoru CO2 Ăˇ 20 ks 415036-001</t>
  </si>
  <si>
    <t>ZD223</t>
  </si>
  <si>
    <t>ÄŚidlo prĹŻtoku vzduchu-flow senzor 281637(279331)</t>
  </si>
  <si>
    <t>ZI239</t>
  </si>
  <si>
    <t>ÄŚidlo saturaÄŤnĂ­ na ÄŤelo oxi-max bal. Ăˇ 24 ks od 10 kg MAX-FAST-I</t>
  </si>
  <si>
    <t>ZC748</t>
  </si>
  <si>
    <t>BrĂ˝le kyslĂ­kovĂ© 210 cm, Ăˇ 50 ks, 1104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</si>
  <si>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</si>
  <si>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</si>
  <si>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</si>
  <si>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</si>
  <si>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ZP287</t>
  </si>
  <si>
    <t>DrĹľĂˇk pro tlakovĂ© pĹ™evodnĂ­ky TCLIP05 bal. Ăˇ 5 ks</t>
  </si>
  <si>
    <t>ZI496</t>
  </si>
  <si>
    <t>Elektroda defibrilaÄŤnĂ­ pro dospÄ›lĂ© QC 11996-000017</t>
  </si>
  <si>
    <t>ZB424</t>
  </si>
  <si>
    <t>Elektroda EKG H34SG 31.1946.21</t>
  </si>
  <si>
    <t>ZB295</t>
  </si>
  <si>
    <t>Filtr iso-gard hepa ÄŤistĂ˝ bal. Ăˇ 20 ks 28012</t>
  </si>
  <si>
    <t>ZA737</t>
  </si>
  <si>
    <t>Filtr mini spike modrĂ˝ 4550234</t>
  </si>
  <si>
    <t>ZD454</t>
  </si>
  <si>
    <t>Filtr pro dospÄ›lĂ© s HME a portem bal. Ăˇ 50 ks 038-41-355</t>
  </si>
  <si>
    <t>ZQ249</t>
  </si>
  <si>
    <t>HadiÄŤka spojovacĂ­ HS 1,8 x 1800 mm LL DEPH free 2200 180 ND</t>
  </si>
  <si>
    <t>ZB816</t>
  </si>
  <si>
    <t>HadiÄŤka spojovacĂ­ perfusor 150 cm ÄŤernĂˇ bal. Ăˇ 100 ks 8722919</t>
  </si>
  <si>
    <t>ZB497</t>
  </si>
  <si>
    <t>HadiÄŤka spojovacĂ­ vysokotlakĂˇ Combidyn PVC, dĂ©lka 20 cm, prĹŻmÄ›r 1,5 x 2,7 mm, tlak 8 bar, LUER male/female, ABS, ÄŤervenĂ© pruhy(arterial)  bal. Ăˇ 50 ks 5204941</t>
  </si>
  <si>
    <t>ZD730</t>
  </si>
  <si>
    <t>Kanyla ET 7,5 s manĹľetou bal. Ăˇ 10 ks 112482-000075</t>
  </si>
  <si>
    <t>ZB310</t>
  </si>
  <si>
    <t>Kanyla ET 8,0 s manĹľetou bal. Ăˇ 20 ks 100/199/080</t>
  </si>
  <si>
    <t>ZB311</t>
  </si>
  <si>
    <t>Kanyla ET 8,5 s manĹľetou bal. Ăˇ 20 ks 100/199/085</t>
  </si>
  <si>
    <t>ZR228</t>
  </si>
  <si>
    <t>Kanyla intravenoznĂ­ INTROCAN SAFETY, PUR 18 G, dĂ©lka 64 mm, prĹŻm. katetru 1,3 mm, prĹŻtok 85 ml/min, zelenĂˇ, sterilnĂ­, bal. Ăˇ 50 ks 4251620-01</t>
  </si>
  <si>
    <t>ZA725</t>
  </si>
  <si>
    <t>Kanyla TS 8,0 s manĹľetou bal. Ăˇ 10 ks 100/860/080</t>
  </si>
  <si>
    <t>ZC982</t>
  </si>
  <si>
    <t>Kanyla TS 8,5 s manĹľetou bal. Ăˇ 10 ks 100/860/085</t>
  </si>
  <si>
    <t>ZF514</t>
  </si>
  <si>
    <t>KolĂ©nko-konektor dvojitÄ› otoÄŤnĂ© s ods. portem 010-645</t>
  </si>
  <si>
    <t>ZP078</t>
  </si>
  <si>
    <t>Kontejner 25 ml PP ĹˇroubovĂ˝ sterilnĂ­ uzĂˇvÄ›r 2680/EST/SG</t>
  </si>
  <si>
    <t>ZB495</t>
  </si>
  <si>
    <t>Krytka expir.ventilu 151228</t>
  </si>
  <si>
    <t>ZB103</t>
  </si>
  <si>
    <t>LĂˇhev k odsĂˇvaÄŤce flovac 2l hadice 1,8 m 000-036-021</t>
  </si>
  <si>
    <t>ZN691</t>
  </si>
  <si>
    <t>Lanceta bezpeÄŤnostnĂ­ Solace zelenĂˇ  21G/2,2 mm bal. Ăˇ 100 ks NT-PA21-100 - nahrazuje ZR947</t>
  </si>
  <si>
    <t>ZK850</t>
  </si>
  <si>
    <t>LĹľĂ­ce laryngoskopickĂˇ 4 bal. Ăˇ 10 ks 670150-000040</t>
  </si>
  <si>
    <t>ZH300</t>
  </si>
  <si>
    <t>LĹľĂ­ce laryngoskopickĂˇ 4 bal. Ăˇ 10 ks 670150-100040</t>
  </si>
  <si>
    <t>ZB794</t>
  </si>
  <si>
    <t>LĹľĂ­ce laryngoskopickĂˇ 4 bal. Ăˇ 10 ks DS.2940.150.25</t>
  </si>
  <si>
    <t>ZF668</t>
  </si>
  <si>
    <t>ManĹľeta pĹ™etlakovĂˇ 500 ml classic P01268</t>
  </si>
  <si>
    <t>ZJ266</t>
  </si>
  <si>
    <t>ManĹľeta TK k monitoru Datex dvouhadiÄŤkovĂˇ NIBP 25-35 cm dospÄ›lĂˇ U1880ND (Y0004B)</t>
  </si>
  <si>
    <t>ZA825</t>
  </si>
  <si>
    <t>ManĹľeta TK k monitoru MacLab dvouhadiÄŤkovĂˇ DURA-CUF pro obĂ©znĂ­ pacienty 30 - 40 cm SFT-F1-2A</t>
  </si>
  <si>
    <t>ZB948</t>
  </si>
  <si>
    <t>MikronebulizĂ©r MicroMist bal. Ăˇ 50 ks 41891</t>
  </si>
  <si>
    <t>ZF192</t>
  </si>
  <si>
    <t>NĂˇdoba na kontaminovanĂ˝ odpad 4 l 15-0004</t>
  </si>
  <si>
    <t>ZA896</t>
  </si>
  <si>
    <t>NĹŻĹľ na stehy sterilnĂ­ dlouhĂ˝ bal. Ăˇ 100 ks 11.000.00.020</t>
  </si>
  <si>
    <t>ZA170</t>
  </si>
  <si>
    <t>PĂˇsek k TS kanyle pÄ›novĂ˝ 520000</t>
  </si>
  <si>
    <t>ZA691</t>
  </si>
  <si>
    <t>Rampa 3 kohouty discofix 16600C/4085434/</t>
  </si>
  <si>
    <t>ZQ252</t>
  </si>
  <si>
    <t>SĂˇÄŤek moÄŤovĂ˝ s hodinovou diurĂ©zou urine meter 500 ml, 2000 ml, hadiÄŤka 150 cm V2 bal. Ăˇ 20 ks S-1227</t>
  </si>
  <si>
    <t>ZO815</t>
  </si>
  <si>
    <t>Sada expiraÄŤnĂ­ho ventilu pro opakovanĂ© pouĹľitĂ­ ( pĹ™Ă­stroj Hamilton G5, S1) 151972</t>
  </si>
  <si>
    <t>ZR471</t>
  </si>
  <si>
    <t>Skalpel jednorĂˇzovĂ˝ prazisa sterilnĂ­ vel. ÄŤepelky 11 bal. Ăˇ 10 ks 11.000.00.511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</si>
  <si>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</si>
  <si>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</si>
  <si>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</si>
  <si>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</si>
  <si>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ZB543</t>
  </si>
  <si>
    <t>Souprava odbÄ›rovĂˇ tracheĂˇlnĂ­ na odbÄ›r sekretu G05206</t>
  </si>
  <si>
    <t>ZD458</t>
  </si>
  <si>
    <t>Spojka vrapovanĂˇ roztaĹľ.rovnĂˇ 15F bal. Ăˇ 50 ks 038-61-311</t>
  </si>
  <si>
    <t>ZB488</t>
  </si>
  <si>
    <t>Sprej cavilon 28 ml bal. Ăˇ 12 ks 3346E</t>
  </si>
  <si>
    <t>ZA749</t>
  </si>
  <si>
    <t>StĹ™Ă­kaÄŤka injekÄŤnĂ­ 3-dĂ­lnĂˇ 50 ml LL Omnifix Solo 4617509F</t>
  </si>
  <si>
    <t>ZO543</t>
  </si>
  <si>
    <t>StĹ™Ă­kaÄŤka injekÄŤnĂ­ pĹ™edplnÄ›nĂˇ 0,9% NaCl 10 ml BD PosiFlush SP EMA bal. Ăˇ 30 ks 306585</t>
  </si>
  <si>
    <t>ZB041</t>
  </si>
  <si>
    <t>SystĂ©m hrudnĂ­ drenĂˇĹľe atrium 1 cestnĂ˝ 3600-100</t>
  </si>
  <si>
    <t>ZO050</t>
  </si>
  <si>
    <t>SystĂ©m odsĂˇvacĂ­ uzavĹ™enĂ˝ pro endotracheĂˇlnĂ­ odsĂˇvĂˇnĂ­ 72 hod 14F x 54 cm bal. Ăˇ 15 ks 3720001-F14</t>
  </si>
  <si>
    <t>ZO051</t>
  </si>
  <si>
    <t>SystĂ©m odsĂˇvacĂ­ uzavĹ™enĂ˝ pro tracheostomickĂ© odsĂˇvĂˇnĂ­ 72 hod 14F x 30,5 cm bal. Ăˇ 15 ks 3720006-F14</t>
  </si>
  <si>
    <t>ZI949</t>
  </si>
  <si>
    <t>TeplomÄ›r digitĂˇlnĂ­ TOP4 s pevnĂ˝m hrotem P03283</t>
  </si>
  <si>
    <t>ZB801</t>
  </si>
  <si>
    <t>Transofix krĂˇtkĂ˝ trn Ăˇ 50 ks 4090500</t>
  </si>
  <si>
    <t>ZQ398</t>
  </si>
  <si>
    <t>Videolaryngoskop Airtraq lĹľĂ­ce Avant Regular vel.3 bal. Ăˇ 10 ks A-511</t>
  </si>
  <si>
    <t>ZB525</t>
  </si>
  <si>
    <t>ZavadÄ›ÄŤ ETK 10F bal. Ăˇ 25 ks 5-15103</t>
  </si>
  <si>
    <t>ZP077</t>
  </si>
  <si>
    <t>Zkumavka 15 ml PP 101/16,5 mm bĂ­lĂ˝ ĹˇroubovĂ˝ uzĂˇvÄ›r sterilnĂ­ jednotlivÄ› balenĂˇ, tekutĂ˝ materiĂˇl na bakteriolog. vyĹˇetĹ™enĂ­ 10362/MO/SG/CS</t>
  </si>
  <si>
    <t>ZB762</t>
  </si>
  <si>
    <t>Zkumavka ÄŤervenĂˇ 6 ml 456092</t>
  </si>
  <si>
    <t>ZB759</t>
  </si>
  <si>
    <t>Zkumavka ÄŤervenĂˇ 8 ml gel 455071</t>
  </si>
  <si>
    <t>ZB773</t>
  </si>
  <si>
    <t>Zkumavka ĹˇedĂˇ-glykemie 454085</t>
  </si>
  <si>
    <t>ZI180</t>
  </si>
  <si>
    <t>Zkumavka s mediem+ flovakovanĂ˝ tampon eSwab minitip oranĹľovĂ˝ (oko,ucho,krk,nos,dutiny,urogenitĂˇlnĂ­ tra) 491CE.A</t>
  </si>
  <si>
    <t>ZQ499</t>
  </si>
  <si>
    <t>Set na malĂ© zĂˇkroky sterilnĂ­ pro ĹˇitĂ­ ran Mediset (1 x rouĹˇka s otvorem 48 x 48 cm, 4 x tampon netkanĂ˝ vel. 3 Ĺˇvestka, 1 x nĹŻĹľky hrotnatĂ©, kov, 1 x pinzeta Adson chir. rovnĂˇ, kov, 1 x jehelec Mayo-Hegar 14 cm, kov) 4756331</t>
  </si>
  <si>
    <t>ZE079</t>
  </si>
  <si>
    <t>Set transfĂşznĂ­ non PVC s odvzduĹˇnÄ›nĂ­m a bakteriĂˇlnĂ­m filtrem ZAR-I-TS</t>
  </si>
  <si>
    <t>ZA833</t>
  </si>
  <si>
    <t>Jehla injekÄŤnĂ­ 0,8 x 40 mm zelenĂˇ 4657527</t>
  </si>
  <si>
    <t>ZB352</t>
  </si>
  <si>
    <t>Jehla spinĂˇlnĂ­ spinocan 19 G x 88 mm slonĂ­ kost bal. Ăˇ 25 ks 4501195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</si>
  <si>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</si>
  <si>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</si>
  <si>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</si>
  <si>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</si>
  <si>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ZL346</t>
  </si>
  <si>
    <t>Rukavice operaÄŤnĂ­ latex bez pudru chlorovanĂ© sterilnĂ­ ansell gammex PF sensitive vel. 8,5 bal. Ăˇ 50 pĂˇrĹŻ 330051085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</si>
  <si>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</si>
  <si>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</si>
  <si>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</si>
  <si>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</si>
  <si>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ZK475</t>
  </si>
  <si>
    <t>Rukavice operaÄŤnĂ­ latex s pudrem sterilnĂ­ ansell, vasco surgical powderet vel. 7 6035526 (303504EU)</t>
  </si>
  <si>
    <t>ZP949</t>
  </si>
  <si>
    <t>Rukavice vyĹˇetĹ™ovacĂ­ nitril basic bez pudru modrĂ© XL bal. Ăˇ 170 ks 44753</t>
  </si>
  <si>
    <t>50115068</t>
  </si>
  <si>
    <t>ZPr - čidla ICP (Z522)</t>
  </si>
  <si>
    <t>ZD053</t>
  </si>
  <si>
    <t>ÄŚidlo ICP neurovent pro mÄ›Ĺ™enĂ­ nitrolebnĂ­ho tlaku 092946</t>
  </si>
  <si>
    <t>ZQ985</t>
  </si>
  <si>
    <t>Ĺ roub a vrtĂˇk lebeÄŤnĂ­ Bolt Drill Kit CH5 (pro ÄŤidlo ICP neurovent pro mÄ›Ĺ™enĂ­ nitrolebnĂ­ho tlaku) 091888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</si>
  <si>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</si>
  <si>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</si>
  <si>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</si>
  <si>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</si>
  <si>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ZC615</t>
  </si>
  <si>
    <t>Katetr CVC 3 lumen 7 Fr x 20 cm certofix trio V720 s antimikr.Ăşpravou bal. Ăˇ 10 ks 4163214P-07</t>
  </si>
  <si>
    <t>ZD403</t>
  </si>
  <si>
    <t>Hadice odsĂˇvacĂ­ 2 kohouty 8/10, dĂ©lka 270 cm Softub TA 8271</t>
  </si>
  <si>
    <t>ZB233</t>
  </si>
  <si>
    <t>Maska anesteziologickĂˇ ÄŤ.5 EcoMask ( s prouĹľky ) 7095</t>
  </si>
  <si>
    <t>ZN621</t>
  </si>
  <si>
    <t>Nos umÄ›lĂ˝ s portem pro odsĂˇvĂˇnĂ­ bal. Ăˇ 30 ks B0300(6000)</t>
  </si>
  <si>
    <t>ZD457</t>
  </si>
  <si>
    <t>Okruh dĂ˝chacĂ­ anesteziologickĂ˝ 1,6 m hadice 0,8 m, vak 2 l 038-01-110</t>
  </si>
  <si>
    <t>ZC366</t>
  </si>
  <si>
    <t>PĹ™evodnĂ­k tlakovĂ˝ PX260 150 cm 1 linka bal. Ăˇ 10 ks (T100209A, T100209B) PX260</t>
  </si>
  <si>
    <t>ZC262</t>
  </si>
  <si>
    <t>PĹ™evodnĂ­k tlakovĂ˝ PX2X2 +uzavĹ™enĂ˝ odbÄ›rovĂ˝ set VMP172 dvojitĂ˝ bal. Ăˇ 10 ks T001741A</t>
  </si>
  <si>
    <t>ZN623</t>
  </si>
  <si>
    <t>UzĂˇvÄ›r katetrovĂ˝ s rukojetĂ­ bal. Ăˇ 100 ks D0600(8400.1182)</t>
  </si>
  <si>
    <t>50115004</t>
  </si>
  <si>
    <t>IUTN - kovové (Z506)</t>
  </si>
  <si>
    <t>KK244</t>
  </si>
  <si>
    <t>adapter na aplikaci cementu kostnĂ­ho CPS 1006020600</t>
  </si>
  <si>
    <t>ZS017</t>
  </si>
  <si>
    <t>Dlaha Mini pĹ™Ă­mĂˇ 16 otvorĹŻ, k fixaci kostnĂ­ zĂˇklopky po kraniotomiĂ­ch, ĹˇĂ­Ĺ™ka 1,0 mm, bez zĂˇmku 20-ST-016R</t>
  </si>
  <si>
    <t>ZS110</t>
  </si>
  <si>
    <t>Dlaha Mini pĹ™Ă­mĂˇ 16 otvorĹŻ, k fixaci kostnĂ­ zĂˇklopky po kraniotomiĂ­ch, ĹˇĂ­Ĺ™ka 1,0 mm, se zĂˇmkem 242.50ST16.01</t>
  </si>
  <si>
    <t>ZS002</t>
  </si>
  <si>
    <t>Dlaha Mini pĹ™Ă­mĂˇ 20 otvorĹŻ, k fixaci kostnĂ­ zĂˇklopky po karniotomiĂ­ch, ĹˇĂ­Ĺ™ka 1,0 mm Locking, Regular, Gold, 242.50ST20.01</t>
  </si>
  <si>
    <t>KH677</t>
  </si>
  <si>
    <t>dlaha occipitĂˇlnĂ­ 4,5 x 50 mm 04.161.011</t>
  </si>
  <si>
    <t>KE683</t>
  </si>
  <si>
    <t>dlaha okcipitĂˇlnĂ­ 4,5 x  5 mm 04.161.001</t>
  </si>
  <si>
    <t>KG897</t>
  </si>
  <si>
    <t>dlaha RapidSorb 851.002.01S</t>
  </si>
  <si>
    <t>KM296</t>
  </si>
  <si>
    <t>KG909</t>
  </si>
  <si>
    <t>dlaha RapidSorb 851.008.01S</t>
  </si>
  <si>
    <t>KE805</t>
  </si>
  <si>
    <t>dlaha vectra 04.613.014</t>
  </si>
  <si>
    <t>KE857</t>
  </si>
  <si>
    <t>dlaha vectra 04.613.018</t>
  </si>
  <si>
    <t>KE864</t>
  </si>
  <si>
    <t>dlaha vectra 04.613.134</t>
  </si>
  <si>
    <t>KD523</t>
  </si>
  <si>
    <t>dlaha vectra 04.613.136</t>
  </si>
  <si>
    <t>KE818</t>
  </si>
  <si>
    <t>dlaha vectra 04.613.138</t>
  </si>
  <si>
    <t>KE867</t>
  </si>
  <si>
    <t>dlaha vectra 04.613.144</t>
  </si>
  <si>
    <t>KJ059</t>
  </si>
  <si>
    <t>implantĂˇt  spinĂˇlnĂ­ nĂˇhrada meziobratlovĂˇ klec ALIF titanovĂˇ fusion cage 25 x 30 x 13,5 mm 100301000</t>
  </si>
  <si>
    <t>KJ060</t>
  </si>
  <si>
    <t>implantĂˇt  spinĂˇlnĂ­ nĂˇhrada meziobratlovĂˇ klec ALIF titanovĂˇ fusion cage 25 x 30 x 15 mm 100302000</t>
  </si>
  <si>
    <t>KJ049</t>
  </si>
  <si>
    <t>implantĂˇt  spinĂˇlnĂ­ nĂˇhrada meziobratlovĂˇ klec krÄŤnĂ­ fusion cage klĂ­novĂˇ 12,5 x 15 x 4 mm 100101000</t>
  </si>
  <si>
    <t>KJ050</t>
  </si>
  <si>
    <t>implantĂˇt  spinĂˇlnĂ­ nĂˇhrada meziobratlovĂˇ klec krÄŤnĂ­ fusion cage klĂ­novĂˇ 12,5 x 15 x 5 mm 100103000</t>
  </si>
  <si>
    <t>KJ051</t>
  </si>
  <si>
    <t>implantĂˇt  spinĂˇlnĂ­ nĂˇhrada meziobratlovĂˇ klec krÄŤnĂ­ fusion cage klĂ­novĂˇ 12,5 x 15 x 6 mm 100105000</t>
  </si>
  <si>
    <t>KL401</t>
  </si>
  <si>
    <t>implantĂˇt  spinĂˇlnĂ­ nĂˇhrada meziobratlovĂˇ klec krÄŤnĂ­ fusion cage klĂ­novĂˇ 12,5 x 15 x 6,5 mm 100106000</t>
  </si>
  <si>
    <t>KJ052</t>
  </si>
  <si>
    <t>implantĂˇt  spinĂˇlnĂ­ nĂˇhrada meziobratlovĂˇ klec krÄŤnĂ­ fusion cage klĂ­novĂˇ 12,5 x 15 x 7 mm 100117000</t>
  </si>
  <si>
    <t>KJ053</t>
  </si>
  <si>
    <t>implantĂˇt  spinĂˇlnĂ­ nĂˇhrada meziobratlovĂˇ klec krÄŤnĂ­ fusion cage klĂ­novĂˇ 12,5 x 15 x 8,5 mm 100118000</t>
  </si>
  <si>
    <t>KJ054</t>
  </si>
  <si>
    <t>implantĂˇt  spinĂˇlnĂ­ nĂˇhrada meziobratlovĂˇ klec krÄŤnĂ­ fusion cage obloukovĂˇ 12,5 x 15 x 4 mm 100201000</t>
  </si>
  <si>
    <t>KJ055</t>
  </si>
  <si>
    <t>implantĂˇt  spinĂˇlnĂ­ nĂˇhrada meziobratlovĂˇ klec krÄŤnĂ­ fusion cage obloukovĂˇ 12,5 x 15 x 5 mm 100203000</t>
  </si>
  <si>
    <t>KJ056</t>
  </si>
  <si>
    <t>implantĂˇt  spinĂˇlnĂ­ nĂˇhrada meziobratlovĂˇ klec krÄŤnĂ­ fusion cage obloukovĂˇ 12,5 x 15 x 6 mm 100205000</t>
  </si>
  <si>
    <t>KJ064</t>
  </si>
  <si>
    <t>implantĂˇt  spinĂˇlnĂ­ nĂˇhrada meziobratlovĂˇ klec PLIF fusion cage, expandibilnĂ­ 23 x 11 x 11 mm 100902000</t>
  </si>
  <si>
    <t>KJ063</t>
  </si>
  <si>
    <t>implantĂˇt  spinĂˇlnĂ­ nĂˇhrada meziobratlovĂˇ klec PLIF fusion cage, expandibilnĂ­ 23 x 11 x 9 mm 100901000</t>
  </si>
  <si>
    <t>ZQ466</t>
  </si>
  <si>
    <t>ImplantĂˇt maxillofaciĂˇlnĂ­ CMF Ĺˇroub samoĹ™eznĂ˝ 1,5 mm x 4,0 mm bal. Ăˇ 5 ks 95-6104</t>
  </si>
  <si>
    <t>ZQ777</t>
  </si>
  <si>
    <t>ImplantĂˇt maxillofaciĂˇlnĂ­ CMF Ĺˇroub samoĹ™eznĂ˝ 1,65 mm x 5,0 mm bal. Ăˇ 5 ks 95-6105</t>
  </si>
  <si>
    <t>KL747</t>
  </si>
  <si>
    <t>implantĂˇt spinĂˇln Synapse Ĺˇroub spongiĂłznĂ­  Ă 3,5 mm, dĂ©lka 18 mm Titan 04.614.018</t>
  </si>
  <si>
    <t>KL748</t>
  </si>
  <si>
    <t>implantĂˇt spinĂˇln Synapse Ĺˇroub spongiĂłznĂ­  Ă 4,0 mm, dĂ©lka 22 mm Titan 04.614.122</t>
  </si>
  <si>
    <t>KL749</t>
  </si>
  <si>
    <t>implantĂˇt spinĂˇln Synapse Ĺˇroub spongiĂłznĂ­  Ă 4,0 mm, dĂ©lka 24 mm Titan 04.614.124</t>
  </si>
  <si>
    <t>KL751</t>
  </si>
  <si>
    <t>implantĂˇt spinĂˇln Synapse Ĺˇroub spongiĂłznĂ­  Ă 4,0 mm, dĂ©lka 30 mm Titan 04.614.130</t>
  </si>
  <si>
    <t>KA139</t>
  </si>
  <si>
    <t>implantĂˇt spinĂˇlnĂ­ Axon Ĺˇroub zajiĹˇĹĄovacĂ­ 406.104</t>
  </si>
  <si>
    <t>KL584</t>
  </si>
  <si>
    <t>implantĂˇt spinĂˇlnĂ­ CASPAR dlaha krÄŤnĂ­ 50 mm, fy. B/Braun FG450T</t>
  </si>
  <si>
    <t>KL036</t>
  </si>
  <si>
    <t>implantĂˇt spinĂˇlnĂ­ CASPAR dlaha krÄŤnĂ­ HVS 48 mm FG448T</t>
  </si>
  <si>
    <t>KG826</t>
  </si>
  <si>
    <t>implantĂˇt spinĂˇlnĂ­ CASPAR Dlaha krÄŤnĂ­ HWS 24 mm FG424T</t>
  </si>
  <si>
    <t>KG642</t>
  </si>
  <si>
    <t>implantĂˇt spinĂˇlnĂ­ CASPAR Dlaha krÄŤnĂ­ HWS 26 mm FG426T</t>
  </si>
  <si>
    <t>KK485</t>
  </si>
  <si>
    <t>implantĂˇt spinĂˇlnĂ­ CASPAR dlaha krÄŤnĂ­ HWS 30 mm FG430T</t>
  </si>
  <si>
    <t>KG644</t>
  </si>
  <si>
    <t>implantĂˇt spinĂˇlnĂ­ CASPAR dlaha krÄŤnĂ­ HWS 36 mm FG436T</t>
  </si>
  <si>
    <t>KG645</t>
  </si>
  <si>
    <t>implantĂˇt spinĂˇlnĂ­ CASPAR Dlaha krÄŤnĂ­ HWS 42 mm FG442T</t>
  </si>
  <si>
    <t>KG647</t>
  </si>
  <si>
    <t>implantĂˇt spinĂˇlnĂ­ CASPAR dlaha krÄŤnĂ­ HWS 46 mm FG446T</t>
  </si>
  <si>
    <t>KL389</t>
  </si>
  <si>
    <t>implantĂˇt spinĂˇlnĂ­ CASPAR dlaha krÄŤnĂ­ HWS 57 mm  FG457T</t>
  </si>
  <si>
    <t>KL062</t>
  </si>
  <si>
    <t>ImplantĂˇt spinĂˇlnĂ­ CASPAR dlaha krÄŤnĂ­ HWS 66 mm FG466T</t>
  </si>
  <si>
    <t>KM107</t>
  </si>
  <si>
    <t>implantĂˇt spinĂˇlnĂ­ CDH SOLERA Ĺˇroub COCR TI multiaxiĂˇlnĂ­ dvouzĂˇvitovĂ˝ 6,5 x 50 mm 55840006550</t>
  </si>
  <si>
    <t>KM105</t>
  </si>
  <si>
    <t>implantĂˇt spinĂˇlnĂ­ CDH SOLERA Ĺˇroub zamykacĂ­ samoodlamovacĂ­ dvouzĂˇvitovĂ˝ 5,5 mm TI 5540030</t>
  </si>
  <si>
    <t>KM106</t>
  </si>
  <si>
    <t>implantĂˇt spinĂˇlnĂ­ CDH SOLERA tyÄŤ pĹ™edohnutĂˇ 5,5 mm x 40 mm 1553201040</t>
  </si>
  <si>
    <t>KM108</t>
  </si>
  <si>
    <t>implantĂˇt spinĂˇlnĂ­ CDH x 10 CROSSLINK Ĺˇroub zamykacĂ­ odlamovacĂ­ 8110855</t>
  </si>
  <si>
    <t>KE771</t>
  </si>
  <si>
    <t>implantĂˇt spinĂˇlnĂ­ CDH x 10 CROSSLINK svorka fixaÄŤnĂ­ pĹ™Ă­ÄŤnĂˇ stavitelnĂˇ 45 - 58 mm x 10 multi 8115545</t>
  </si>
  <si>
    <t>KJ036</t>
  </si>
  <si>
    <t>implantĂˇt spinĂˇlnĂ­ fixaÄŤnĂ­ systĂ©m FJR Ĺˇroub schanzĹŻv frakturnĂ­ dvojzĂˇvitovĂ˝  5,0 x 35 040207000</t>
  </si>
  <si>
    <t>KJ037</t>
  </si>
  <si>
    <t>implantĂˇt spinĂˇlnĂ­ fixaÄŤnĂ­ systĂ©m FJR Ĺˇroub schanzĹŻv frakturnĂ­ dvojzĂˇvitovĂ˝  6,0 x 40 040208000</t>
  </si>
  <si>
    <t>KJ038</t>
  </si>
  <si>
    <t>implantĂˇt spinĂˇlnĂ­ fixaÄŤnĂ­ systĂ©m FJR Ĺˇroub schanzĹŻv frakturnĂ­ dvojzĂˇvitovĂ˝  6,5 x 50 040212000</t>
  </si>
  <si>
    <t>KJ039</t>
  </si>
  <si>
    <t>implantĂˇt spinĂˇlnĂ­ fixaÄŤnĂ­ systĂ©m FJR svorka frakturnĂ­ 040301000</t>
  </si>
  <si>
    <t>KJ043</t>
  </si>
  <si>
    <t>implantĂˇt spinĂˇlnĂ­ fixaÄŤnĂ­ systĂ©m FJR tyÄŤ 6,0 x 100 011906100</t>
  </si>
  <si>
    <t>KJ041</t>
  </si>
  <si>
    <t>implantĂˇt spinĂˇlnĂ­ fixaÄŤnĂ­ systĂ©m FJR tyÄŤ 6,0 x 50 011901100</t>
  </si>
  <si>
    <t>KJ042</t>
  </si>
  <si>
    <t>implantĂˇt spinĂˇlnĂ­ fixaÄŤnĂ­ systĂ©m FJR tyÄŤ 6,0 x 80 011904100</t>
  </si>
  <si>
    <t>KJ975</t>
  </si>
  <si>
    <t>implantĂˇt spinĂˇlnĂ­ fixaÄŤnĂ­ systĂ©m FJR tyÄŤ ohnutĂˇ 5,5 x 45 mm 020652100</t>
  </si>
  <si>
    <t>KK234</t>
  </si>
  <si>
    <t>implantĂˇt spinĂˇlnĂ­ fixaÄŤnĂ­ systĂ©m FJR tyÄŤ ohnutĂˇ 5,5 x 60 mm 020611100</t>
  </si>
  <si>
    <t>KK348</t>
  </si>
  <si>
    <t>implantĂˇt spinĂˇlnĂ­ fixaÄŤnĂ­ systĂ©m FJS tyÄŤ ohnutĂˇ 5,5 x 100 mm 020613100</t>
  </si>
  <si>
    <t>KK354</t>
  </si>
  <si>
    <t>implantĂˇt spinĂˇlnĂ­ fixaÄŤnĂ­ systĂ©m FJS tyÄŤ ohnutĂˇ 5,5 x 40 mm 020653100</t>
  </si>
  <si>
    <t>KK505</t>
  </si>
  <si>
    <t>implantĂˇt spinĂˇlnĂ­ fixaÄŤnĂ­ systĂ©m FJS tyÄŤ ohnutĂˇ 5,5 x 50 mm 020632100</t>
  </si>
  <si>
    <t>KK504</t>
  </si>
  <si>
    <t>implantĂˇt spinĂˇlnĂ­ fixaÄŤnĂ­ systĂ©m FJS tyÄŤ ohnutĂˇ 5,5 x 70 mm 020628100</t>
  </si>
  <si>
    <t>KK511</t>
  </si>
  <si>
    <t>implantĂˇt spinĂˇlnĂ­ fixaÄŤnĂ­ systĂ©m FJS tyÄŤ ohnutĂˇ 5,5 x 80 mm 020612100</t>
  </si>
  <si>
    <t>KK349</t>
  </si>
  <si>
    <t>implantĂˇt spinĂˇlnĂ­ fixaÄŤnĂ­ systĂ©m FJS tyÄŤ ohnutĂˇ 5,5 x 90 mm 020626100</t>
  </si>
  <si>
    <t>KL662</t>
  </si>
  <si>
    <t>implantĂˇt spinĂˇlnĂ­ fixaÄŤnĂ­ systĂ©m FJS tyÄŤ rovnĂˇ 400 mm 020624100</t>
  </si>
  <si>
    <t>KK246</t>
  </si>
  <si>
    <t>implantĂˇt spinĂˇlnĂ­ fixaÄŤnĂ­ systĂ©m FJS tyÄŤ rovnĂˇ 5,5  x 120 mm 020614100</t>
  </si>
  <si>
    <t>KK245</t>
  </si>
  <si>
    <t>implantĂˇt spinĂˇlnĂ­ fixaÄŤnĂ­ systĂ©m FJS tyÄŤ rovnĂˇ 5,5  x 150 mm 020615100</t>
  </si>
  <si>
    <t>KK263</t>
  </si>
  <si>
    <t>implantĂˇt spinĂˇlnĂ­ fixaÄŤnĂ­ systĂ©m FJS tyÄŤ rovnĂˇ 5,5  x 200 mm 020618100</t>
  </si>
  <si>
    <t>KJ004</t>
  </si>
  <si>
    <t>implantĂˇt spinĂˇlnĂ­ fixaÄŤnĂ­ systĂ©m PS hrud/bed zadnĂ­ pĹ™Ă­stup Ĺˇroub polyaxiĂˇlnĂ­ 6,5 x 50 mm TM-6550</t>
  </si>
  <si>
    <t>KJ024</t>
  </si>
  <si>
    <t>implantĂˇt spinĂˇlnĂ­ fixaÄŤnĂ­ systĂ©m PS hrud/bed zadnĂ­ pĹ™Ă­stup tyÄŤ 6,0 x 50 mm TR-0050</t>
  </si>
  <si>
    <t>KJ023</t>
  </si>
  <si>
    <t>implantĂˇt spinĂˇlnĂ­ fixaÄŤnĂ­ systĂ©m PS zajiĹˇĹĄovacĂ­ TS-0010</t>
  </si>
  <si>
    <t>KK225</t>
  </si>
  <si>
    <t>implantĂˇt spinĂˇlnĂ­ fixaÄŤnĂ­ systĂ©m Venus Ĺˇroub 2T pedikulĂˇrnĂ­ perforovanĂ˝ 5,5 x 40 mm 4000045540</t>
  </si>
  <si>
    <t>KK226</t>
  </si>
  <si>
    <t>implantĂˇt spinĂˇlnĂ­ fixaÄŤnĂ­ systĂ©m Venus Ĺˇroub 2T pedikulĂˇrnĂ­ perforovanĂ˝ 5,5 x 45 mm 4000045545</t>
  </si>
  <si>
    <t>KK228</t>
  </si>
  <si>
    <t>implantĂˇt spinĂˇlnĂ­ fixaÄŤnĂ­ systĂ©m Venus Ĺˇroub 2T pedikulĂˇrnĂ­ perforovanĂ˝ 6,5 x 40 mm 4000046540</t>
  </si>
  <si>
    <t>KK229</t>
  </si>
  <si>
    <t>implantĂˇt spinĂˇlnĂ­ fixaÄŤnĂ­ systĂ©m Venus Ĺˇroub 2T pedikulĂˇrnĂ­ perforovanĂ˝ 6,5 x 45 mm 4000046545</t>
  </si>
  <si>
    <t>KK230</t>
  </si>
  <si>
    <t>implantĂˇt spinĂˇlnĂ­ fixaÄŤnĂ­ systĂ©m Venus Ĺˇroub 2T pedikulĂˇrnĂ­ perforovanĂ˝ 6,5 x 50 mm 4000046550</t>
  </si>
  <si>
    <t>KL771</t>
  </si>
  <si>
    <t>implantĂˇt spinĂˇlnĂ­ fixaÄŤnĂ­ systĂ©m Venus Ĺˇroub 2T pedikulĂˇrnĂ­ perforovanĂ˝ 7,2 x 45 mm 4000047245</t>
  </si>
  <si>
    <t>KL772</t>
  </si>
  <si>
    <t>implantĂˇt spinĂˇlnĂ­ fixaÄŤnĂ­ systĂ©m Venus Ĺˇroub 2T pedikulĂˇrnĂ­ perforovanĂ˝ 7,2 x 50 mm 4000047250</t>
  </si>
  <si>
    <t>KK224</t>
  </si>
  <si>
    <t>implantĂˇt spinĂˇlnĂ­ fixaÄŤnĂ­ systĂ©m Venus Ĺˇroub zajiĹˇĹĄovacĂ­ pro konektor pĹ™Ă­ÄŤnĂ˝ VL-PMS</t>
  </si>
  <si>
    <t>KM249</t>
  </si>
  <si>
    <t>implantĂˇt spinĂˇlnĂ­ FJQ-b dlaha krÄŤnĂ­ pĹ™ednĂ­ pĹ™Ă­stup 25 mm 081002002</t>
  </si>
  <si>
    <t>KM315</t>
  </si>
  <si>
    <t>implantĂˇt spinĂˇlnĂ­ FJQ-b dlaha krÄŤnĂ­ PĹ™ednĂ­ pĹ™Ă­stup 35 mm 081006002</t>
  </si>
  <si>
    <t>KM282</t>
  </si>
  <si>
    <t>implantĂˇt spinĂˇlnĂ­ FJQ-b dlaha krÄŤnĂ­ PĹ™ednĂ­ pĹ™Ă­stup 37,5 mm 081007002</t>
  </si>
  <si>
    <t>KM316</t>
  </si>
  <si>
    <t>implantĂˇt spinĂˇlnĂ­ FJQ-b dlaha krÄŤnĂ­ PĹ™ednĂ­ pĹ™Ă­stup 42,5 mm 081009002</t>
  </si>
  <si>
    <t>KM260</t>
  </si>
  <si>
    <t>implantĂˇt spinĂˇlnĂ­ FJQ-b dlaha krÄŤnĂ­ pĹ™ednĂ­ pĹ™Ă­stup 45 mm 081010002</t>
  </si>
  <si>
    <t>KM283</t>
  </si>
  <si>
    <t>implantĂˇt spinĂˇlnĂ­ FJQ-b Ĺˇroub 4.5x20 mm samoĹ™eznĂ˝ krÄŤnĂ­ PĹ™ednĂ­ pĹ™Ă­stup 081206000</t>
  </si>
  <si>
    <t>KM250</t>
  </si>
  <si>
    <t>implantĂˇt spinĂˇlnĂ­ FJQ-b Ĺˇroub samoĹ™eznĂ˝ prĹŻm. 4,00 x 18 mm 081106000</t>
  </si>
  <si>
    <t>KM251</t>
  </si>
  <si>
    <t>implantĂˇt spinĂˇlnĂ­ FJQ-b Ĺˇroub samoĹ™eznĂ˝ prĹŻm. 4,00 x 20 mm 081107000</t>
  </si>
  <si>
    <t>KM252</t>
  </si>
  <si>
    <t>implantĂˇt spinĂˇlnĂ­ FJQ-b Ĺˇroub samoĹ™eznĂ˝ prĹŻm. 4,00 x 22 mm 081108000</t>
  </si>
  <si>
    <t>KM253</t>
  </si>
  <si>
    <t>implantĂˇt spinĂˇlnĂ­ FJQ-b Ĺˇroub samoĹ™eznĂ˝ prĹŻm. 4,00 x 24 mm 081109000</t>
  </si>
  <si>
    <t>implantĂˇt spinĂˇlnĂ­ FJQ-b Ĺˇroub samoĹ™eznĂ˝ prĹŻm. 4.50 x 20 mm krÄŤnĂ­ PĹ™ednĂ­ pĹ™Ă­stup 081206000</t>
  </si>
  <si>
    <t>KF141</t>
  </si>
  <si>
    <t>implantĂˇt spinĂˇlnĂ­ fusion tyÄŤ okcipitalnĂ­ pĹ™edohnutĂˇ pr.     dĂ©lka     Titan 04.161.032</t>
  </si>
  <si>
    <t>KJ217</t>
  </si>
  <si>
    <t>implantĂˇt spinĂˇlnĂ­ Ĺˇroub bikortikĂˇlnĂ­ 3,5 x 16 mm systĂ©m Caspar krÄŤnĂ­ pĹ™ednĂ­ pĹ™Ă­stup  LB456T</t>
  </si>
  <si>
    <t>KG648</t>
  </si>
  <si>
    <t>implantĂˇt spinĂˇlnĂ­ Ĺˇroub bikortikĂˇlnĂ­ 3,5 x 18 mm systĂ©m Caspar krÄŤnĂ­ pĹ™ednĂ­ pĹ™Ă­stup LB458T</t>
  </si>
  <si>
    <t>KG650</t>
  </si>
  <si>
    <t>implantĂˇt spinĂˇlnĂ­ Ĺˇroub bikortikĂˇlnĂ­ 3,5 x 19 mm systĂ©m Caspar krÄŤnĂ­ pĹ™ednĂ­ pĹ™Ă­stup LB459T</t>
  </si>
  <si>
    <t>KG651</t>
  </si>
  <si>
    <t>implantĂˇt spinĂˇlnĂ­ Ĺˇroub bikortikĂˇlnĂ­ 3,5 x 20 mm systĂ©m Caspar krÄŤnĂ­ pĹ™ednĂ­ pĹ™Ă­stup LB460T</t>
  </si>
  <si>
    <t>KJ242</t>
  </si>
  <si>
    <t>implantĂˇt spinĂˇlnĂ­ Ĺˇroub bikortikĂˇlnĂ­ 3,5 x 21 mm systĂ©m Caspar krÄŤnĂ­ pĹ™ednĂ­ pĹ™Ă­stup LB461T</t>
  </si>
  <si>
    <t>KH260</t>
  </si>
  <si>
    <t>implantĂˇt spinĂˇlnĂ­ Ĺˇroub bikortikĂˇlnĂ­ 3,5 x 22 mm systĂ©m Caspar krÄŤnĂ­ pĹ™ednĂ­ pĹ™Ă­stup LB462T</t>
  </si>
  <si>
    <t>KG652</t>
  </si>
  <si>
    <t>implantĂˇt spinĂˇlnĂ­ Ĺˇroub bikortikĂˇlnĂ­ 3,5 x 23 mm systĂ©m Caspar krÄŤnĂ­ pĹ™ednĂ­ pĹ™Ă­stup LB463T</t>
  </si>
  <si>
    <t>KJ147</t>
  </si>
  <si>
    <t>implantĂˇt spinĂˇlnĂ­ Ĺˇroub bikortikĂˇlnĂ­ 3,5 x 24 mm systĂ©m Caspar krÄŤnĂ­ pĹ™ednĂ­ pĹ™Ă­stup  LB464T</t>
  </si>
  <si>
    <t>KL030</t>
  </si>
  <si>
    <t>implantĂˇt spinĂˇlnĂ­ Ĺˇroub bikortikĂˇlnĂ­ 3,5 x 25 mm systĂ©m Caspar krÄŤnĂ­ pĹ™ednĂ­ pĹ™Ă­stup LB465T</t>
  </si>
  <si>
    <t>KL263</t>
  </si>
  <si>
    <t>implantĂˇt spinĂˇlnĂ­ Ĺˇroub bikortikĂˇlnĂ­ 4,5 x 17 mm systĂ©m Caspar krÄŤnĂ­ pĹ™ednĂ­ pĹ™Ă­stup LA017T</t>
  </si>
  <si>
    <t>KL135</t>
  </si>
  <si>
    <t>implantĂˇt spinĂˇlnĂ­ Ĺˇroub krÄŤnĂ­ reviznĂ­ 4,5 x 24 mm systĂ©m CASPAR krÄŤnĂ­ pĹ™ednĂ­ pĹ™Ă­stup LA024T</t>
  </si>
  <si>
    <t>KG654</t>
  </si>
  <si>
    <t>implantĂˇt spinĂˇlnĂ­ Ĺˇroub reviznĂ­ 4,5 x 18 mm systĂ©m Caspar krÄŤnĂ­ pĹ™ednĂ­ pĹ™Ă­stup  LA018T</t>
  </si>
  <si>
    <t>KK585</t>
  </si>
  <si>
    <t>implantĂˇt spinĂˇlnĂ­ Ĺˇroub reviznĂ­ 4,5 x 19 mm systĂ©m Caspar krÄŤnĂ­ pĹ™ednĂ­ pĹ™Ă­stup LA019T</t>
  </si>
  <si>
    <t>KK584</t>
  </si>
  <si>
    <t>implantĂˇt spinĂˇlnĂ­ Ĺˇroub reviznĂ­ 4,5 x 20 mm systĂ©m Caspar krÄŤnĂ­ pĹ™ednĂ­ pĹ™Ă­stup LA020T</t>
  </si>
  <si>
    <t>KK780</t>
  </si>
  <si>
    <t>implantĂˇt spinĂˇlnĂ­ Ĺˇroub reviznĂ­ 4,5 x 21 mm systĂ©m Caspar krÄŤnĂ­ pĹ™ednĂ­ pĹ™Ă­stup LA021T</t>
  </si>
  <si>
    <t>KL186</t>
  </si>
  <si>
    <t>implantĂˇt spinĂˇlnĂ­ Ĺˇroub reviznĂ­ 4,5 x 22 mm systĂ©m CASPAR krÄŤnĂ­ pĹ™ednĂ­ pĹ™Ă­stup LA022T</t>
  </si>
  <si>
    <t>KL390</t>
  </si>
  <si>
    <t>implantĂˇt spinĂˇlnĂ­ Ĺˇroub unikortikĂˇlnĂ­ 4,0 x 28 mm systĂ©m CASPAR krÄŤnĂ­ pĹ™ednĂ­ pĹ™Ă­stup LB468T</t>
  </si>
  <si>
    <t>KJ241</t>
  </si>
  <si>
    <t>implantĂˇt spinĂˇlnĂ­ nĂˇhrada meziobratlovĂˇ klec PLIF fusion cage, expandibilnĂ­ 23 x 11 x 7 mm 100901700</t>
  </si>
  <si>
    <t>KK615</t>
  </si>
  <si>
    <t>implantĂˇt spinĂˇlnĂ­ nĂˇhrada meziobratlovĂˇ LUMIR boÄŤnĂ­ lumbĂˇlnĂ­ expandibilnĂ­ klec s dlahou 40 x 20 mm, 10 - 14 mm 100902002</t>
  </si>
  <si>
    <t>KK618</t>
  </si>
  <si>
    <t>implantĂˇt spinĂˇlnĂ­ nĂˇhrada meziobratlovĂˇ LUMIR boÄŤnĂ­ lumbĂˇlnĂ­ expandibilnĂ­ klec s dlahou 45 x 20 mm, 10 - 14 mm 100905002</t>
  </si>
  <si>
    <t>KK952</t>
  </si>
  <si>
    <t>implantĂˇt spinĂˇlnĂ­ nĂˇhrada meziobratlovĂˇ LUMIR boÄŤnĂ­ lumbĂˇlnĂ­ expandibilnĂ­ klec s dlahou 50 x 20 mm 10-14 mm 100908002</t>
  </si>
  <si>
    <t>KK614</t>
  </si>
  <si>
    <t>implantĂˇt spinĂˇlnĂ­ nĂˇhrada meziobratlovĂˇ LUMIR kostnĂ­ Ĺˇroub 35 mm 100914002</t>
  </si>
  <si>
    <t>KD177</t>
  </si>
  <si>
    <t>implantĂˇt spinĂˇlnĂ­ nĂˇhrada meziobratlovĂˇ pyramesh TI krk/hruÄŹ/bedra pĹ™edoboÄŤnĂ­ 905-133</t>
  </si>
  <si>
    <t>KA376</t>
  </si>
  <si>
    <t>implantĂˇt spinĂˇlnĂ­ nĂˇhrada meziobratlovĂˇ pyramesh TI krk/hruÄŹ/bedra pĹ™edoboÄŤnĂ­ 905-299</t>
  </si>
  <si>
    <t>KJ871</t>
  </si>
  <si>
    <t>implantĂˇt spinĂˇlnĂ­ nĂˇhrada tÄ›la obratle BIOLIGN VBR expandibilnĂ­ edplate 20 mm X0Â°,22-29 mm VT01825</t>
  </si>
  <si>
    <t>KJ256</t>
  </si>
  <si>
    <t>implantĂˇt spinĂˇlnĂ­ nĂˇhrada tÄ›la obratle BIOLIGN VBR expandibilnĂ­ endplate 20 mm X0Â°, 20-33 mm VT02033</t>
  </si>
  <si>
    <t>KJ527</t>
  </si>
  <si>
    <t>implantĂˇt spinĂˇlnĂ­ nĂˇhrada tÄ›la obratle BIOLIGN VBR tÄ›lo expandibilnĂ­ krÄŤnĂ­ 15 - 22 mm VC01522</t>
  </si>
  <si>
    <t>KK782</t>
  </si>
  <si>
    <t>implantĂˇt spinĂˇlnĂ­ nĂˇhrada tÄ›la obratle BIOLIGN VBR tÄ›lo expandibilnĂ­ krÄŤnĂ­ 22 - 33 mm VC02233</t>
  </si>
  <si>
    <t>ZN649</t>
  </si>
  <si>
    <t>ImplantĂˇt spinĂˇlnĂ­ sakroiliakĂˇlnĂ­ IFUSE MIS boÄŤnĂ­ pĹ™Ă­stup 7 x 30 mm 7030</t>
  </si>
  <si>
    <t>ZR781</t>
  </si>
  <si>
    <t>ImplantĂˇt spinĂˇlnĂ­ sakroiliakĂˇlnĂ­ IFUSE MIS boÄŤnĂ­ pĹ™Ă­stup 7,0 x 35 mm 7035M</t>
  </si>
  <si>
    <t>ZR708</t>
  </si>
  <si>
    <t>ImplantĂˇt spinĂˇlnĂ­ sakroiliakĂˇlnĂ­ IFUSE MIS boÄŤnĂ­ pĹ™Ă­stup 7,0 x 40 mm 7040M</t>
  </si>
  <si>
    <t>KM247</t>
  </si>
  <si>
    <t>implantĂˇt spinĂˇlnĂ­ Synapsa Ĺˇroub spongiĂłznĂ­ pr. 4.0 mm dĂ©lka 14 mm Titan 04.614.114</t>
  </si>
  <si>
    <t>KL153</t>
  </si>
  <si>
    <t>implantĂˇt spinĂˇlnĂ­ Synapse fixaÄŤnĂ­ systĂ©m tyÄŤ prĹŻmÄ›r 3.5 mm dĂ©lka 120 mm titan vĂ­ceĂşÄŤelovĂ˝, krcÄŤnĂ­ zadnĂ­ pĹ™Ă­stup - vzorek 498.125-VZ</t>
  </si>
  <si>
    <t>KM302</t>
  </si>
  <si>
    <t>implantĂˇt spinĂˇlnĂ­ Synapse Ĺˇroub spongiĂłznĂ­ Ă 4,0 mm dĂ©lka 32 mm Titan 04.614.132</t>
  </si>
  <si>
    <t>KL140</t>
  </si>
  <si>
    <t>implantĂˇt spinĂˇlnĂ­ Synapse Ĺˇroub spongiĂłznĂ­ pr. 3,5 mm dĂ©lka 12 mm Titan 04.614.012</t>
  </si>
  <si>
    <t>KL141</t>
  </si>
  <si>
    <t>implantĂˇt spinĂˇlnĂ­ Synapse Ĺˇroub spongiĂłznĂ­ pr. 3,5 mm dĂ©lka 14 mm Titan 04.614.014</t>
  </si>
  <si>
    <t>KL052</t>
  </si>
  <si>
    <t>implantĂˇt spinĂˇlnĂ­ Synapse Ĺˇroub spongiĂłznĂ­ pr. 3,5 mm dĂ©lka 16 mm Titan 04.614.016</t>
  </si>
  <si>
    <t>KL142</t>
  </si>
  <si>
    <t>implantĂˇt spinĂˇlnĂ­ Synapse Ĺˇroub spongiĂłznĂ­ pr. 3,5 mm dĂ©lka 24 mm Titan 04.614.024</t>
  </si>
  <si>
    <t>KL143</t>
  </si>
  <si>
    <t>implantĂˇt spinĂˇlnĂ­ Synapse Ĺˇroub spongiĂłznĂ­ pr. 3,5 mm dĂ©lka 26 mm Titan 04.614.026</t>
  </si>
  <si>
    <t>KL144</t>
  </si>
  <si>
    <t>implantĂˇt spinĂˇlnĂ­ Synapse Ĺˇroub spongiĂłznĂ­ pr. 3,5 mm dĂ©lka 28 mm Titan 04.614.028</t>
  </si>
  <si>
    <t>KL054</t>
  </si>
  <si>
    <t>implantĂˇt spinĂˇlnĂ­ Synapse Ĺˇroub spongiĂłznĂ­ pr. 3,5 mm dĂ©lka 30 mm Titan 04.614.030</t>
  </si>
  <si>
    <t>KL206</t>
  </si>
  <si>
    <t>implantĂˇt spinĂˇlnĂ­ Synapse Ĺˇroub spongiĂłznĂ­ pr. 4,0 mm dĂ©lka 16 mm Titan 04.614.116</t>
  </si>
  <si>
    <t>KL207</t>
  </si>
  <si>
    <t>implantĂˇt spinĂˇlnĂ­ Synapse Ĺˇroub spongiĂłznĂ­ pr. 4,0 mm dĂ©lka 18 mm Titan 04.614.118</t>
  </si>
  <si>
    <t>KL055</t>
  </si>
  <si>
    <t>implantĂˇt spinĂˇlnĂ­ Synapse Ĺˇroub zajiĹˇĹĄovacĂ­ Titan 04.614.508</t>
  </si>
  <si>
    <t>KL209</t>
  </si>
  <si>
    <t>implantĂˇt spinĂˇlnĂ­ Synapse spojka pĹ™Ă­ÄŤnĂˇ dĂ©lka 75 mm pro tyÄŤe pr. 3,5 mm Titan 04.614.514</t>
  </si>
  <si>
    <t>KK233</t>
  </si>
  <si>
    <t>implantĂˇt spinĂˇlnĂ­ USMART Ĺˇroub pedikulĂˇrnĂ­ 6,5 x 35 mm 023010010</t>
  </si>
  <si>
    <t>KL661</t>
  </si>
  <si>
    <t>implantĂˇt spinĂˇlnĂ­ Usmart Ĺˇroub pedikulĂˇrnĂ­ polyaxiĂˇlnĂ­ 4.5 x 45 mm 023025010</t>
  </si>
  <si>
    <t>KK595</t>
  </si>
  <si>
    <t>implantĂˇt spinĂˇlnĂ­ Usmart Ĺˇroub pedikulĂˇrnĂ­ polyaxiĂˇlnĂ­ 5,5 x 35 mm 023004010</t>
  </si>
  <si>
    <t>KK586</t>
  </si>
  <si>
    <t>implantĂˇt spinĂˇlnĂ­ Usmart Ĺˇroub pedikulĂˇrnĂ­ polyaxiĂˇlnĂ­ 5,5 x 50 mm 023031010</t>
  </si>
  <si>
    <t>KK721</t>
  </si>
  <si>
    <t>implantĂˇt spinĂˇlnĂ­ Usmart Ĺˇroub pedikulĂˇrnĂ­ polyaxiĂˇlnĂ­ 6,5 x 55 mm 023039010</t>
  </si>
  <si>
    <t>KK232</t>
  </si>
  <si>
    <t>implantĂˇt spinĂˇlnĂ­ Usmart Ĺˇroub pedikulĂˇrnĂ­ polyaxiĂˇlnĂ­ redukÄŤnĂ­ 5,5 x 45 mm 022705010</t>
  </si>
  <si>
    <t>KK736</t>
  </si>
  <si>
    <t>implantĂˇt spinĂˇlnĂ­ Usmart Ĺˇroub pedikulĂˇrnĂ­ polyaxiĂˇlnĂ­ redukÄŤnĂ­ 5,5 x 50 mm 022715010</t>
  </si>
  <si>
    <t>KK506</t>
  </si>
  <si>
    <t>implantĂˇt spinĂˇlnĂ­ USMART Ĺˇroub pedikulĂˇrnĂ­ polyaxiĂˇlnĂ­ redukÄŤnĂ­ 6,0 x 45 mm 022711010</t>
  </si>
  <si>
    <t>KK567</t>
  </si>
  <si>
    <t>implantĂˇt spinĂˇlnĂ­ Usmart Ĺˇroub pedikulĂˇrnĂ­ polyaxiĂˇlnĂ­ redukÄŤnĂ­ 6,5 x 50 mm 022712010</t>
  </si>
  <si>
    <t>KK835</t>
  </si>
  <si>
    <t>implantĂˇt spinĂˇlnĂ­ Usmart Ĺˇroub pedikulĂˇrnĂ­ polyaxiĂˇlnĂ­ redukÄŤnĂ­ 6,5 x 55 mm  022741010</t>
  </si>
  <si>
    <t>KK273</t>
  </si>
  <si>
    <t>implantĂˇt spinĂˇlnĂ­ USMART Ĺˇroub polyaxiĂˇlnĂ­ 4,5 x 35 mm 023023010</t>
  </si>
  <si>
    <t>KK274</t>
  </si>
  <si>
    <t>implantĂˇt spinĂˇlnĂ­ USMART Ĺˇroub polyaxiĂˇlnĂ­ 4,5 x 40 mm 023024010</t>
  </si>
  <si>
    <t>KK346</t>
  </si>
  <si>
    <t>implantĂˇt spinĂˇlnĂ­ USMART Ĺˇroub polyaxiĂˇlnĂ­ 5,5 x 40 mm 023005010</t>
  </si>
  <si>
    <t>KK525</t>
  </si>
  <si>
    <t>implantĂˇt spinĂˇlnĂ­ Usmart Ĺˇroub polyaxiĂˇlnĂ­ 5.5 x 45 mm 023006010</t>
  </si>
  <si>
    <t>KK347</t>
  </si>
  <si>
    <t>implantĂˇt spinĂˇlnĂ­ USMART Ĺˇroub polyaxiĂˇlnĂ­ 6,5 x 40 mm 023011010</t>
  </si>
  <si>
    <t>KJ973</t>
  </si>
  <si>
    <t>implantĂˇt spinĂˇlnĂ­ USMART Ĺˇroub polyaxiĂˇlnĂ­ 6,5 x 45 mm 023012010</t>
  </si>
  <si>
    <t>KJ974</t>
  </si>
  <si>
    <t>implantĂˇt spinĂˇlnĂ­ USMART Ĺˇroub polyaxiĂˇlnĂ­ 6,5 x 50 mm 023013010</t>
  </si>
  <si>
    <t>KJ972</t>
  </si>
  <si>
    <t>implantĂˇt spinĂˇlnĂ­ USMART Ĺˇroub uzamykacĂ­ 021801010</t>
  </si>
  <si>
    <t>KK560</t>
  </si>
  <si>
    <t>implantĂˇt spinĂˇlnĂ­ Usmart tyÄŤ pro konektor pĹ™Ă­ÄŤnĂ˝ 4,0 x 70 mm 022407000</t>
  </si>
  <si>
    <t>KK265</t>
  </si>
  <si>
    <t>implantĂˇt spinĂˇlnĂ­ Usmart tyÄŤ pro konektor pĹ™Ă­ÄŤnĂ˝ 4,00 x 50 mm 022403000</t>
  </si>
  <si>
    <t>KK264</t>
  </si>
  <si>
    <t>implantĂˇt spinĂˇlnĂ­ Usmart X pĹ™Ă­ÄŤnĂ˝ konektor 5,5 mm 013801000</t>
  </si>
  <si>
    <t>KK561</t>
  </si>
  <si>
    <t>implantĂˇt spinĂˇlnĂ­ Usmart X pĹ™Ă­ÄŤnĂ˝ konektor 5,5 mm 022301010</t>
  </si>
  <si>
    <t>KE793</t>
  </si>
  <si>
    <t>ImplantĂˇt spinĂˇlnĂ­ VECTRA krÄŤnĂ­ pĹ™ednĂ­ pĹ™Ă­stup Ĺˇroub, dynamickĂ˝, samovrtnĂ˝, variab. Ăşhel, slitina titanu (TAN); 04.613.716</t>
  </si>
  <si>
    <t>KE819</t>
  </si>
  <si>
    <t>ImplantĂˇt spinĂˇlnĂ­ VECTRA krÄŤnĂ­ pĹ™ednĂ­ pĹ™Ă­stup Ĺˇroub, dynamickĂ˝, samovrtnĂ˝, variab. Ăşhel, slitina titanu (TAN); 04.613.718</t>
  </si>
  <si>
    <t>KE820</t>
  </si>
  <si>
    <t>ImplantĂˇt spinĂˇlnĂ­ VECTRA krÄŤnĂ­ pĹ™ednĂ­ pĹ™Ă­stup Ĺˇroub, dynamickĂ˝, samovrtnĂ˝, variab. Ăşhel, slitina titanu (TAN);04.613.768</t>
  </si>
  <si>
    <t>KH634</t>
  </si>
  <si>
    <t>jehla pro vertebroplastiku 10G s boÄŤnĂ˝m otevĹ™enĂ­m  sada 2ks 03.702.218S</t>
  </si>
  <si>
    <t>KG636</t>
  </si>
  <si>
    <t>klip na aneurysma FE680K</t>
  </si>
  <si>
    <t>KF155</t>
  </si>
  <si>
    <t>klip na aneurysma FE720K</t>
  </si>
  <si>
    <t>KG821</t>
  </si>
  <si>
    <t>klip na aneurysma FE726K</t>
  </si>
  <si>
    <t>KF147</t>
  </si>
  <si>
    <t>Klip na aneurysma FE740K</t>
  </si>
  <si>
    <t>KF146</t>
  </si>
  <si>
    <t>klip na aneurysma FE750K</t>
  </si>
  <si>
    <t>KF164</t>
  </si>
  <si>
    <t>klip na aneurysma FE760K</t>
  </si>
  <si>
    <t>KH180</t>
  </si>
  <si>
    <t>konektor pĹ™Ă­ÄŤnĂ˝ Expedium 26 - 30 mm A2 189401302</t>
  </si>
  <si>
    <t>KI558</t>
  </si>
  <si>
    <t>konektor titanovĂ˝ tvar Y k drenĂˇĹľnĂ­mu hydrocephĂˇlnĂ­mu FV015T</t>
  </si>
  <si>
    <t>ZD213</t>
  </si>
  <si>
    <t>Ĺ roub distrakÄŤnĂ­ 14 mm ,bal Ăˇ 10 ks, FF904SB</t>
  </si>
  <si>
    <t>ZD847</t>
  </si>
  <si>
    <t>Ĺ roub Mini Cortical, Self Tapping, Blue, OD=2.0, L=10 k fixaci kostnĂ­ zĂˇklopky po kraniotomiĂ­ch241.012010</t>
  </si>
  <si>
    <t>ZS003</t>
  </si>
  <si>
    <t>Ĺ roub Mini Cortical, Self Tapping, Blue, OD=2.0, L=5 k fixaci kostnĂ­ zĂˇklopky po kraniotomiĂ­ch 241.012005</t>
  </si>
  <si>
    <t>KE301</t>
  </si>
  <si>
    <t>Ĺˇroub dens 405.436</t>
  </si>
  <si>
    <t>KA153</t>
  </si>
  <si>
    <t>Ĺˇroub dens stratec 405.438</t>
  </si>
  <si>
    <t>KA152</t>
  </si>
  <si>
    <t>Ĺˇroub dens stratec 405.440</t>
  </si>
  <si>
    <t>KE347</t>
  </si>
  <si>
    <t>Ĺˇroub na C2 405.442</t>
  </si>
  <si>
    <t>KH590</t>
  </si>
  <si>
    <t>Ĺˇroub occipitĂˇlnĂ­ 4,5 x 6 mm 04.601.106</t>
  </si>
  <si>
    <t>KE684</t>
  </si>
  <si>
    <t>Ĺˇroub okcipitalnĂ­ 4,5 x  8 mm 04.601.108</t>
  </si>
  <si>
    <t>KE685</t>
  </si>
  <si>
    <t>Ĺˇroub okcipitalnĂ­ 4,5 x10 mm 04.601.110</t>
  </si>
  <si>
    <t>KM298</t>
  </si>
  <si>
    <t>Ĺˇroub RapidSorb kortikĂˇlnĂ­ 805.604.02S</t>
  </si>
  <si>
    <t>KG896</t>
  </si>
  <si>
    <t>KK682</t>
  </si>
  <si>
    <t>mplantĂˇt spinĂˇlnĂ­ nĂˇhrada meziobratlovĂˇ LUMIR boÄŤnĂ­ lumbĂˇlnĂ­ expandibilnĂ­ klec s dlahou 40 x 20 mm, 8-12 mm 100901002</t>
  </si>
  <si>
    <t>KK709</t>
  </si>
  <si>
    <t>mplantĂˇt spinĂˇlnĂ­ nĂˇhrada meziobratlovĂˇ LUMIR kostnĂ­ Ĺˇroub 40 mm 100915002</t>
  </si>
  <si>
    <t>KI278</t>
  </si>
  <si>
    <t>sada jehel pro vertebroplastiku s boÄŤnĂ­m otvorem 03.702.216S</t>
  </si>
  <si>
    <t>KM285</t>
  </si>
  <si>
    <t>sdet pro kyfoplastiku osteointroducer Kyphon (2x kanyla, 1x drill, 4x K drĂˇt) T15D</t>
  </si>
  <si>
    <t>KM284</t>
  </si>
  <si>
    <t>set pro vertebroplastiku jehla jamshidi Kypfon 11G A02A</t>
  </si>
  <si>
    <t>KC455</t>
  </si>
  <si>
    <t>tyÄŤ axon 498.957</t>
  </si>
  <si>
    <t>50115005</t>
  </si>
  <si>
    <t>IUTN - neurostimulace (Z511)</t>
  </si>
  <si>
    <t>KJ102</t>
  </si>
  <si>
    <t>antĂ©na k ovladaÄŤi pacientskĂ©mu MyStim k Prome advenced 37092</t>
  </si>
  <si>
    <t>KJ099</t>
  </si>
  <si>
    <t>aplikĂˇtor s dvoukĹ™Ă­dlovou kotviÄŤkou k Prime advenced 97792</t>
  </si>
  <si>
    <t>KL893</t>
  </si>
  <si>
    <t>Elektroda VECTRIS COMPACT 60 cm 977A260</t>
  </si>
  <si>
    <t>KJ095</t>
  </si>
  <si>
    <t>kabel prodluĹľovacĂ­ k elektrodÄ› neurostimulaÄŤnĂ­ osmipĂłlovĂ© k Prime advenced dĂ©lka 40 cm 37081-40</t>
  </si>
  <si>
    <t>KJ101</t>
  </si>
  <si>
    <t>kabel testovacĂ­ multi k Prime advenced 355531</t>
  </si>
  <si>
    <t>ZO820</t>
  </si>
  <si>
    <t>NĂˇstroj k vĂ˝mÄ›nÄ› neurostimulaÄŤnĂ­ elektrody Quard plus 3888-45 INTRODUCER KIT 3550-63</t>
  </si>
  <si>
    <t>KL801</t>
  </si>
  <si>
    <t>programĂˇtor pacientskĂ˝ L633 97740</t>
  </si>
  <si>
    <t>KM086</t>
  </si>
  <si>
    <t>Sada zavĂˇdÄ›cĂ­ plnĂ­cĂ­ synchromed 8540</t>
  </si>
  <si>
    <t>KL811</t>
  </si>
  <si>
    <t>systĂ©m neurostimulaÄŤnĂ­ SCS elektroda mĂ­ĹˇnĂ­ 90 cm 5-6-5 kontaktĹŻ 977C190</t>
  </si>
  <si>
    <t>KM085</t>
  </si>
  <si>
    <t>systĂ©m neurostimulaÄŤnĂ­ SCS Pocket adaptor dual 74002</t>
  </si>
  <si>
    <t>KL800</t>
  </si>
  <si>
    <t>systĂ©m neurostimulaÄŤnĂ­ SCS Prime Advanced SureScan 1x 97702, programĂˇtor 1x 97740</t>
  </si>
  <si>
    <t>KM087</t>
  </si>
  <si>
    <t>SystĂ©m pumpovĂ˝ programovatelnĂ˝ SYNCHROMED II 40 ml 8637-40</t>
  </si>
  <si>
    <t>KJ093</t>
  </si>
  <si>
    <t>tunelizĂˇtor k neurostimulaÄŤnĂ­m elektrodĂˇm k Prime advenced 38/60 cm 3655-38</t>
  </si>
  <si>
    <t>KL810</t>
  </si>
  <si>
    <t>zĂˇslepka k neurostimulaÄŤnĂ­mu systĂ©mu 3550-29</t>
  </si>
  <si>
    <t>50115006</t>
  </si>
  <si>
    <t>IUTN - neuromodulace-DBS (Z508)</t>
  </si>
  <si>
    <t>KL838</t>
  </si>
  <si>
    <t>elektroda neurostimulaÄŤnĂ­ ÄŤtyĹ™pĂłlovĂˇ pro DBS model 3389-40</t>
  </si>
  <si>
    <t>KL842</t>
  </si>
  <si>
    <t>kabel pro mikroelektrody bal. Ăˇ 1 ks FC102066</t>
  </si>
  <si>
    <t>KL819</t>
  </si>
  <si>
    <t>kabel spojovacĂ­ PC, RC 40 cm BN3708640D</t>
  </si>
  <si>
    <t>KL840</t>
  </si>
  <si>
    <t>ProgramĂˇtor pacientskĂ˝ k PC, RC,SC 37642</t>
  </si>
  <si>
    <t>KL905</t>
  </si>
  <si>
    <t>Screw SR-10 mm / Nexframe global AIMD SR-10</t>
  </si>
  <si>
    <t>KL837</t>
  </si>
  <si>
    <t>set NEXFRAME - jednorĂˇzovĂ˝ materiĂˇl k operaci NL NEXFRAME</t>
  </si>
  <si>
    <t>KL841</t>
  </si>
  <si>
    <t>stimloc M924256A003</t>
  </si>
  <si>
    <t>KL828</t>
  </si>
  <si>
    <t>systĂ©m neurostimulaÄŤnĂ­ DBS ACTIVA PC obÄ› hemisfĂ©ry 37601</t>
  </si>
  <si>
    <t>50115011</t>
  </si>
  <si>
    <t>IUTN - ostat.nákl.PZT (Z515)</t>
  </si>
  <si>
    <t>KA086</t>
  </si>
  <si>
    <t>granule chron stratec 710.025S</t>
  </si>
  <si>
    <t>KI276</t>
  </si>
  <si>
    <t>implantĂˇt kostnĂ­ pro vertebroplastiku perkutĂˇnnĂ­, sada 07.702.016S</t>
  </si>
  <si>
    <t>ZM626</t>
  </si>
  <si>
    <t>ImplantĂˇt kostnĂ­ umÄ›lĂˇ nĂˇhrada tkĂˇnÄ› Actifuse ABX Putty 1,5 ml s aplikĂˇtorem 506005078059</t>
  </si>
  <si>
    <t>ZM627</t>
  </si>
  <si>
    <t>ImplantĂˇt kostnĂ­ umÄ›lĂˇ nĂˇhrada tkĂˇnÄ› Actifuse ABX Putty 2,5 ml s aplikĂˇtorem 506005078047</t>
  </si>
  <si>
    <t>KH224</t>
  </si>
  <si>
    <t>katetr antibakteriĂˇlnĂ­ perit. a komorovĂ˝ (kompl. set) IVD30.401.02</t>
  </si>
  <si>
    <t>ZA100</t>
  </si>
  <si>
    <t>Neuro-patch 12 x 14 cm 1064002</t>
  </si>
  <si>
    <t>ZF905</t>
  </si>
  <si>
    <t>Neuro-patch 6 x 14 cm 1064010</t>
  </si>
  <si>
    <t>ZA275</t>
  </si>
  <si>
    <t>Neuro-patch 6 x 8 cm 1064029</t>
  </si>
  <si>
    <t>KI277</t>
  </si>
  <si>
    <t>Sada viscosafe pro injekÄŤnĂ­ aplikaci 03.702.215S</t>
  </si>
  <si>
    <t>KF770</t>
  </si>
  <si>
    <t>set boreholeport FV042T</t>
  </si>
  <si>
    <t>KM287</t>
  </si>
  <si>
    <t>set na vertebroplastiku mixer na cement Kypfon A07A</t>
  </si>
  <si>
    <t>KM288</t>
  </si>
  <si>
    <t>set pro kyfoplastiku cartridge Kyphon CC02A</t>
  </si>
  <si>
    <t>KM286</t>
  </si>
  <si>
    <t>set pro kyfoplastiku pistole na kostnĂ­ cement Kypfon (CDS gun, 2x cartridge, 2x kanyla) CDS3A</t>
  </si>
  <si>
    <t>KM289</t>
  </si>
  <si>
    <t>set pro vertebroplastiku cement Kyphon HV-R C01A-INT</t>
  </si>
  <si>
    <t>KJ961</t>
  </si>
  <si>
    <t>systĂ©m hydrocephĂˇlnĂ­ drenĂˇĹľnĂ­ - senzor rezervoĂˇr s ÄŤidlem a distĂˇlnĂ­m katetrem  FV912X</t>
  </si>
  <si>
    <t>KJ987</t>
  </si>
  <si>
    <t>systĂ©m hydrocephĂˇlnĂ­ drenĂˇĹľnĂ­ komĹŻrka nĂˇvrtovĂˇ s ventilem - sprung reservoir FV043T</t>
  </si>
  <si>
    <t>KG859</t>
  </si>
  <si>
    <t>systĂ©m HydrocephĂˇlnĂ­ drenĂˇĹľnĂ­ Shunt katetr ventrikulĂˇrnĂ­ se zavadÄ›ÄŤem a deflektorem VP 250 mm FV078P</t>
  </si>
  <si>
    <t>KF220</t>
  </si>
  <si>
    <t>systĂ©m HydrocephĂˇlnĂ­ drenĂˇĹľnĂ­ Shunt komora ÄŤerpacĂ­ VP FV033T</t>
  </si>
  <si>
    <t>KF242</t>
  </si>
  <si>
    <t>systĂ©m HydrocephĂˇlnĂ­ drenĂˇĹľnĂ­ Shunt PRO-GAV pediatrickĂ˝ VP FX596T  ( FV441T,FX441T)</t>
  </si>
  <si>
    <t>KF843</t>
  </si>
  <si>
    <t>systĂ©m HydrocephĂˇlnĂ­ drenĂˇĹľnĂ­ Shunt PRO-GAV se shunt asistentem SA 25 FX414T  (FV414T)</t>
  </si>
  <si>
    <t>systĂ©m HydrocephĂˇlnĂ­ drenĂˇĹľnĂ­ Shunt PRO-GAV se shunt asistentem SA 25 FX643T (FX414T, FV414T)</t>
  </si>
  <si>
    <t>KF148</t>
  </si>
  <si>
    <t>systĂ©m HydrocephĂˇlnĂ­ drenĂˇĹľnĂ­ Shunt VP FX577T ( FV428T, FX428T)</t>
  </si>
  <si>
    <t>KH820</t>
  </si>
  <si>
    <t>ventil programovatelnĂ˝ GAV FV311T</t>
  </si>
  <si>
    <t>ZB153</t>
  </si>
  <si>
    <t>Vosk kostnĂ­ Knochenwasch 2,5 g bal. Ăˇ 24 ks 1029754</t>
  </si>
  <si>
    <t>ZD452</t>
  </si>
  <si>
    <t>FĂłlie inciznĂ­ oper film 16 x 30 cm bal. Ăˇ 20 ks 31 067</t>
  </si>
  <si>
    <t>ZA541</t>
  </si>
  <si>
    <t>FĂłlie inciznĂ­ rucodrape ( opraflex ) 40 x 35 cm 25444</t>
  </si>
  <si>
    <t>ZA596</t>
  </si>
  <si>
    <t>GĂˇza sklĂˇdanĂˇ 10 cm x 35 cm karton Ăˇ 1000 ks 11003+</t>
  </si>
  <si>
    <t>ZD094</t>
  </si>
  <si>
    <t>GĂˇza sklĂˇdanĂˇ 8 cm x 17 cm / 5 ks karton Ăˇ 1000 ks 37017</t>
  </si>
  <si>
    <t>ZA539</t>
  </si>
  <si>
    <t>Kompresa NT 10 x 10 cm nesterilnĂ­ 06103</t>
  </si>
  <si>
    <t>ZK405</t>
  </si>
  <si>
    <t>KrytĂ­ hemostatickĂ© gelitaspon standard 80 x 50 mm x 10 mm bal. Ăˇ 10 ks A2107861</t>
  </si>
  <si>
    <t>ZM326</t>
  </si>
  <si>
    <t>KrytĂ­ hemostatickĂ© nevstĹ™ebatelnĂ© textilnĂ­ hemopatch kit. box medium 4,5 x 4,5 cm bal. Ăˇ 3 ks 1506256</t>
  </si>
  <si>
    <t>ZM327</t>
  </si>
  <si>
    <t>KrytĂ­ hemostatickĂ© nevstĹ™ebatelnĂ© textilnĂ­ hemopatch kit. box small 2,7 x 2,7 cm bal. Ăˇ 5 ks  1506257</t>
  </si>
  <si>
    <t>ZB085</t>
  </si>
  <si>
    <t>KrytĂ­ hemostatickĂ© standard 5 x 7,50 cm bal. Ăˇ 12 ks 1903GB</t>
  </si>
  <si>
    <t>ZS287</t>
  </si>
  <si>
    <t>KrytĂ­ hemostatickĂ© Surgicel Powder, 3g, bal. Ăˇ 5 ks 3023SP</t>
  </si>
  <si>
    <t>ZR363</t>
  </si>
  <si>
    <t>KrytĂ­ hemostatickĂ© Surgiflo NG Plus Thrombin, Sterile mix, 8 ml MS0012</t>
  </si>
  <si>
    <t>ZN200</t>
  </si>
  <si>
    <t>KrytĂ­ hemostatickĂ© traumacel new dent kostky bal. Ăˇ 50 ks 10115</t>
  </si>
  <si>
    <t>ZA540</t>
  </si>
  <si>
    <t>NĂˇplast omnifix E 15 cm x 10 m 9006513</t>
  </si>
  <si>
    <t>ZD934</t>
  </si>
  <si>
    <t>Obinadlo elastickĂ© idealflex krĂˇtkotaĹľnĂ© 12 cm x 5 m 931324</t>
  </si>
  <si>
    <t>ZA331</t>
  </si>
  <si>
    <t>Obinadlo fixa crep 10 cm x 4 m 1323100104</t>
  </si>
  <si>
    <t>ZO090</t>
  </si>
  <si>
    <t>Obvaz elastickĂ˝ sĂ­ĹĄovĂ˝ CareFix Head velikost S bal. Ăˇ 10 ks 0170S</t>
  </si>
  <si>
    <t>ZF080</t>
  </si>
  <si>
    <t>RouĹˇka bĹ™iĹˇnĂ­ 17 nitĂ­ s krouĹľkem na tkanici 12 x 47 cm bal. Ăˇ 50 ks 1230100311</t>
  </si>
  <si>
    <t>ZD802</t>
  </si>
  <si>
    <t>Tampon nesterilnĂ­ ĹˇpiÄŤatĂ˝ s vlĂˇknem 6 cm Ăˇ 250 ks 50170</t>
  </si>
  <si>
    <t>ZE314</t>
  </si>
  <si>
    <t>Tampon sterilnĂ­ stĂˇÄŤenĂ˝ 19 x 20 cm / 10 ks 0446</t>
  </si>
  <si>
    <t>ZA095</t>
  </si>
  <si>
    <t>Cement kostnĂ­ palacos R s ATB Gentamicin 2 x 40 g Ăˇ 2 ks 66017569</t>
  </si>
  <si>
    <t>ZL065</t>
  </si>
  <si>
    <t>Diamant 60 mm 9BA60D</t>
  </si>
  <si>
    <t>ZA759</t>
  </si>
  <si>
    <t>DrĂ©n redon CH10 50 cm U2111000</t>
  </si>
  <si>
    <t>ZA761</t>
  </si>
  <si>
    <t>DrĂ©n redon CH12 50 cm U2111200</t>
  </si>
  <si>
    <t>ZA434</t>
  </si>
  <si>
    <t>DrĹľĂˇk skalpelovĂ˝ch ÄŤepelek BB084R</t>
  </si>
  <si>
    <t>ZR686</t>
  </si>
  <si>
    <t>Elektroda bipolĂˇrnĂ­ TipControl RF, k systĂ©mu RIWOSpine, pro spinĂˇlnĂ­ operace, pr. 2,5 mm, NL  280 mm, sterilnĂ­, jednorĂˇzovĂˇ 4993691</t>
  </si>
  <si>
    <t>ZS222</t>
  </si>
  <si>
    <t>Elektroda Cadwell  Ad â€“ Tech Subdural  k monitoru CASCADE ELITE 1x6 Strip 202405-000</t>
  </si>
  <si>
    <t>ZC913</t>
  </si>
  <si>
    <t>Elektroda defibrilaÄŤnĂ­ pro dÄ›ti EDGE s konektorem QUIK-COMBO k defibrilĂˇtorĹŻm LIFEPAK 0-15 kg pro zevnĂ­ pouĹľitĂ­ 11996-000093</t>
  </si>
  <si>
    <t>ZM269</t>
  </si>
  <si>
    <t>Elektroda EEG subdermal Technomed, k monitoru CASCADE ELITE, jehlovĂˇ, 13x0,40mm, kabel 150cm, jednorĂˇzovĂˇ, barvy 4x6, bal. Ăˇ 24 ks S50716-002</t>
  </si>
  <si>
    <t>ZM267</t>
  </si>
  <si>
    <t>Elektroda jehlovĂˇ EEG subdermal jednorĂˇzovĂˇ 1 bal. Ăˇ 20 ks S44-637</t>
  </si>
  <si>
    <t>ZI211</t>
  </si>
  <si>
    <t>Elektroda jehlovĂˇ koagulaÄŤnĂ­ rovĂˇ krĂˇtkĂ˝ dĹ™Ă­k dĂ©lka hrotu 18 mm prĹŻmÄ›r hrotu 1 mm  D4 mm GK114R</t>
  </si>
  <si>
    <t>ZI781</t>
  </si>
  <si>
    <t>Elektroda neutrĂˇlnĂ­ monopolĂˇrnĂ­ pro dospÄ›lĂ© Ăˇ 100 ks 2125</t>
  </si>
  <si>
    <t>ZH396</t>
  </si>
  <si>
    <t>Elektroda NIM Ăˇ 5 ks 8227304</t>
  </si>
  <si>
    <t>ZF910</t>
  </si>
  <si>
    <t>Elektroda noĹľovĂˇ unipolĂˇrnĂ­ GK110R</t>
  </si>
  <si>
    <t>ZO986</t>
  </si>
  <si>
    <t>Elektroda pro stimulaci resp. registraci s vĂ˝vrtkovou jehlou pouĹľitĂ­ hlava 1,2 m /24ks/bal./ DME1001</t>
  </si>
  <si>
    <t>ZP494</t>
  </si>
  <si>
    <t>Elektroda stimulaÄŤnĂ­ monopolĂˇrnĂ­ intraoperaÄŤnĂ­ 175 mm ĹˇestihrannĂ˝ Ĺˇroub bal. Ăˇ 10 ks PSP1001</t>
  </si>
  <si>
    <t>ZH397</t>
  </si>
  <si>
    <t>Elektroda stimulaÄŤnĂ­ NIM Ăˇ 5 ks 8225101</t>
  </si>
  <si>
    <t>ZF834</t>
  </si>
  <si>
    <t>Filtr do cusa excel bal. Ăˇ 2 ks C0005</t>
  </si>
  <si>
    <t>ZL061</t>
  </si>
  <si>
    <t>FrĂ©za 60 mm 9BA60</t>
  </si>
  <si>
    <t>ZS051</t>
  </si>
  <si>
    <t>FrĂ©za k shaveru Power Diwe typu oval burr s diamantovĂ˝m povrchem, se stranovĂ˝m chrĂˇniÄŤem, rovnĂˇ 899751504</t>
  </si>
  <si>
    <t>ZS050</t>
  </si>
  <si>
    <t>FrĂ©za k shaveru Power Diwe typu round burr s diamantovĂ˝m povrchem, rovnĂˇ 899751404</t>
  </si>
  <si>
    <t>ZD208</t>
  </si>
  <si>
    <t>Hadice spojovacĂ­ k odsĂˇvacĂ­m soupravĂˇm sterilnĂ­, trychtĂ˝Ĺ™- volnĂ˝ konec, 2 m CH bal. Ăˇ 50 ks 07.068.25.220</t>
  </si>
  <si>
    <t>ZQ419</t>
  </si>
  <si>
    <t>Hrot aspirĂˇtoru Precision krĂˇtkĂ˝ TIP 1,1 mm k ultrazvukovĂ©mu disektoru SonaStar MXA-D216</t>
  </si>
  <si>
    <t>ZN909</t>
  </si>
  <si>
    <t>Kabel bipolĂˇrnĂ­ k pĹ™Ă­stroji Aesculap GN160 dĂ©lka 4 m AAG 28,6 mm plochĂ˝ GN133 (GK281)</t>
  </si>
  <si>
    <t>ZS212</t>
  </si>
  <si>
    <t>Kabel pro 6-pin stripovou elektrodu Cadwell, k monitoru CASCADE ELITE, dĂ©lka  1,8 m, s 1,5 mm dotykovĂ˝mi konektory, pro opakovanĂ© pouĹľitĂ­ 202403-000</t>
  </si>
  <si>
    <t>ZE205</t>
  </si>
  <si>
    <t>Kanyla odsĂˇvacĂ­ MINOP  0Â° D:2,0 mm FH606SU</t>
  </si>
  <si>
    <t>ZK842</t>
  </si>
  <si>
    <t>Kit k navigaÄŤnĂ­ resekci tumoru u dÄ›tĂ­ 9733607</t>
  </si>
  <si>
    <t>ZA246</t>
  </si>
  <si>
    <t>Klip kovovĂ˝ pro otevĹ™enĂ© operace-pro malĂ© klipy bal. Ăˇ 36 ks LT100</t>
  </si>
  <si>
    <t>ZJ682</t>
  </si>
  <si>
    <t>Klip kovovĂ˝ pro otevĹ™enĂ© operace-pro stĹ™ednĂ­ klipy bal. Ăˇ 36 ks LT200</t>
  </si>
  <si>
    <t>ZG535</t>
  </si>
  <si>
    <t>Klip titanovĂ˝ pro otevĹ™enĂ© operace M bal. 18 zĂˇsobnĂ­kĹŻ Ăˇ 6 ks LT300</t>
  </si>
  <si>
    <t>ZG276</t>
  </si>
  <si>
    <t>KuliÄŤky navigaÄŤnĂ­ bal. Ăˇ 12 ks 8801075</t>
  </si>
  <si>
    <t>ZM116</t>
  </si>
  <si>
    <t>Ĺ roubovĂˇk - tÄ›lo -  Screwdriver Handle k fixaci kostnĂ­ zĂˇklopky po kraniotomiĂ­ch 111-010</t>
  </si>
  <si>
    <t>ZO821</t>
  </si>
  <si>
    <t>Ĺ roubovĂˇk k hlubokĂ© mozkovĂ© stimulaci Medtronic 9733701</t>
  </si>
  <si>
    <t>ZS001</t>
  </si>
  <si>
    <t>Ĺ roubovĂˇk Mini Screwdriver Shaft 113-MX-101</t>
  </si>
  <si>
    <t>ZM565</t>
  </si>
  <si>
    <t>Lepidlo tkĂˇĹovĂ© 5 ml floseal 1503353</t>
  </si>
  <si>
    <t>ZJ505</t>
  </si>
  <si>
    <t>LĹľiÄŤka ostrĂˇ ovĂˇlnĂˇ vel.0; 5 mm 17 cm 397125080120</t>
  </si>
  <si>
    <t>ZJ504</t>
  </si>
  <si>
    <t>LĹľiÄŤka ostrĂˇ ovĂˇlnĂˇ vel.000; 3,5 mm 17 cm 397125080110</t>
  </si>
  <si>
    <t>ZC291</t>
  </si>
  <si>
    <t>ManĹľeta pĹ™etlakovĂˇ 1000 ml 100 ZIT-1000 (051-018-804)</t>
  </si>
  <si>
    <t>ZK016</t>
  </si>
  <si>
    <t>Miska kruhovĂˇ 0,4 l, 111 x 72 x 56 mm JG523R</t>
  </si>
  <si>
    <t>ZO930</t>
  </si>
  <si>
    <t>NĂˇdoba 100 ml PP 72/62 mm s pĹ™iloĹľenĂ˝m uzĂˇvÄ›rem bĂ­lĂ© vĂ­ÄŤko sterilnĂ­ na tekutĂ˝ materiĂˇl 75.562.105</t>
  </si>
  <si>
    <t>ZH808</t>
  </si>
  <si>
    <t>NĂˇdoba na histologickĂ˝ mat. s pufrovanĂ˝m formalĂ­nem HISTOFOR 20 ml bal. Ăˇ 100 ks BFS-20</t>
  </si>
  <si>
    <t>ZE310</t>
  </si>
  <si>
    <t>NĂˇdoba na kontaminovanĂ˝ odpad CS 6 l pĹŻv. 077802300</t>
  </si>
  <si>
    <t>ZM822</t>
  </si>
  <si>
    <t>NĂˇstavec k vrtaÄŤce MIDAS rovnĂ˝ krĂˇtkĂ˝ spinĂˇlnĂ­ 9 cm AS09</t>
  </si>
  <si>
    <t>ZH545</t>
  </si>
  <si>
    <t>NĂˇstavec ke kraniotomu 2.4 mm AF02</t>
  </si>
  <si>
    <t>ZJ809</t>
  </si>
  <si>
    <t>NĹŻĹľky zahnutĂ© durotip metzenbaum 230 mm BC277R</t>
  </si>
  <si>
    <t>ZB475</t>
  </si>
  <si>
    <t>OdstraĹovaÄŤ koĹľnĂ­ch svorek bal. Ăˇ 20 ks</t>
  </si>
  <si>
    <t>ZS000</t>
  </si>
  <si>
    <t>Organizer Mini pro Ĺˇroubky k fixaci kostnĂ­ zĂˇklopky po kraniotomiĂ­ch 111-003</t>
  </si>
  <si>
    <t>ZJ832</t>
  </si>
  <si>
    <t>PeĂˇn moskito zahnutĂ˝ - MICRO-HALSTED  ARTERY FORCEPS CURVED 125 mm 5 BH109R</t>
  </si>
  <si>
    <t>ZS160</t>
  </si>
  <si>
    <t>Pin navigaÄŤnĂ­ Medtronic 125 mm, jednorĂˇzovĂ˝, bal. Ăˇ 1 ks 9733088</t>
  </si>
  <si>
    <t>ZS161</t>
  </si>
  <si>
    <t>Pin navigaÄŤnĂ­ Medtronic 75 mm, jednorĂˇzovĂ˝, bal. Ăˇ 1 ks 9733089</t>
  </si>
  <si>
    <t>ZJ980</t>
  </si>
  <si>
    <t>Pinzeta atraumatickĂˇ de bakey 2,0 mm 150 mm FB400R</t>
  </si>
  <si>
    <t>ZS179</t>
  </si>
  <si>
    <t>Pinzeta bipolĂˇrnĂ­ SuperGliss non stick bajonetovĂˇ dĂ©lka 230 mm, hrot 0,2 x 8,0 mm MicroTip 780499SG</t>
  </si>
  <si>
    <t>ZN035</t>
  </si>
  <si>
    <t>Pinzeta bipolĂˇrnĂ­ SuperGliss non stick ELP bajonetovĂˇ dĂ©lka 170 mm pra. dĂ©lka 5,5 cm hrot 0,2 mm 780469SL</t>
  </si>
  <si>
    <t>ZR972</t>
  </si>
  <si>
    <t>Pinzeta bipolĂˇrnĂ­ SuperGliss non stick ELP bajonetovĂˇ dĂ©lka 200 mm pra. dĂ©lka 8,5 cm hrot 0,2 mm 782489SG</t>
  </si>
  <si>
    <t>ZH760</t>
  </si>
  <si>
    <t>PopisovaÄŤ na kĹŻĹľi sterilnĂ­, chirurgickĂ˝, BLAYCO RQ-01, 13 cm, s jednĂ­m hrotem, gen. violeĹĄ + PVC pravĂ­tko 15 cm TCH02</t>
  </si>
  <si>
    <t>ZS320</t>
  </si>
  <si>
    <t>Pouzdro na neurostimulĂˇtor vstĹ™ebatelnĂ© TYRX pro pouĹľitĂ­ k neuromodulaÄŤnĂ­m terapiĂ­m, vel.  7.4 cm x 8.5 cm, antibakteriĂˇlnĂ­ NMRM6133</t>
  </si>
  <si>
    <t>ZQ099</t>
  </si>
  <si>
    <t>Pouzdro na stimulĂˇtor TYRX  vstĹ™ebatelnĂ© antibakteriĂˇlnĂ­ 7,4 x 8,5 cm, (Minocyclin,Rifampicin) CMRM6133INT</t>
  </si>
  <si>
    <t>ZJ887</t>
  </si>
  <si>
    <t>RozvÄ›raÄŤ ostrĂ˝ 3 x 3 zuby wullstein 130 mm BV076R</t>
  </si>
  <si>
    <t>ZN353</t>
  </si>
  <si>
    <t>RukojeĹĄ aktivnĂ­ elektrody se dvÄ›ma tlaÄŤĂ­tky k pĹ™Ă­stroji Aesculap dĂ©lka kabelu 4,5 m GN232</t>
  </si>
  <si>
    <t>ZB021</t>
  </si>
  <si>
    <t>SĂ­ĹĄka vstĹ™ebatelnĂˇ vicrylovĂˇ mesh 8,5 x 10,5 cm VM96</t>
  </si>
  <si>
    <t>ZQ417</t>
  </si>
  <si>
    <t>Set pro proplach a odsĂˇvĂˇnĂ­ k ultrazvukovĂ©mu disektoru SonaStar  jednorĂˇzovĂ˝ MXA-PA</t>
  </si>
  <si>
    <t>ZB303</t>
  </si>
  <si>
    <t>Spojka asymetrickĂˇ 4 x 7 mm 60.21.00 (120 420)</t>
  </si>
  <si>
    <t>ZA792</t>
  </si>
  <si>
    <t>Svorka ĹˇicĂ­ 16 x 3 mm michel 132 276 6016</t>
  </si>
  <si>
    <t>ZG275</t>
  </si>
  <si>
    <t>Tampon nasal Ăˇ 10 ks 450424</t>
  </si>
  <si>
    <t>ZA377</t>
  </si>
  <si>
    <t>Vak drenĂˇĹľnĂ­ EDS 3 systĂ©m bez katetru 82-1731</t>
  </si>
  <si>
    <t>ZD146</t>
  </si>
  <si>
    <t>Vak drenĂˇĹľnĂ­ sbÄ›rnĂ˝ lumbĂˇlnĂ­  EDM 27666</t>
  </si>
  <si>
    <t>ZL138</t>
  </si>
  <si>
    <t>Vana pro mikrokontejner II,  (310 x 132 x 57) mm, solid bottom JK188</t>
  </si>
  <si>
    <t>ZF307</t>
  </si>
  <si>
    <t>VrtĂˇk 8TD116</t>
  </si>
  <si>
    <t>ZF302</t>
  </si>
  <si>
    <t>VrtĂˇk diamantovĂ˝ 10 cm 10 mm DIAM 10BA10D</t>
  </si>
  <si>
    <t>ZF300</t>
  </si>
  <si>
    <t>VrtĂˇk diamantovĂ˝ 10 cm 20 mm DIAM 10BA20D</t>
  </si>
  <si>
    <t>ZJ330</t>
  </si>
  <si>
    <t>VrtĂˇk diamantovĂ˝ 10 cm 50 mm DIAM 10BA50D</t>
  </si>
  <si>
    <t>ZK940</t>
  </si>
  <si>
    <t>VrtĂˇk diamantovĂ˝ 10 cm 6 mm BA DIAM 10BA60D</t>
  </si>
  <si>
    <t>ZE793</t>
  </si>
  <si>
    <t>VrtĂˇk diamantovĂ˝ 15 cm 6 mm DEPTH 8TD156</t>
  </si>
  <si>
    <t>ZF270</t>
  </si>
  <si>
    <t>VrtĂˇk diamantovĂ˝ 7 cm 4 mm DIAM 7BA40D</t>
  </si>
  <si>
    <t>ZF271</t>
  </si>
  <si>
    <t>VrtĂˇk diamantovĂ˝ 7 cm 5 mm BA DIAM 7BA50D</t>
  </si>
  <si>
    <t>ZF274</t>
  </si>
  <si>
    <t>VrtĂˇk diamantovĂ˝ 7 cm 6 mm BA DIAM 7BA60D</t>
  </si>
  <si>
    <t>ZF301</t>
  </si>
  <si>
    <t>VrtĂˇk diamantovĂ˝ k vrtaÄŤkĂˇm MIDAS REXLegend T12 Tube 4.5mm Match Diamond  T12MH45D</t>
  </si>
  <si>
    <t>ZE876</t>
  </si>
  <si>
    <t>VrtĂˇk do vrtaÄŤky Midas F2/8TA23S</t>
  </si>
  <si>
    <t>ZM322</t>
  </si>
  <si>
    <t>VrtĂˇk Hi-line XS spinĂˇlnĂ­ II 1,5 mm k vrtaÄŤce Aesculap Microspeed GE532R</t>
  </si>
  <si>
    <t>ZM323</t>
  </si>
  <si>
    <t>VrtĂˇk Hi-line XS spinĂˇlnĂ­ II 2,0 mm k vrtaÄŤce Aesculap Microspeed GE533R</t>
  </si>
  <si>
    <t>ZF273</t>
  </si>
  <si>
    <t>VrtĂˇk k systĂ©mu MIDAS REX Medtronic, kuliÄŤka kroucenĂˇ, prĹŻmÄ›r 4 mm, dĂ©lka 7 cm</t>
  </si>
  <si>
    <t>ZF258</t>
  </si>
  <si>
    <t>VrtĂˇk k systĂ©mu MIDAS REX Medtronic, kuliÄŤka kroucenĂˇ, prĹŻmÄ›r 5 mm, dĂ©lka 7 cm</t>
  </si>
  <si>
    <t>ZE877</t>
  </si>
  <si>
    <t>VrtĂˇk k systĂ©mu MIDAS REX Medtronic, kuliÄŤka kroucenĂˇ, prĹŻmÄ›r 6 mm, dĂ©lka 7 cm 7BA60</t>
  </si>
  <si>
    <t>ZC001</t>
  </si>
  <si>
    <t>ZavadÄ›ÄŤ ETK 5F bal. Ăˇ 25 ks 5-15102</t>
  </si>
  <si>
    <t>ZS138</t>
  </si>
  <si>
    <t>Zkumavka s mediem +  flokovanĂ˝ tampon eSwab normal -bĂ­lĂ˝ (kit 1 ml tekutĂ©ho Amies mĂ©dia) 220245</t>
  </si>
  <si>
    <t>50115064</t>
  </si>
  <si>
    <t>ZPr - šicí materiál (Z529)</t>
  </si>
  <si>
    <t>ZN501</t>
  </si>
  <si>
    <t>Ĺ Ă­tĂ­ trelon ÄŤernĂ˝ 4/0 (1,5) 8 x 45 cm HR17 bal. Ăˇ 6 ks M0790165</t>
  </si>
  <si>
    <t>ZD246</t>
  </si>
  <si>
    <t>Ĺ itĂ­ dafilon modrĂ˝ 2/0 (3) bal. Ăˇ 36 ks C0932361</t>
  </si>
  <si>
    <t>ZD222</t>
  </si>
  <si>
    <t>Ĺ itĂ­ dafilon modrĂ˝ 3/0 (2) bal. Ăˇ 36 ks C0932469</t>
  </si>
  <si>
    <t>ZB033</t>
  </si>
  <si>
    <t>Ĺ itĂ­ dafilon modrĂ˝ 3/0 (2) bal. Ăˇ 36 ks C0935468</t>
  </si>
  <si>
    <t>ZG882</t>
  </si>
  <si>
    <t>Ĺ itĂ­ ethilon bk 10-0 bal. Ăˇ 12 ks W2870</t>
  </si>
  <si>
    <t>ZB201</t>
  </si>
  <si>
    <t>Ĺ itĂ­ ethilon bk 8-0 bal. Ăˇ 12 ks W2812</t>
  </si>
  <si>
    <t>ZB175</t>
  </si>
  <si>
    <t>Ĺ itĂ­ maxon zelenĂ˝ 1 bal. Ăˇ 12 ks GMM873L</t>
  </si>
  <si>
    <t>ZF429</t>
  </si>
  <si>
    <t>Ĺ itĂ­ prolene bl 5-0 bal. Ăˇ 12 ks W8710</t>
  </si>
  <si>
    <t>ZB604</t>
  </si>
  <si>
    <t>Ĺ itĂ­ prolene bl 6-0 bal. Ăˇ 12 ks W8707</t>
  </si>
  <si>
    <t>ZA866</t>
  </si>
  <si>
    <t>Ĺ itĂ­ prolene bl 6-0 bal. Ăˇ 12 ks W8802</t>
  </si>
  <si>
    <t>ZS286</t>
  </si>
  <si>
    <t>Ĺ itĂ­ prolene bl, PP, sĂ­la vlĂˇkna 5-0, dĂ©lka vlĂˇkna 60 cm, jehla 2xCC-5, bal. Ăˇ 12 ks W8803</t>
  </si>
  <si>
    <t>ZA506</t>
  </si>
  <si>
    <t>Ĺ itĂ­ silikon modrĂ˝ 1,5 bal. Ăˇ 12 ks SL17</t>
  </si>
  <si>
    <t>ZC076</t>
  </si>
  <si>
    <t>Ĺ itĂ­ silon pletenĂ˝ bĂ­lĂ˝ 3EP bal. Ăˇ 20 ks SB2057</t>
  </si>
  <si>
    <t>ZC295</t>
  </si>
  <si>
    <t>Ĺ itĂ­ silon pletenĂ˝ bĂ­lĂ˝ 4EP bal. Ăˇ 20 ks SB2059</t>
  </si>
  <si>
    <t>ZE802</t>
  </si>
  <si>
    <t>Ĺ itĂ­ vicryl plus vi 2-0 bal. Ăˇ 36 ks VCP9360H</t>
  </si>
  <si>
    <t>ZC679</t>
  </si>
  <si>
    <t>Ĺ itĂ­ vicryl plus vi 2-0 bal. Ăˇ 36 ks VCP9900H</t>
  </si>
  <si>
    <t>ZC677</t>
  </si>
  <si>
    <t>Ĺ itĂ­ vicryl plus vi 3-0 bal. Ăˇ 36 ks VCP998H</t>
  </si>
  <si>
    <t>ZI747</t>
  </si>
  <si>
    <t>Jehla bioptickĂˇ navigaÄŤnĂ­ 9733068</t>
  </si>
  <si>
    <t>ZB168</t>
  </si>
  <si>
    <t>Jehla chirurgickĂˇ 0,9 x 36 B10</t>
  </si>
  <si>
    <t>ZB133</t>
  </si>
  <si>
    <t>Jehla chirurgickĂˇ 0,9 x 40 G9</t>
  </si>
  <si>
    <t>ZB460</t>
  </si>
  <si>
    <t>Jehla chirurgickĂˇ 1,0 x 45 G8</t>
  </si>
  <si>
    <t>ZB206</t>
  </si>
  <si>
    <t>Jehla chirurgickĂˇ 1,2 x 55 G6</t>
  </si>
  <si>
    <t>ZB260</t>
  </si>
  <si>
    <t>Jehla chirurgickĂˇ 1,2 x 60 G5</t>
  </si>
  <si>
    <t>ZA836</t>
  </si>
  <si>
    <t>Jehla injekÄŤnĂ­ 0,9 x 70 mm ĹľlutĂˇ 4665791</t>
  </si>
  <si>
    <t>ZK553</t>
  </si>
  <si>
    <t>Jehla spinĂˇlnĂ­ pencil extra dlouhĂˇ +20 G 25 G/115 mm bal. Ăˇ 10 ks 100/492/815</t>
  </si>
  <si>
    <t>ZK683</t>
  </si>
  <si>
    <t>Rukavice operaÄŤnĂ­ latex bez pudru chlorovanĂ© sterilnĂ­ ansell gammex PF sensitive vel. 7,0 bal. Ăˇ 50 pĂˇrĹŻ 330051070</t>
  </si>
  <si>
    <t>ZP788</t>
  </si>
  <si>
    <t>Rukavice operaÄŤnĂ­ latex s pudrem sterilnĂ­ ansell gammex vel. 8,0 bal. Ăˇ 50 pĂˇrĹŻ 330047080</t>
  </si>
  <si>
    <t>ZG293</t>
  </si>
  <si>
    <t>Katetr bactiseal codman 82-3072</t>
  </si>
  <si>
    <t>ZG340</t>
  </si>
  <si>
    <t>Katetr drenĂˇĹľnĂ­ komorovĂ˝ Codman s ATB ĂşzkĂ˝ 1,5 mm 82-1745</t>
  </si>
  <si>
    <t>ZD618</t>
  </si>
  <si>
    <t>Katetr drenĂˇĹľnĂ­ komorovĂ˝ se sbÄ›rnĂ˝m vakem Exakta 27581</t>
  </si>
  <si>
    <t>ZD404</t>
  </si>
  <si>
    <t>Katetr drenĂˇĹľnĂ­ lumbĂˇlnĂ­ Codman s mandrenem 82-1707</t>
  </si>
  <si>
    <t>ZA217</t>
  </si>
  <si>
    <t>Katetr drenĂˇĹľnĂ­ lumbĂˇlnĂ­ EDM 80 cm W/Tip 46419</t>
  </si>
  <si>
    <t>ZF906</t>
  </si>
  <si>
    <t>Katetr endoskopickĂ˝ neurobalĂłn 7CB-D10</t>
  </si>
  <si>
    <t>ZA226</t>
  </si>
  <si>
    <t>Katetr fogarty arteriĂˇlnĂ­ embolektomickĂ˝ 40 cm, 4F trubicovĂ© balenĂ­ 120404FF</t>
  </si>
  <si>
    <t>ZD472</t>
  </si>
  <si>
    <t>Katetr fogarty arteriĂˇlnĂ­ embolektomickĂ˝ 80 cm, 4F 120804FF</t>
  </si>
  <si>
    <t>ZA218</t>
  </si>
  <si>
    <t>Shunt  brenerĹŻv carotid bypass TYP 1887, T design, kĂłnickĂ˝,  vel. 14F - 8F, dĂ©lka 13cm, bal. Ăˇ 5 ks</t>
  </si>
  <si>
    <t>ZA376</t>
  </si>
  <si>
    <t>SystĂ©m zevnĂ­ drenĂˇĹľnĂ­ likvorovĂ˝ doÄŤasnĂ˝ Codman EDS 3 s komorovĂ˝m katĂ©trem 35cmexternĂ­ drenĂˇĹľnĂ­ systĂ©m vÄŤetnÄ› komorovĂ©ho katĂ©tru 82-1730</t>
  </si>
  <si>
    <t>50115077</t>
  </si>
  <si>
    <t>ZPr - stenty lékové (Z540)</t>
  </si>
  <si>
    <t>KL999</t>
  </si>
  <si>
    <t>stent koronĂˇrnĂ­ lĂ©kovĂ˝ BIOMIME balonexpandibilnĂ­ CoCr potah SIROLIMUS 4,00 x 16 BIO40016</t>
  </si>
  <si>
    <t>ZH925</t>
  </si>
  <si>
    <t>Hadice silikon 2 x 4 mm Ăˇ 25 m 34.000.00.102</t>
  </si>
  <si>
    <t>50115080</t>
  </si>
  <si>
    <t>ZPr - staplery, extraktory, endoskop.mat. (Z523)</t>
  </si>
  <si>
    <t>ZF090</t>
  </si>
  <si>
    <t>Stapler koĹľnĂ­ 35 svorek Ăˇ 6 ks 783100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</si>
  <si>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</si>
  <si>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</si>
  <si>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</si>
  <si>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</si>
  <si>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</si>
  <si>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</si>
  <si>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</si>
  <si>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</si>
  <si>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</si>
  <si>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</si>
  <si>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</si>
  <si>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</si>
  <si>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</si>
  <si>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</si>
  <si>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</si>
  <si>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</si>
  <si>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</si>
  <si>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</si>
  <si>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</si>
  <si>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</si>
  <si>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</si>
  <si>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</si>
  <si>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</si>
  <si>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</si>
  <si>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5T6 - Pracov. resusc. a intenz. úst. lůž. péče neurochir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</si>
  <si>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</si>
  <si>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</si>
  <si>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</si>
  <si>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</si>
  <si>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</si>
  <si>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</si>
  <si>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Hrabálek Lumír</t>
  </si>
  <si>
    <t>Svačková Andrea</t>
  </si>
  <si>
    <t>Vaverka Miroslav</t>
  </si>
  <si>
    <t>Zdravotní výkony vykázané na pracovišti v rámci ambulantní péče dle lékařů *</t>
  </si>
  <si>
    <t>5T6</t>
  </si>
  <si>
    <t>V</t>
  </si>
  <si>
    <t>78890</t>
  </si>
  <si>
    <t xml:space="preserve">SIGNÁLNÍ VÝKON INDIKACE ODBĚRU ORGÁNU NEBO ORGÁNŮ </t>
  </si>
  <si>
    <t>506</t>
  </si>
  <si>
    <t>1</t>
  </si>
  <si>
    <t>0000502</t>
  </si>
  <si>
    <t>MESOCAIN 1%</t>
  </si>
  <si>
    <t>0000527</t>
  </si>
  <si>
    <t>NATRIUM SALICYLICUM BIOTIKA</t>
  </si>
  <si>
    <t>0002439</t>
  </si>
  <si>
    <t>0040536</t>
  </si>
  <si>
    <t>0054539</t>
  </si>
  <si>
    <t>0058249</t>
  </si>
  <si>
    <t>GUAJACURAN</t>
  </si>
  <si>
    <t>0192143</t>
  </si>
  <si>
    <t>9999990</t>
  </si>
  <si>
    <t>Nespecifikovany LEK</t>
  </si>
  <si>
    <t>09237</t>
  </si>
  <si>
    <t>OŠETŘENÍ A PŘEVAZ RÁNY VČETNĚ OŠETŘENÍ KOŽNÍCH A P</t>
  </si>
  <si>
    <t>09511</t>
  </si>
  <si>
    <t>MINIMÁLNÍ KONTAKT LÉKAŘE S PACIENTEM</t>
  </si>
  <si>
    <t>09550</t>
  </si>
  <si>
    <t>INFORMACE O VYDÁNÍ ROZHODNUTÍ O DOČASNÉ PRACOVNÍ N</t>
  </si>
  <si>
    <t>09551</t>
  </si>
  <si>
    <t>INFORMACE O VYDÁNÍ ROZHODNUTÍ O UKONČENÍ DOČASNÉ P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</si>
  <si>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</si>
  <si>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</si>
  <si>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</si>
  <si>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</si>
  <si>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</si>
  <si>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</si>
  <si>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61227</t>
  </si>
  <si>
    <t>CHIRURGICKÉ OŠETŘENÍ NEUROMU</t>
  </si>
  <si>
    <t>61247</t>
  </si>
  <si>
    <t>OPERACE KARPÁLNÍHO TUNELU</t>
  </si>
  <si>
    <t>09567</t>
  </si>
  <si>
    <t>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</si>
  <si>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</si>
  <si>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</si>
  <si>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</si>
  <si>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</si>
  <si>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</si>
  <si>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</si>
  <si>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</si>
  <si>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</si>
  <si>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</si>
  <si>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</si>
  <si>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</si>
  <si>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</si>
  <si>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</si>
  <si>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</si>
  <si>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</si>
  <si>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</si>
  <si>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</si>
  <si>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</si>
  <si>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>56021</t>
  </si>
  <si>
    <t>KOMPLEXNÍ VYŠETŘENÍ NEUROCHIRURGEM</t>
  </si>
  <si>
    <t>09569</t>
  </si>
  <si>
    <t>ZÁKROK NA PRAVÉ STRANĚ</t>
  </si>
  <si>
    <t>708</t>
  </si>
  <si>
    <t>9999999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</si>
  <si>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</si>
  <si>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</si>
  <si>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</si>
  <si>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</si>
  <si>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</si>
  <si>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</si>
  <si>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</si>
  <si>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</si>
  <si>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</si>
  <si>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</si>
  <si>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</si>
  <si>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</si>
  <si>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</si>
  <si>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</si>
  <si>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</si>
  <si>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</si>
  <si>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</si>
  <si>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</si>
  <si>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</si>
  <si>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</si>
  <si>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</si>
  <si>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</si>
  <si>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</si>
  <si>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</si>
  <si>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</si>
  <si>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</si>
  <si>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</si>
  <si>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</si>
  <si>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</si>
  <si>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</si>
  <si>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</si>
  <si>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</si>
  <si>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</si>
  <si>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</si>
  <si>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</si>
  <si>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</si>
  <si>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</si>
  <si>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</si>
  <si>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5F1</t>
  </si>
  <si>
    <t>54320</t>
  </si>
  <si>
    <t xml:space="preserve">ENDARTEREKTOMIE KAROTICKÁ A OSTATNÍCH PERIFERNÍCH </t>
  </si>
  <si>
    <t>57235</t>
  </si>
  <si>
    <t>TORAKOTOMIE PROSTÁ NEBO S BIOPSIÍ, EVAKUACÍ HEMATO</t>
  </si>
  <si>
    <t>5F6</t>
  </si>
  <si>
    <t>0004234</t>
  </si>
  <si>
    <t>0008807</t>
  </si>
  <si>
    <t>0008808</t>
  </si>
  <si>
    <t>0011592</t>
  </si>
  <si>
    <t>METRONIDAZOL B. BRAUN</t>
  </si>
  <si>
    <t>0016600</t>
  </si>
  <si>
    <t>0046475</t>
  </si>
  <si>
    <t>0062464</t>
  </si>
  <si>
    <t>0062465</t>
  </si>
  <si>
    <t>0064831</t>
  </si>
  <si>
    <t>0065989</t>
  </si>
  <si>
    <t>MYCOMAX</t>
  </si>
  <si>
    <t>0066137</t>
  </si>
  <si>
    <t>OFLOXIN</t>
  </si>
  <si>
    <t>0072972</t>
  </si>
  <si>
    <t>AMOKSIKLAV 1,2 G</t>
  </si>
  <si>
    <t>0096414</t>
  </si>
  <si>
    <t>GENTAMICIN LEK</t>
  </si>
  <si>
    <t>0097000</t>
  </si>
  <si>
    <t>METRONIDAZOLE POLPHARMA</t>
  </si>
  <si>
    <t>0112782</t>
  </si>
  <si>
    <t>GENTAMICIN B.BRAUN</t>
  </si>
  <si>
    <t>0112786</t>
  </si>
  <si>
    <t>0151458</t>
  </si>
  <si>
    <t>CEFUROXIM KABI</t>
  </si>
  <si>
    <t>0156259</t>
  </si>
  <si>
    <t>VANCOMYCIN KABI</t>
  </si>
  <si>
    <t>0162180</t>
  </si>
  <si>
    <t>CIPROFLOXACIN KABI</t>
  </si>
  <si>
    <t>0162187</t>
  </si>
  <si>
    <t>0164401</t>
  </si>
  <si>
    <t>0166269</t>
  </si>
  <si>
    <t>0164407</t>
  </si>
  <si>
    <t>0136083</t>
  </si>
  <si>
    <t>AMPICILLIN/SULBACTAM IBI</t>
  </si>
  <si>
    <t>0201030</t>
  </si>
  <si>
    <t>0092359</t>
  </si>
  <si>
    <t>0113453</t>
  </si>
  <si>
    <t>0129834</t>
  </si>
  <si>
    <t>0129836</t>
  </si>
  <si>
    <t>0182977</t>
  </si>
  <si>
    <t>CEFTRIAXON MEDOPHARM</t>
  </si>
  <si>
    <t>0183926</t>
  </si>
  <si>
    <t>AZEPO</t>
  </si>
  <si>
    <t>0141263</t>
  </si>
  <si>
    <t>PIPERACILLIN/TAZOBACTAM MYLAN</t>
  </si>
  <si>
    <t>0203855</t>
  </si>
  <si>
    <t>0029817</t>
  </si>
  <si>
    <t>GLIOLAN</t>
  </si>
  <si>
    <t>0136961</t>
  </si>
  <si>
    <t>TIGECYCLINE SANDOZ</t>
  </si>
  <si>
    <t>0230687</t>
  </si>
  <si>
    <t>0173750</t>
  </si>
  <si>
    <t>0224407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</si>
  <si>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</si>
  <si>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</si>
  <si>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</si>
  <si>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</si>
  <si>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</si>
  <si>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</si>
  <si>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</si>
  <si>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0207921</t>
  </si>
  <si>
    <t>Plazma čerstvá zmrazená</t>
  </si>
  <si>
    <t>3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</si>
  <si>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</si>
  <si>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</si>
  <si>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</si>
  <si>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</si>
  <si>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</si>
  <si>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</si>
  <si>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</si>
  <si>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</si>
  <si>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</si>
  <si>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</si>
  <si>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</si>
  <si>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0030617</t>
  </si>
  <si>
    <t>STAPLER KOŽNÍ ROYAL - 35W</t>
  </si>
  <si>
    <t>0048898</t>
  </si>
  <si>
    <t>EXTRAKTOR - KOŠÍČEK NITINOL</t>
  </si>
  <si>
    <t>0048989</t>
  </si>
  <si>
    <t>ELEKTRODA KOAGULAČNÍ JEDNORÁZOVÁ GN211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</si>
  <si>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</si>
  <si>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</si>
  <si>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</si>
  <si>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</si>
  <si>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</si>
  <si>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</si>
  <si>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</si>
  <si>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</si>
  <si>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</si>
  <si>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</si>
  <si>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</si>
  <si>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</si>
  <si>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</si>
  <si>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0066965</t>
  </si>
  <si>
    <t>IMPLANTÁT SPINÁLNÍ SYSTÉM USS UNIVERZÁLNÍ HRUDNÍ B</t>
  </si>
  <si>
    <t>0067006</t>
  </si>
  <si>
    <t xml:space="preserve">IMPLANTÁT SPINÁLNÍ SYSTÉM DENS ACCESS             </t>
  </si>
  <si>
    <t>0067017</t>
  </si>
  <si>
    <t xml:space="preserve">IMPLANTÁT SPINÁLNÍ SYSTÉM CERVIFIX                </t>
  </si>
  <si>
    <t>0067415</t>
  </si>
  <si>
    <t>IMPLANTÁT SPINÁLNÍ SYSTÉM CASPAR KRČNÍ  PŘEDNÍ PŘÍ</t>
  </si>
  <si>
    <t>0067416</t>
  </si>
  <si>
    <t>0067417</t>
  </si>
  <si>
    <t>0067418</t>
  </si>
  <si>
    <t>0067537</t>
  </si>
  <si>
    <t>0067884</t>
  </si>
  <si>
    <t>IMPLANTÁT KOSTNÍ UMĚLÁ NÁHRADA DURÁLNÍ TVRDÉ PLENY</t>
  </si>
  <si>
    <t>0067887</t>
  </si>
  <si>
    <t>0068197</t>
  </si>
  <si>
    <t>SYSTÉM HYDROCEPHALNÍ DRENÁŽNÍ</t>
  </si>
  <si>
    <t>0068666</t>
  </si>
  <si>
    <t>IMPLANTÁT SPINÁLNÍ SYSTÉM VECTRA                 K</t>
  </si>
  <si>
    <t>0068667</t>
  </si>
  <si>
    <t>0068670</t>
  </si>
  <si>
    <t>0069080</t>
  </si>
  <si>
    <t>VÝPLŇ DUTINY - CHRONOS - 5CC</t>
  </si>
  <si>
    <t>0069283</t>
  </si>
  <si>
    <t xml:space="preserve">IMPLANTÁT SPINÁLNÍ SYSTÉM AXON                    </t>
  </si>
  <si>
    <t>0069284</t>
  </si>
  <si>
    <t>0069596</t>
  </si>
  <si>
    <t>SYSTÉM HYDROCEPHALNÍ-SHUNT;PRO-GAV - VENTIL(TI) PR</t>
  </si>
  <si>
    <t>0069597</t>
  </si>
  <si>
    <t>SYSTÉM HYDROCEPHALNÍ-SHUNT;PRO-GAV -DOSPĚLÍ,SADA,V</t>
  </si>
  <si>
    <t>0069861</t>
  </si>
  <si>
    <t>IMPLANTÁT SPINÁL.NÁHRADA MEZIOBRAT.PYRAMESH TI KRK</t>
  </si>
  <si>
    <t>0095661</t>
  </si>
  <si>
    <t>SYSTÉM ZEVNÍ DRENÁŽNÍ LIKVOROVÝ DOČASNÝ CODMAN</t>
  </si>
  <si>
    <t>0095664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</si>
  <si>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</si>
  <si>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</si>
  <si>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</si>
  <si>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</si>
  <si>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</si>
  <si>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</si>
  <si>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</si>
  <si>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</si>
  <si>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0096970</t>
  </si>
  <si>
    <t>IMPLANTÁT KOSTNÍ PRO VERTEBROPLASTIKU PERKUTÁNNÍ</t>
  </si>
  <si>
    <t>0162666</t>
  </si>
  <si>
    <t>SYSTÉM HYDROCEPHALNÍ DRENÁŽNÍ - SHUNT SILVERLINE</t>
  </si>
  <si>
    <t>0163075</t>
  </si>
  <si>
    <t xml:space="preserve">IMPLANTÁT MAXILLOFACIÁLNÍ STŘEDNÍ OBLIČEJOVÁ ETÁŽ </t>
  </si>
  <si>
    <t>0067419</t>
  </si>
  <si>
    <t>0193607</t>
  </si>
  <si>
    <t>SYSTÉM NEUROSTIMULAČNÍ - ELEKTRODA PRO SCS - VECTR</t>
  </si>
  <si>
    <t>0193604</t>
  </si>
  <si>
    <t>SYSTÉM NEUROSTIMULAČNÍ - SCS - PRIME ADVANCED SURE</t>
  </si>
  <si>
    <t>0048653</t>
  </si>
  <si>
    <t>PROSTŘEDEK HEMOSTATICKÝ - SURGICEL</t>
  </si>
  <si>
    <t>0062220</t>
  </si>
  <si>
    <t>SÍŤKA KÝLNÍ VICRYL VSTŘEBATELNÁ EXTRAPERITONEÁLNÍ</t>
  </si>
  <si>
    <t>0166185</t>
  </si>
  <si>
    <t>IMPLANTÁT PRO KYFOPLASTIKU PERKUTÁNNÍ VBS S/M/L 2B</t>
  </si>
  <si>
    <t>0067885</t>
  </si>
  <si>
    <t>0006849</t>
  </si>
  <si>
    <t>ŠROUB KORTIKÁLNÍ PRO PENNIG                3510X</t>
  </si>
  <si>
    <t>0069961</t>
  </si>
  <si>
    <t>IMPLANTÁT SPINÁLNÍ SYSTÉM CDH X10 CROSSLINK TI HRU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</si>
  <si>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</si>
  <si>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</si>
  <si>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</si>
  <si>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</si>
  <si>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</si>
  <si>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</si>
  <si>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</si>
  <si>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</si>
  <si>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</si>
  <si>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</si>
  <si>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</si>
  <si>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</si>
  <si>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</si>
  <si>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</si>
  <si>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</si>
  <si>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</si>
  <si>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</si>
  <si>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</si>
  <si>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</si>
  <si>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</si>
  <si>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</si>
  <si>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</si>
  <si>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</si>
  <si>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</si>
  <si>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 xml:space="preserve">IMPLANTÁT SPINÁLNÍ SAKROILIAKÁLNÍ IFUSE MIS BOČNÍ </t>
  </si>
  <si>
    <t>0194326</t>
  </si>
  <si>
    <t>SYSTÉM HYDROCEFÁLNÍ DRENÁŽNÍ - SENSOR RESERVOIR</t>
  </si>
  <si>
    <t>0114661</t>
  </si>
  <si>
    <t>IMPLANTÁT SPINÁL.NÁHRADA OBRATLOVÁ BIOLIGN HRUD/BE</t>
  </si>
  <si>
    <t>0114660</t>
  </si>
  <si>
    <t>0096461</t>
  </si>
  <si>
    <t>SYSTÉM NEUROSTIMULAČNÍ - SCS - RESTORE DOBÍJITELNÝ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</si>
  <si>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</si>
  <si>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</si>
  <si>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</si>
  <si>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</si>
  <si>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</si>
  <si>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</si>
  <si>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0114285</t>
  </si>
  <si>
    <t>0114853</t>
  </si>
  <si>
    <t>IMPLANTÁT SPINÁLNÍ FIXAČNÍ SYSTÉM VENUS HRUD/BED.Z</t>
  </si>
  <si>
    <t>0112846</t>
  </si>
  <si>
    <t>FIXÁTOR ZEVNÍ JEDNOROVINNÝ ZÁPĚSTÍ PENNIG II RADIU</t>
  </si>
  <si>
    <t>0114288</t>
  </si>
  <si>
    <t>0114289</t>
  </si>
  <si>
    <t>0114864</t>
  </si>
  <si>
    <t>0068202</t>
  </si>
  <si>
    <t>0114858</t>
  </si>
  <si>
    <t>0114259</t>
  </si>
  <si>
    <t>0043970</t>
  </si>
  <si>
    <t>SYSTÉM MONITOROVACÍ INTRAKRANIÁLNÍ TKÁŇOVÁ O2 NERO</t>
  </si>
  <si>
    <t>0115260</t>
  </si>
  <si>
    <t>IMPLANTÁT SPINÁLNÍ NÁHR.MEZIOBR. LUMIR BEDERNÍ BOČ</t>
  </si>
  <si>
    <t>0115259</t>
  </si>
  <si>
    <t>0193603</t>
  </si>
  <si>
    <t>SYSTÉM NEUROSTIMULAČNÍ - SCS - ITREL 4</t>
  </si>
  <si>
    <t>0200021</t>
  </si>
  <si>
    <t>IMPL.SPIN.SYSTÉM DERO INSEX INTERSPINÓZNÍ MIS BEDE</t>
  </si>
  <si>
    <t>0161007</t>
  </si>
  <si>
    <t>IMPLANTÁT SPINÁL.SYSTÉM SYNAPSE FIXAČ.VÍCEÚROVŇOVÝ</t>
  </si>
  <si>
    <t>0161010</t>
  </si>
  <si>
    <t>0161012</t>
  </si>
  <si>
    <t>0114290</t>
  </si>
  <si>
    <t>IMPLANTÁT SPINÁLNÍ SYSTÉM FJQ KRČNÍ PŘEDNÍ PŘÍSTUP</t>
  </si>
  <si>
    <t>0068303</t>
  </si>
  <si>
    <t>SYSTÉM IMPLANTABILNÍ PUMPOVÝ PROGRAMOVATELNÝ SYNCH</t>
  </si>
  <si>
    <t>0200017</t>
  </si>
  <si>
    <t>IMPLANTÁT SPINÁLNÍ SYSTÉM HERO KRČNÍ PŘEDNÍ PŘÍSTU</t>
  </si>
  <si>
    <t>0200015</t>
  </si>
  <si>
    <t>0091649</t>
  </si>
  <si>
    <t>0194412</t>
  </si>
  <si>
    <t>SYSTÉM NEUROSTIMULAČNÍ - SCS - ELEKTRODA MÍŠNÍ - S</t>
  </si>
  <si>
    <t>0048658</t>
  </si>
  <si>
    <t>PROSTŘEDEK HEMOSTATICKÝ - SURGICEL FIBRILLAR</t>
  </si>
  <si>
    <t>0058605</t>
  </si>
  <si>
    <t>KARDIOSTEH PROLENE W8310,8330,8556,8710,8721,8816</t>
  </si>
  <si>
    <t>0058606</t>
  </si>
  <si>
    <t>KARDIOSTEH PROLENE W8305,8597,8802,F1832,EH7835H,8</t>
  </si>
  <si>
    <t>0114272</t>
  </si>
  <si>
    <t>0114271</t>
  </si>
  <si>
    <t>0046653</t>
  </si>
  <si>
    <t>OXYGENÁTOR-KANYLA VENÓZNÍ ME V XXXX</t>
  </si>
  <si>
    <t>0114863</t>
  </si>
  <si>
    <t>0114282</t>
  </si>
  <si>
    <t>IMPLANTÁT SPINÁLNÍ SYSTÉM CFS KRČNÍ ZADNÍ PŘÍSTUP</t>
  </si>
  <si>
    <t>0107352</t>
  </si>
  <si>
    <t>IMPLANTÁT MAXILLOFACIÁLNÍ CMF 1.5</t>
  </si>
  <si>
    <t>0107402</t>
  </si>
  <si>
    <t>0194560</t>
  </si>
  <si>
    <t>SYSTÉM NEUROSTIMULAČNÍ - SCS - DOBÍJITELNÝ INTELLI</t>
  </si>
  <si>
    <t>0069205</t>
  </si>
  <si>
    <t>0051457</t>
  </si>
  <si>
    <t>STAPLER KOŽNÍ MANIPLER AZ-35 W</t>
  </si>
  <si>
    <t>0161015</t>
  </si>
  <si>
    <t>0083612</t>
  </si>
  <si>
    <t>IMPLANTÁT KRANIÁLNÍ FIXAČNÍ CRANIOFIX2</t>
  </si>
  <si>
    <t>0114296</t>
  </si>
  <si>
    <t>NÁHRADA KOLENNÍHO KLOUBU PHYSICA KR, CR, PS, CEMEN</t>
  </si>
  <si>
    <t>0048656</t>
  </si>
  <si>
    <t>PROSTŘEDEK HEMOSTATICKÝ - SURGICEL NU-KNIT</t>
  </si>
  <si>
    <t>0115826</t>
  </si>
  <si>
    <t xml:space="preserve">IMPL.SPINÁL.SAKROILIAK. SKLOUBENÍ IFUSE MIS BOČNÍ </t>
  </si>
  <si>
    <t>0142607</t>
  </si>
  <si>
    <t>0069964</t>
  </si>
  <si>
    <t>0142100</t>
  </si>
  <si>
    <t>0114532</t>
  </si>
  <si>
    <t>IMPLANTÁT SPINÁLNÍ CDH SOLERA 5.5-6.0 HRUDNÍ BEDER</t>
  </si>
  <si>
    <t>0114529</t>
  </si>
  <si>
    <t>0114527</t>
  </si>
  <si>
    <t>0058607</t>
  </si>
  <si>
    <t>KARDIOSTEH PROLENE EH8020;74XX,8021,W8304,8335,87X</t>
  </si>
  <si>
    <t>0114856</t>
  </si>
  <si>
    <t>0107405</t>
  </si>
  <si>
    <t>IMPLANTÁT MAXILLOFACIÁLNÍ CMF 2.0</t>
  </si>
  <si>
    <t>0095660</t>
  </si>
  <si>
    <t>0005609</t>
  </si>
  <si>
    <t>NÁVLEK NA OPMI, TYP 79                      306079</t>
  </si>
  <si>
    <t>0043202</t>
  </si>
  <si>
    <t>ŠTĚP DURÁLNÍ KOLAGENNÍ Z BOVINNÍ KUŽE DUREPAIR REG</t>
  </si>
  <si>
    <t>0114291</t>
  </si>
  <si>
    <t>0059063</t>
  </si>
  <si>
    <t>KLIP PERM.MOZK.ANEURY.FE648K.658.668K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</si>
  <si>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</si>
  <si>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</si>
  <si>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</si>
  <si>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</si>
  <si>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</si>
  <si>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</si>
  <si>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</si>
  <si>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</si>
  <si>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</si>
  <si>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</si>
  <si>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</si>
  <si>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</si>
  <si>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</si>
  <si>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</si>
  <si>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56239</t>
  </si>
  <si>
    <t>ODSTRANĚNÍ STIMULAČNÍ MÍŠNÍ ELEKTRODY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</si>
  <si>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</si>
  <si>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</si>
  <si>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</si>
  <si>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</si>
  <si>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</si>
  <si>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</si>
  <si>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</si>
  <si>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</si>
  <si>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</si>
  <si>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</si>
  <si>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</si>
  <si>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</si>
  <si>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66133</t>
  </si>
  <si>
    <t>UDRŽOVÁNÍ PROPLACHOVÉ LAVÁŽE ZA JEDEN DEN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</si>
  <si>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</si>
  <si>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</si>
  <si>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</si>
  <si>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</si>
  <si>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</si>
  <si>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</si>
  <si>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</si>
  <si>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</si>
  <si>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</si>
  <si>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</si>
  <si>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</si>
  <si>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</si>
  <si>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66819</t>
  </si>
  <si>
    <t>APLIKACE ZEVNÍHO FIXATÉRU</t>
  </si>
  <si>
    <t>66829</t>
  </si>
  <si>
    <t>ZAVEDENÍ PROPLACHOVÉ LAVÁŽE</t>
  </si>
  <si>
    <t>66893</t>
  </si>
  <si>
    <t>PUNKČNÍ BIOPSIE KOSTI NEBO KLOUBU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</si>
  <si>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</si>
  <si>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</si>
  <si>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</si>
  <si>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</si>
  <si>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</si>
  <si>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</si>
  <si>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</si>
  <si>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</si>
  <si>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</si>
  <si>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</si>
  <si>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</si>
  <si>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</si>
  <si>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</si>
  <si>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</si>
  <si>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</si>
  <si>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</si>
  <si>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</si>
  <si>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</si>
  <si>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53490</t>
  </si>
  <si>
    <t>ROZSÁHLÉ DEBRIDEMENT SLOŽITÝCH OTEVŘENÝCH ZLOMENIN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</si>
  <si>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</si>
  <si>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</si>
  <si>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</si>
  <si>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</si>
  <si>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</si>
  <si>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</si>
  <si>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</si>
  <si>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</si>
  <si>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</si>
  <si>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</si>
  <si>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</si>
  <si>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</si>
  <si>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</si>
  <si>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</si>
  <si>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</si>
  <si>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</si>
  <si>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</si>
  <si>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</si>
  <si>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51855</t>
  </si>
  <si>
    <t>FIXAČNÍ SÁDROVÁ DLAHA - CELÁ HORNÍ KONČETINA</t>
  </si>
  <si>
    <t>56145</t>
  </si>
  <si>
    <t>OŠETŘENÍ JEDNODUCHÉ - VPÁČENÉ ZLOMENINY LEBKY</t>
  </si>
  <si>
    <t>61151</t>
  </si>
  <si>
    <t>UZAVŘENÍ DEFEKTU KOŽNÍM LALOKEM MÍSTNÍM NAD 20 CM^</t>
  </si>
  <si>
    <t>56177</t>
  </si>
  <si>
    <t>KRANIOTOMIE A RESEKCE, PŘÍPADNĚ LOBEKTOMIE PRO TUM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</si>
  <si>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</si>
  <si>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</si>
  <si>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</si>
  <si>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</si>
  <si>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</si>
  <si>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</si>
  <si>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</si>
  <si>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(DRG)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</si>
  <si>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</si>
  <si>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</si>
  <si>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</si>
  <si>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</si>
  <si>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</si>
  <si>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</si>
  <si>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</si>
  <si>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</si>
  <si>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</si>
  <si>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</si>
  <si>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</si>
  <si>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ČÁSTEČNÉ NEBO TOTÁLNÍ ODSTRANĚNÍ INTRADURÁLNÍHO TU</t>
  </si>
  <si>
    <t>56117</t>
  </si>
  <si>
    <t>INTRAKRANIÁLNÍ REKONSTRUKČNÍ OPERACE PŘI LIKVOREI</t>
  </si>
  <si>
    <t>66321</t>
  </si>
  <si>
    <t>RESEKCE OBRATLOVÉHO TĚLA - SOMATEKTONIE - KOMPLETN</t>
  </si>
  <si>
    <t>66895</t>
  </si>
  <si>
    <t>OTEVŘENÁ BIOPSIE KOSTI NEBO KLOUBU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</si>
  <si>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</si>
  <si>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</si>
  <si>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</si>
  <si>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</si>
  <si>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</si>
  <si>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</si>
  <si>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</si>
  <si>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</si>
  <si>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</si>
  <si>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</si>
  <si>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</si>
  <si>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</si>
  <si>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</si>
  <si>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</si>
  <si>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66537</t>
  </si>
  <si>
    <t>RESEKCE KOSTRČE</t>
  </si>
  <si>
    <t>56237</t>
  </si>
  <si>
    <t>IMPLANTACE MÍŠNÍ STIMULAČNÍ ELEKTRODY</t>
  </si>
  <si>
    <t>56437</t>
  </si>
  <si>
    <t>ULTRAZVUKOVÝ ASPIRAČNÍ SYSTÉM Á 15 MIN.</t>
  </si>
  <si>
    <t>56178</t>
  </si>
  <si>
    <t>PRODLOUŽENÍ VÝKONU KRANIOTOMIE A RESEKCE, PŘÍPADNĚ</t>
  </si>
  <si>
    <t>56446</t>
  </si>
  <si>
    <t>SPINÁLNÍ NAVIGACE ZALOŽENÁ NA PEROPERAČNÍ ISOFLUOR</t>
  </si>
  <si>
    <t>56244</t>
  </si>
  <si>
    <t>DEKOMPRESE NEBO BIOPSIE INTRAMEDULÁRNÍHO TUMORU MÍ</t>
  </si>
  <si>
    <t>56222</t>
  </si>
  <si>
    <t>DISKEKTOMIE KRČNÍ PŘEDNÍ JEDNODUCHÁ A SNESENÍ OSTE</t>
  </si>
  <si>
    <t>91981</t>
  </si>
  <si>
    <t>(DRG) DOBŘE DIFERENCOVANÝ ZHOUBNÝ NOVOTVAR</t>
  </si>
  <si>
    <t>91991</t>
  </si>
  <si>
    <t>(DRG) KLINICKÉ STADIUM ZHOUBNÉHO NOVOTVARU I</t>
  </si>
  <si>
    <t>91994</t>
  </si>
  <si>
    <t>(DRG) KLINICKÉ STADIUM ZHOUBNÉHO NOVOTVARU IV</t>
  </si>
  <si>
    <t>91985</t>
  </si>
  <si>
    <t>(DRG) ZHOUBNÝ NOVOTVAR S NEURČENÝM STUPNĚM DIFEREN</t>
  </si>
  <si>
    <t>91984</t>
  </si>
  <si>
    <t>(DRG) NEDIFERENCOVANÝ (ANAPLASTICKÝ) ZHOUBNÝ NOVOT</t>
  </si>
  <si>
    <t>91990</t>
  </si>
  <si>
    <t>(DRG) KLINICKÉ STADIUM ZHOUBNÉHO NOVOTVARU 0 (NOVO</t>
  </si>
  <si>
    <t>91711</t>
  </si>
  <si>
    <t>(DRG) ENDOSKOPICKÁ VENTRIKULOCISTERNOSTOMIE</t>
  </si>
  <si>
    <t>56115</t>
  </si>
  <si>
    <t>OPERACE MENINGOKELY NEBO MENINGOMYELOKELY NEBO LIP</t>
  </si>
  <si>
    <t>56149</t>
  </si>
  <si>
    <t>NEUROLÝZA SUBARACHNOIDÁLNÍ, LUMBÁLNÍ SUBARACHNOIDÁ</t>
  </si>
  <si>
    <t>56174</t>
  </si>
  <si>
    <t>ODSTRANĚNÍ TUMORU OČNICE Z KRANIOTOMIE NEBO DEKOMP</t>
  </si>
  <si>
    <t>56235</t>
  </si>
  <si>
    <t>TRIGEMINOVÁ TRAKTOTOMIE MÍŠNÍ</t>
  </si>
  <si>
    <t>56233</t>
  </si>
  <si>
    <t>CHORDOTOMIE NEBO JINÉ PROTIBOLESTIVÉ OPERAČNÍ VÝKO</t>
  </si>
  <si>
    <t>99951</t>
  </si>
  <si>
    <t xml:space="preserve">(VZP) BONIFIKAČNÍ KÓD ZA HOSPITALIZACI PACIENTA S </t>
  </si>
  <si>
    <t>0003708</t>
  </si>
  <si>
    <t>0006480</t>
  </si>
  <si>
    <t>0020605</t>
  </si>
  <si>
    <t>COLOMYCIN INJEKCE 1 000 000 MEZINÁRODNÍCH JEDNOTEK</t>
  </si>
  <si>
    <t>0029980</t>
  </si>
  <si>
    <t>0083417</t>
  </si>
  <si>
    <t>MERONEM</t>
  </si>
  <si>
    <t>0094155</t>
  </si>
  <si>
    <t>ABAKTAL</t>
  </si>
  <si>
    <t>0094176</t>
  </si>
  <si>
    <t>0121238</t>
  </si>
  <si>
    <t>CEFTRIAXON KABI</t>
  </si>
  <si>
    <t>0131654</t>
  </si>
  <si>
    <t>CEFTAZIDIM KABI</t>
  </si>
  <si>
    <t>0131656</t>
  </si>
  <si>
    <t>0137499</t>
  </si>
  <si>
    <t>0142077</t>
  </si>
  <si>
    <t>TIENAM</t>
  </si>
  <si>
    <t>0134595</t>
  </si>
  <si>
    <t>0156835</t>
  </si>
  <si>
    <t>MEROPENEM KABI</t>
  </si>
  <si>
    <t>0166265</t>
  </si>
  <si>
    <t>0113424</t>
  </si>
  <si>
    <t>PIPERACILLIN/TAZOBACTAM IBIGEN</t>
  </si>
  <si>
    <t>0195147</t>
  </si>
  <si>
    <t>0183817</t>
  </si>
  <si>
    <t>ARCHIFAR</t>
  </si>
  <si>
    <t>0212531</t>
  </si>
  <si>
    <t>0216704</t>
  </si>
  <si>
    <t>LINEZOLID KABI</t>
  </si>
  <si>
    <t>0230686</t>
  </si>
  <si>
    <t>0235812</t>
  </si>
  <si>
    <t>0242332</t>
  </si>
  <si>
    <t>0007963</t>
  </si>
  <si>
    <t>Erytrocyty z aferézy</t>
  </si>
  <si>
    <t>0107959</t>
  </si>
  <si>
    <t>Trombocyty z aferézy deleukotizované</t>
  </si>
  <si>
    <t>0407942</t>
  </si>
  <si>
    <t>Příplatek za ozáření</t>
  </si>
  <si>
    <t>0026140</t>
  </si>
  <si>
    <t>KANYLA TRACHEOSTOMICKÁ S NÍZKOTLAKOU MANŽETOU</t>
  </si>
  <si>
    <t>0030454</t>
  </si>
  <si>
    <t>ŠROUB LCP SAMOŘEZNÝ MALÝ FRAGMENT TITAN</t>
  </si>
  <si>
    <t>0030458</t>
  </si>
  <si>
    <t>0043984</t>
  </si>
  <si>
    <t>ČIDLO PRO MĚŘENÍ NITROLEBNÍHO TLAKU NEUROVENT</t>
  </si>
  <si>
    <t>0054513</t>
  </si>
  <si>
    <t>0054517</t>
  </si>
  <si>
    <t>0067020</t>
  </si>
  <si>
    <t>0069282</t>
  </si>
  <si>
    <t>NÁHR. KYČ.KL., VLOŽKA CHIRUL.PŘEVÝŠ.JAMKY SFÉR.</t>
  </si>
  <si>
    <t>SYSTÉM HYDROCEPHALNÍ DRENÁŽNÍ - SHUNT CSF-NEPROGRA</t>
  </si>
  <si>
    <t>0162667</t>
  </si>
  <si>
    <t>0193162</t>
  </si>
  <si>
    <t>IMPLANTÁT KRANIOFACIÁLNÍ ,  LE FORTE SYSTÉM</t>
  </si>
  <si>
    <t>0043968</t>
  </si>
  <si>
    <t>0067878</t>
  </si>
  <si>
    <t>0059128</t>
  </si>
  <si>
    <t>KLIP PERMANENTNÍ MOZKOVÝ ANEURYSMATICKÝ FE780K</t>
  </si>
  <si>
    <t>0200016</t>
  </si>
  <si>
    <t>0200014</t>
  </si>
  <si>
    <t>0107484</t>
  </si>
  <si>
    <t>DLAHA LCP HUMERUS DISTÁLNÍ MALÝ FRAGMNENT OCEL TIT</t>
  </si>
  <si>
    <t>0068191</t>
  </si>
  <si>
    <t>0043986</t>
  </si>
  <si>
    <t>0059073</t>
  </si>
  <si>
    <t>KLIP DOČASNÝ MOZK.ANEURYSM.FE681K..691..721..51</t>
  </si>
  <si>
    <t>0049876</t>
  </si>
  <si>
    <t>0068192</t>
  </si>
  <si>
    <t>0049869</t>
  </si>
  <si>
    <t>0043985</t>
  </si>
  <si>
    <t>0114607</t>
  </si>
  <si>
    <t>IMPLANTÁT SPINÁLNÍ EVEREST, HRUD/BEDERNÍ, ZADNÍ PŘ</t>
  </si>
  <si>
    <t>0114717</t>
  </si>
  <si>
    <t>NÁHRADA KOLENNÍHO KLOUBU QUADROFIT</t>
  </si>
  <si>
    <t>0059115</t>
  </si>
  <si>
    <t>KLIP PERMANENTNÍ MOZKOVÝ ANEURYSMATICKÝ FE762K</t>
  </si>
  <si>
    <t>00651</t>
  </si>
  <si>
    <t>OD TYPU 51 - PRO NEMOCNICE TYPU 3, (KATEGORIE 6) -</t>
  </si>
  <si>
    <t>00655</t>
  </si>
  <si>
    <t>OD TYPU 55 - PRO NEMOCNICE TYPU 3, (KATEGORIE 6) -</t>
  </si>
  <si>
    <t>53253</t>
  </si>
  <si>
    <t xml:space="preserve">OTEVŘENÁ REPOZICE A OSTEOSYNTÉZA ZLOMENIN DIAFÝZY </t>
  </si>
  <si>
    <t>71022</t>
  </si>
  <si>
    <t>CÍLENÉ VYŠETŘENÍ OTORINOLARYNGOLOGEM</t>
  </si>
  <si>
    <t>71313</t>
  </si>
  <si>
    <t>NEPŘÍMÁ LARYNGOSKOPIE ZVĚTŠOVACÍ ENDOSKOPICKOU OPT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</si>
  <si>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</si>
  <si>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</si>
  <si>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</si>
  <si>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</si>
  <si>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</si>
  <si>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</si>
  <si>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75323</t>
  </si>
  <si>
    <t>PENETRUJÍCÍ A PERFORUJÍCÍ PORANĚNÍ OKA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</si>
  <si>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</si>
  <si>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</si>
  <si>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</si>
  <si>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</si>
  <si>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</si>
  <si>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</si>
  <si>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</si>
  <si>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</si>
  <si>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</si>
  <si>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</si>
  <si>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</si>
  <si>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</si>
  <si>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</si>
  <si>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66127</t>
  </si>
  <si>
    <t>MANIPULACE V CELKOVÉ NEBO LOKÁLNÍ ANESTÉZII</t>
  </si>
  <si>
    <t>00652</t>
  </si>
  <si>
    <t>OD TYPU 52 - PRO NEMOCNICE TYPU 3, (KATEGORIE 6) -</t>
  </si>
  <si>
    <t>76801</t>
  </si>
  <si>
    <t>POUŽITÍ TELEVIZNÍHO ŘETĚZCE PŘI ENDOSKOPICKÉM VÝKO</t>
  </si>
  <si>
    <t>71639</t>
  </si>
  <si>
    <t>ENDOSKOPICKÁ OPERACE V NOSNÍ DUTINĚ</t>
  </si>
  <si>
    <t>78310</t>
  </si>
  <si>
    <t xml:space="preserve">NEODKLADNÁ KARDIOPULMONÁLNÍ RESUSCITACE ROZŠÍŘENÁ </t>
  </si>
  <si>
    <t>71635</t>
  </si>
  <si>
    <t>MUKOTOMIE NEBO KONCHEKTOMIE</t>
  </si>
  <si>
    <t>75381</t>
  </si>
  <si>
    <t>REKOSTRUKCE SPODINY OČNICE</t>
  </si>
  <si>
    <t>90905</t>
  </si>
  <si>
    <t>91993</t>
  </si>
  <si>
    <t>(DRG) KLINICKÉ STADIUM ZHOUBNÉHO NOVOTVARU III</t>
  </si>
  <si>
    <t>6F6</t>
  </si>
  <si>
    <t>66039</t>
  </si>
  <si>
    <t>SLOŽITÁ ARTROSKOPIE</t>
  </si>
  <si>
    <t>7F1</t>
  </si>
  <si>
    <t>71213</t>
  </si>
  <si>
    <t>ENDOSKOPIE PARANASÁLNÍ DUTINY</t>
  </si>
  <si>
    <t>71651</t>
  </si>
  <si>
    <t>SEPTOPLASTIKA</t>
  </si>
  <si>
    <t>71840</t>
  </si>
  <si>
    <t>ENDONASÁLNÍ REKONSTRUKČNÍ OPERACE PŘI LIKVOREE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</si>
  <si>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</si>
  <si>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</si>
  <si>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</si>
  <si>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</si>
  <si>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</si>
  <si>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</si>
  <si>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</si>
  <si>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</si>
  <si>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</si>
  <si>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</si>
  <si>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</si>
  <si>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</si>
  <si>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</si>
  <si>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56423</t>
  </si>
  <si>
    <t>STEREOTAKTICKÁ IMPLANTACE HLUBOKÝCH MOZKOVÝCH ELEK</t>
  </si>
  <si>
    <t>18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</si>
  <si>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</si>
  <si>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</si>
  <si>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</si>
  <si>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</si>
  <si>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</si>
  <si>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</si>
  <si>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</si>
  <si>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</si>
  <si>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</si>
  <si>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</si>
  <si>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</si>
  <si>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</si>
  <si>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</si>
  <si>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</si>
  <si>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</si>
  <si>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</si>
  <si>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</si>
  <si>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</si>
  <si>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</si>
  <si>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</si>
  <si>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</si>
  <si>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</si>
  <si>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</si>
  <si>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</si>
  <si>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</si>
  <si>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</si>
  <si>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</si>
  <si>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</si>
  <si>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</si>
  <si>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</si>
  <si>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</si>
  <si>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</si>
  <si>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</si>
  <si>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</si>
  <si>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</si>
  <si>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</si>
  <si>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</si>
  <si>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</si>
  <si>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</si>
  <si>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</si>
  <si>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</si>
  <si>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</si>
  <si>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</si>
  <si>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</si>
  <si>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01042</t>
  </si>
  <si>
    <t xml:space="preserve">VÝKONY NA KRANIÁLNÍCH A PERIFERNÍCH NERVECH S CC                                                    </t>
  </si>
  <si>
    <t>01061</t>
  </si>
  <si>
    <t xml:space="preserve">JINÉ VÝKONY PŘI ONEMOCNĚNÍCH A PORUCHÁCH NERVOVÉHO SYSTÉMU BE                                       </t>
  </si>
  <si>
    <t>01062</t>
  </si>
  <si>
    <t xml:space="preserve">JINÉ VÝKONY PŘI ONEMOCNĚNÍCH A PORUCHÁCH NERVOVÉHO SYSTÉMU S 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</si>
  <si>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</si>
  <si>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</si>
  <si>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</si>
  <si>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</si>
  <si>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</si>
  <si>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</si>
  <si>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</si>
  <si>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</si>
  <si>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</si>
  <si>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</si>
  <si>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</si>
  <si>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</si>
  <si>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</si>
  <si>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</si>
  <si>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</si>
  <si>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</si>
  <si>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</si>
  <si>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01382</t>
  </si>
  <si>
    <t xml:space="preserve">BAKTERIÁLNÍ A TUBERKULÓZNÍ INFEKCE NERVOVÉHO SYSTÉMU S CC                                           </t>
  </si>
  <si>
    <t>01412</t>
  </si>
  <si>
    <t xml:space="preserve">NETRAUMATICKÁ PORUCHA VĚDOMÍ A KÓMA S CC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</si>
  <si>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</si>
  <si>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</si>
  <si>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</si>
  <si>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</si>
  <si>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</si>
  <si>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</si>
  <si>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</si>
  <si>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</si>
  <si>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</si>
  <si>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</si>
  <si>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</si>
  <si>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</si>
  <si>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</si>
  <si>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</si>
  <si>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</si>
  <si>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</si>
  <si>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</si>
  <si>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</si>
  <si>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</si>
  <si>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</si>
  <si>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</si>
  <si>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</si>
  <si>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</si>
  <si>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</si>
  <si>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08053</t>
  </si>
  <si>
    <t xml:space="preserve">REKONSTRUKČNÍ VÝKONY KRANIÁLNÍCH A OBLIČEJOVÝCH KOSTÍ S MCC                                         </t>
  </si>
  <si>
    <t>08092</t>
  </si>
  <si>
    <t xml:space="preserve">TRANSPLANTACE KŮŽE NEBO TKÁNĚ PRO PORUCHY MUSKULOSKELETÁLNÍHO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</si>
  <si>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</si>
  <si>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</si>
  <si>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</si>
  <si>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</si>
  <si>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08103</t>
  </si>
  <si>
    <t xml:space="preserve">VÝKONY NA ZÁDECH A KRKU, KROMĚ FÚZE PÁTEŘE S MCC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</si>
  <si>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</si>
  <si>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</si>
  <si>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</si>
  <si>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</si>
  <si>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</si>
  <si>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</si>
  <si>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</si>
  <si>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09333</t>
  </si>
  <si>
    <t xml:space="preserve">PORANĚNÍ KŮŽE, PODKOŽNÍ TKÁNĚ A PRSU S MCC                   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</si>
  <si>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</si>
  <si>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</si>
  <si>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</si>
  <si>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</si>
  <si>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10013</t>
  </si>
  <si>
    <t xml:space="preserve">VÝKONY NA NADLEDVINKÁCH A PODVĚSKU MOZKOVÉM S MCC                                                   </t>
  </si>
  <si>
    <t>10331</t>
  </si>
  <si>
    <t xml:space="preserve">JINÉ ENDOKRINNÍ PORUCHY BEZ CC                                                                      </t>
  </si>
  <si>
    <t>17041</t>
  </si>
  <si>
    <t xml:space="preserve">MYELOPROLIFERATIVNÍ PORUCHY A ŠPATNĚ DIFERENCOVANÉ NÁDORY S J                                       </t>
  </si>
  <si>
    <t>17043</t>
  </si>
  <si>
    <t>18021</t>
  </si>
  <si>
    <t xml:space="preserve">VÝKONY PRO POOPERAČNÍ A POÚRAZOVÉ INFEKCE BEZ CC                                                    </t>
  </si>
  <si>
    <t>19011</t>
  </si>
  <si>
    <t xml:space="preserve">OPERAČNÍ VÝKONY S HLAVNÍ DIAGNÓZOU DUŠEVNÍ NEMOCI BEZ CC                                            </t>
  </si>
  <si>
    <t>21021</t>
  </si>
  <si>
    <t xml:space="preserve">JINÉ VÝKONY PŘI ÚRAZECH A KOMPLIKACÍCH BEZ CC                                                       </t>
  </si>
  <si>
    <t>21302</t>
  </si>
  <si>
    <t xml:space="preserve">PORANĚNÍ NA NESPECIFIKOVANÉM MÍSTĚ NEBO NA VÍCE MÍSTECH S CC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</si>
  <si>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</si>
  <si>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</si>
  <si>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</si>
  <si>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23013</t>
  </si>
  <si>
    <t>23311</t>
  </si>
  <si>
    <t xml:space="preserve">SYMPTOMY A ABNORMÁLNÍ NÁLEZY BEZ CC                                                                 </t>
  </si>
  <si>
    <t>23312</t>
  </si>
  <si>
    <t xml:space="preserve">SYMPTOMY A ABNORMÁLNÍ NÁLEZY S CC  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</si>
  <si>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</si>
  <si>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</si>
  <si>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</si>
  <si>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25053</t>
  </si>
  <si>
    <t xml:space="preserve">DLOUHODOBÁ MECHANICKÁ VENTILACE PŘI POLYTRAUMATU &gt; 240 HODIN                                        </t>
  </si>
  <si>
    <t>25072</t>
  </si>
  <si>
    <t xml:space="preserve">DLOUHODOBÁ MECHANICKÁ VENTILACE PŘI POLYTRAUMATU &gt; 96 HODIN (                                       </t>
  </si>
  <si>
    <t>25073</t>
  </si>
  <si>
    <t>25302</t>
  </si>
  <si>
    <t xml:space="preserve">DIAGNÓZY TÝKAJÍCÍ SE HLAVY, HRUDNÍKU A DOLNÍCH KONČETIN PŘI M                                       </t>
  </si>
  <si>
    <t>25303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</si>
  <si>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</si>
  <si>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</si>
  <si>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</si>
  <si>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</si>
  <si>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</si>
  <si>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</si>
  <si>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</si>
  <si>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</si>
  <si>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</si>
  <si>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</si>
  <si>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107</t>
  </si>
  <si>
    <t>89198</t>
  </si>
  <si>
    <t>SKIASKOPIE</t>
  </si>
  <si>
    <t>407</t>
  </si>
  <si>
    <t>0093626</t>
  </si>
  <si>
    <t>ULTRAVIST 370</t>
  </si>
  <si>
    <t>0002087</t>
  </si>
  <si>
    <t>18F-FDG</t>
  </si>
  <si>
    <t>47355</t>
  </si>
  <si>
    <t>HYBRIDNÍ VÝPOČETNÍ A POZITRONOVÁ EMISNÍ TOMOGRAFIE</t>
  </si>
  <si>
    <t>816</t>
  </si>
  <si>
    <t>94201</t>
  </si>
  <si>
    <t>(VZP) FLUORESCENČNÍ IN SITU HYBRIDIZACE LIDSKÉ DNA</t>
  </si>
  <si>
    <t>94115</t>
  </si>
  <si>
    <t>IN SITU HYBRIDIZACE LIDSKÉ DNA SE ZNAČENOU SONDOU</t>
  </si>
  <si>
    <t>94947</t>
  </si>
  <si>
    <t>(VZP) FAKTOR II 20210G&gt;A</t>
  </si>
  <si>
    <t>94946</t>
  </si>
  <si>
    <t>(VZP) DEF. FAKTORU V (LEIDEN)</t>
  </si>
  <si>
    <t>94954</t>
  </si>
  <si>
    <t>(VZP) INHIBITOR AKTIVÁTORU PLAZMINOGENU (PAI-1)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</si>
  <si>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</si>
  <si>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</si>
  <si>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</si>
  <si>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</si>
  <si>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</si>
  <si>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</si>
  <si>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</si>
  <si>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</si>
  <si>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</si>
  <si>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</si>
  <si>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</si>
  <si>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</si>
  <si>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</si>
  <si>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</si>
  <si>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</si>
  <si>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</si>
  <si>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</si>
  <si>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</si>
  <si>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</si>
  <si>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</si>
  <si>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</si>
  <si>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</si>
  <si>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</si>
  <si>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</si>
  <si>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</si>
  <si>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96131</t>
  </si>
  <si>
    <t>FAKTOR XIII - PODJEDNOTKA S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</si>
  <si>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</si>
  <si>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</si>
  <si>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</si>
  <si>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</si>
  <si>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</si>
  <si>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</si>
  <si>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</si>
  <si>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</si>
  <si>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</si>
  <si>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</si>
  <si>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</si>
  <si>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</si>
  <si>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</si>
  <si>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</si>
  <si>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</si>
  <si>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</si>
  <si>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</si>
  <si>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</si>
  <si>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</si>
  <si>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</si>
  <si>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96715</t>
  </si>
  <si>
    <t>ANALÝZA NÁTĚRU KOSTNÍ DŘENĚ, MÍZNÍ UZLINY NEBO TKÁ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</si>
  <si>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</si>
  <si>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</si>
  <si>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</si>
  <si>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</si>
  <si>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</si>
  <si>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</si>
  <si>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</si>
  <si>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</si>
  <si>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</si>
  <si>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</si>
  <si>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</si>
  <si>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</si>
  <si>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</si>
  <si>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</si>
  <si>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</si>
  <si>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</si>
  <si>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</si>
  <si>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</si>
  <si>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</si>
  <si>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</si>
  <si>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96143</t>
  </si>
  <si>
    <t>T - PA AG</t>
  </si>
  <si>
    <t>96149</t>
  </si>
  <si>
    <t>PAI  ANTIGEN</t>
  </si>
  <si>
    <t>96891</t>
  </si>
  <si>
    <t>TROMBELASTOGRAM</t>
  </si>
  <si>
    <t>96877</t>
  </si>
  <si>
    <t>DRVVT - KOREKCE</t>
  </si>
  <si>
    <t>96893</t>
  </si>
  <si>
    <t>STATIMOVÉ VYŠETŘENÍ FUNKČNÍ AKTIVITY VON WILLEBRAN</t>
  </si>
  <si>
    <t>96869</t>
  </si>
  <si>
    <t>ZPRACOVÁNÍ KRVE PRO AGREGAČNÍ VYŠETŘENÍ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</si>
  <si>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</si>
  <si>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</si>
  <si>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</si>
  <si>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</si>
  <si>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</si>
  <si>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</si>
  <si>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</si>
  <si>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</si>
  <si>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</si>
  <si>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</si>
  <si>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</si>
  <si>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</si>
  <si>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</si>
  <si>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</si>
  <si>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</si>
  <si>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</si>
  <si>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</si>
  <si>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</si>
  <si>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</si>
  <si>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</si>
  <si>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</si>
  <si>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</si>
  <si>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</si>
  <si>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</si>
  <si>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</si>
  <si>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</si>
  <si>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</si>
  <si>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</si>
  <si>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</si>
  <si>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</si>
  <si>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</si>
  <si>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</si>
  <si>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</si>
  <si>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</si>
  <si>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</si>
  <si>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</si>
  <si>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</si>
  <si>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</si>
  <si>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</si>
  <si>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</si>
  <si>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</si>
  <si>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</si>
  <si>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</si>
  <si>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</si>
  <si>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</si>
  <si>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</si>
  <si>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</si>
  <si>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</si>
  <si>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</si>
  <si>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</si>
  <si>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</si>
  <si>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</si>
  <si>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</si>
  <si>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</si>
  <si>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</si>
  <si>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</si>
  <si>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</si>
  <si>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</si>
  <si>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</si>
  <si>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</si>
  <si>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</si>
  <si>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</si>
  <si>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</si>
  <si>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</si>
  <si>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</si>
  <si>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</si>
  <si>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</si>
  <si>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</si>
  <si>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93167</t>
  </si>
  <si>
    <t>NEURON - SPECIFICKÁ ENOLÁZA (NSE)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</si>
  <si>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</si>
  <si>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</si>
  <si>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</si>
  <si>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</si>
  <si>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</si>
  <si>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</si>
  <si>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</si>
  <si>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</si>
  <si>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</si>
  <si>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</si>
  <si>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</si>
  <si>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</si>
  <si>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</si>
  <si>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</si>
  <si>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</si>
  <si>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</si>
  <si>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</si>
  <si>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</si>
  <si>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</si>
  <si>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</si>
  <si>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</si>
  <si>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</si>
  <si>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</si>
  <si>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</si>
  <si>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</si>
  <si>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</si>
  <si>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</si>
  <si>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</si>
  <si>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</si>
  <si>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</si>
  <si>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</si>
  <si>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</si>
  <si>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</si>
  <si>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</si>
  <si>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</si>
  <si>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</si>
  <si>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</si>
  <si>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</si>
  <si>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</si>
  <si>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</si>
  <si>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</si>
  <si>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</si>
  <si>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</si>
  <si>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</si>
  <si>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</si>
  <si>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</si>
  <si>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</si>
  <si>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</si>
  <si>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</si>
  <si>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</si>
  <si>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</si>
  <si>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</si>
  <si>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</si>
  <si>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</si>
  <si>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</si>
  <si>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</si>
  <si>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</si>
  <si>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</si>
  <si>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</si>
  <si>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</si>
  <si>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</si>
  <si>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</si>
  <si>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</si>
  <si>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</si>
  <si>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</si>
  <si>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</si>
  <si>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</si>
  <si>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</si>
  <si>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</si>
  <si>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</si>
  <si>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</si>
  <si>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</si>
  <si>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</si>
  <si>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</si>
  <si>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</si>
  <si>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</si>
  <si>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</si>
  <si>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</si>
  <si>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</si>
  <si>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</si>
  <si>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</si>
  <si>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</si>
  <si>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</si>
  <si>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</si>
  <si>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</si>
  <si>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</si>
  <si>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</si>
  <si>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</si>
  <si>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</si>
  <si>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</si>
  <si>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</si>
  <si>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</si>
  <si>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</si>
  <si>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</si>
  <si>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</si>
  <si>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</si>
  <si>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</si>
  <si>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</si>
  <si>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</si>
  <si>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</si>
  <si>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</si>
  <si>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</si>
  <si>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</si>
  <si>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</si>
  <si>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81665</t>
  </si>
  <si>
    <t>VYŠ. DPM - AKTIVITA LYZOSOMÁLNÍCH ENZYMŮ S NERADIO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</si>
  <si>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</si>
  <si>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</si>
  <si>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</si>
  <si>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</si>
  <si>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</si>
  <si>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</si>
  <si>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</si>
  <si>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</si>
  <si>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</si>
  <si>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</si>
  <si>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</si>
  <si>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</si>
  <si>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</si>
  <si>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</si>
  <si>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</si>
  <si>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</si>
  <si>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</si>
  <si>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</si>
  <si>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</si>
  <si>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</si>
  <si>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</si>
  <si>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</si>
  <si>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</si>
  <si>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</si>
  <si>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</si>
  <si>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</si>
  <si>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</si>
  <si>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</si>
  <si>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</si>
  <si>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</si>
  <si>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81757</t>
  </si>
  <si>
    <t>SEMIKVANTITATIVNÍ FLUORIMETRICKÉ STANOVENÍ BIOTINI</t>
  </si>
  <si>
    <t>34</t>
  </si>
  <si>
    <t>0003132</t>
  </si>
  <si>
    <t>GADOVIST</t>
  </si>
  <si>
    <t>0003134</t>
  </si>
  <si>
    <t>0017039</t>
  </si>
  <si>
    <t>VISIPAQUE</t>
  </si>
  <si>
    <t>0022075</t>
  </si>
  <si>
    <t>IOMERON</t>
  </si>
  <si>
    <t>0042433</t>
  </si>
  <si>
    <t>0065978</t>
  </si>
  <si>
    <t>DOTAREM</t>
  </si>
  <si>
    <t>0077018</t>
  </si>
  <si>
    <t>0077019</t>
  </si>
  <si>
    <t>0095609</t>
  </si>
  <si>
    <t>MICROPAQUE CT</t>
  </si>
  <si>
    <t>0151208</t>
  </si>
  <si>
    <t>0224707</t>
  </si>
  <si>
    <t>0224716</t>
  </si>
  <si>
    <t>0224709</t>
  </si>
  <si>
    <t>0207733</t>
  </si>
  <si>
    <t>0207745</t>
  </si>
  <si>
    <t>0224696</t>
  </si>
  <si>
    <t>ULTRAVIST 300</t>
  </si>
  <si>
    <t>0224708</t>
  </si>
  <si>
    <t>0065980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</si>
  <si>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</si>
  <si>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</si>
  <si>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</si>
  <si>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</si>
  <si>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</si>
  <si>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</si>
  <si>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</si>
  <si>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0038503</t>
  </si>
  <si>
    <t>SOUPRAVA ZAVÁDĚCÍ INTRODUCER</t>
  </si>
  <si>
    <t>0038505</t>
  </si>
  <si>
    <t>0046543</t>
  </si>
  <si>
    <t>MIKROKAT PERIF. KORON. NEURO: EXCELSIOR SL-10; NEU</t>
  </si>
  <si>
    <t>0048264</t>
  </si>
  <si>
    <t>DRÁT NEUROINTERVENČNÍ</t>
  </si>
  <si>
    <t>0048668</t>
  </si>
  <si>
    <t>DRÁT VODÍCÍ NITINOL</t>
  </si>
  <si>
    <t>0052143</t>
  </si>
  <si>
    <t>EXTRAKTOR - AMPLATZ GOOSE NECK GNXXXX - PERIFERNÍ,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</si>
  <si>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</si>
  <si>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</si>
  <si>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</si>
  <si>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</si>
  <si>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</si>
  <si>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</si>
  <si>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0057999</t>
  </si>
  <si>
    <t>SPIRÁLA GDC</t>
  </si>
  <si>
    <t>0058504</t>
  </si>
  <si>
    <t>STENT KAROTICKÝ - ACCULINK; SAMOEXPANDIBILNÍ; COCR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</si>
  <si>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</si>
  <si>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</si>
  <si>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</si>
  <si>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</si>
  <si>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</si>
  <si>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</si>
  <si>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</si>
  <si>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</si>
  <si>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</si>
  <si>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</si>
  <si>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</si>
  <si>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</si>
  <si>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</si>
  <si>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</si>
  <si>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</si>
  <si>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 S FIXAČNÍ SADOU DRAIN-LOK</t>
  </si>
  <si>
    <t>0141644</t>
  </si>
  <si>
    <t>STENT INTRAKRANIÁLNÍ - SOLITAIRE AB; SAMOEXPANDIBI</t>
  </si>
  <si>
    <t>0051244</t>
  </si>
  <si>
    <t>KATETR VODÍCÍ GUIDER</t>
  </si>
  <si>
    <t>0052146</t>
  </si>
  <si>
    <t>EXTRAKTOR - AMPLATZ GOOSE NECK SET SKXXX - PERIFER</t>
  </si>
  <si>
    <t>0057416</t>
  </si>
  <si>
    <t>DRÁT VODÍCÍ 110CM,150CM M001468XX0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</si>
  <si>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</si>
  <si>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</si>
  <si>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</si>
  <si>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</si>
  <si>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</si>
  <si>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</si>
  <si>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</si>
  <si>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</si>
  <si>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0048344</t>
  </si>
  <si>
    <t>VODIČ SPIDER RX FX EMBOLIC PROTECTION SPD 030..070</t>
  </si>
  <si>
    <t>0047805</t>
  </si>
  <si>
    <t>SADA AG-JEHLA ANGIOGRAFICKÁ</t>
  </si>
  <si>
    <t>0059986</t>
  </si>
  <si>
    <t>SYSTÉM BALÓN UZÁVĚROVÝ EQUINOX 104-4011..104-4470</t>
  </si>
  <si>
    <t>0152285</t>
  </si>
  <si>
    <t>STENT KAROTICKÝ - CASPER, SAMOEXPAND.; NITINOL; DV</t>
  </si>
  <si>
    <t>0038497</t>
  </si>
  <si>
    <t>KATETR ANGIOGRAFICKÝ GLIDECATH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</si>
  <si>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</si>
  <si>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</si>
  <si>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</si>
  <si>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</si>
  <si>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</si>
  <si>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</si>
  <si>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0152781</t>
  </si>
  <si>
    <t>STENT INTRAKRANIÁLNÍ - PIPELINE FLEX; FLOW DIVERTO</t>
  </si>
  <si>
    <t>0049253</t>
  </si>
  <si>
    <t>INDEFLÁTOR - ZAŘÍZENÍ INSUFLAČNÍ</t>
  </si>
  <si>
    <t>0048262</t>
  </si>
  <si>
    <t>KATETR BALÓNKOVÝ PTA - ULTRA SOFT</t>
  </si>
  <si>
    <t>0058728</t>
  </si>
  <si>
    <t>KATETR VÝMĚNNÝ JEFFREY, SADA</t>
  </si>
  <si>
    <t>0193099</t>
  </si>
  <si>
    <t xml:space="preserve">KATETR EMBOLIZAČNÍ OKLUZNÍ BALONKOVÝ - SCEPTER C; </t>
  </si>
  <si>
    <t>0053397</t>
  </si>
  <si>
    <t>DRÁT VODÍCÍ MICRO SORCERER/STEEL</t>
  </si>
  <si>
    <t>0193273</t>
  </si>
  <si>
    <t>KATETR BALÓNKOVÝ PTA - COYOTE ES MR</t>
  </si>
  <si>
    <t>0152139</t>
  </si>
  <si>
    <t>DRÁT VODÍCÍ PERIFERNÍ, KORONÁRNÍ - ACCOAT SELDINGE</t>
  </si>
  <si>
    <t>0057362</t>
  </si>
  <si>
    <t>HEMOFILTR</t>
  </si>
  <si>
    <t>0152042</t>
  </si>
  <si>
    <t xml:space="preserve">SPIRÁLA EMBOLIZAČNÍ -INTRAKRANIÁLNÍ,TARGET XL 360 </t>
  </si>
  <si>
    <t>0152815</t>
  </si>
  <si>
    <t>MIKROKATETR - PERIFERNÍ; KORONÁRNÍ; NEUROVASKULARN</t>
  </si>
  <si>
    <t>0152782</t>
  </si>
  <si>
    <t xml:space="preserve">STENT INTRAKRANIÁLNÍ - PIPELINE FLEX SHIELD; FLOW </t>
  </si>
  <si>
    <t>0038498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</si>
  <si>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</si>
  <si>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</si>
  <si>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</si>
  <si>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</si>
  <si>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</si>
  <si>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</si>
  <si>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</si>
  <si>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</si>
  <si>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</si>
  <si>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</si>
  <si>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</si>
  <si>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</si>
  <si>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</si>
  <si>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</si>
  <si>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</si>
  <si>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</si>
  <si>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</si>
  <si>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</si>
  <si>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</si>
  <si>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</si>
  <si>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</si>
  <si>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</si>
  <si>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</si>
  <si>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</si>
  <si>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</si>
  <si>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</si>
  <si>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</si>
  <si>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</si>
  <si>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</si>
  <si>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</si>
  <si>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</si>
  <si>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</si>
  <si>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</si>
  <si>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</si>
  <si>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</si>
  <si>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</si>
  <si>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</si>
  <si>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</si>
  <si>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</si>
  <si>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</si>
  <si>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</si>
  <si>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</si>
  <si>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</si>
  <si>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</si>
  <si>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</si>
  <si>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</si>
  <si>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</si>
  <si>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</si>
  <si>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</si>
  <si>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</si>
  <si>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</si>
  <si>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</si>
  <si>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</si>
  <si>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</si>
  <si>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</si>
  <si>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</si>
  <si>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</si>
  <si>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</si>
  <si>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</si>
  <si>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</si>
  <si>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</si>
  <si>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</si>
  <si>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</si>
  <si>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</si>
  <si>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</si>
  <si>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</si>
  <si>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</si>
  <si>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</si>
  <si>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</si>
  <si>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</si>
  <si>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</si>
  <si>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</si>
  <si>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</si>
  <si>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</si>
  <si>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</si>
  <si>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</si>
  <si>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</si>
  <si>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</si>
  <si>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</si>
  <si>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</si>
  <si>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</si>
  <si>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</si>
  <si>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</si>
  <si>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</si>
  <si>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</si>
  <si>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</si>
  <si>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</si>
  <si>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</si>
  <si>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</si>
  <si>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</si>
  <si>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</si>
  <si>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</si>
  <si>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</si>
  <si>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</si>
  <si>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</si>
  <si>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</si>
  <si>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</si>
  <si>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</si>
  <si>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</si>
  <si>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</si>
  <si>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</si>
  <si>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</si>
  <si>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</si>
  <si>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</si>
  <si>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</si>
  <si>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</si>
  <si>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</si>
  <si>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</si>
  <si>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</si>
  <si>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</si>
  <si>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</si>
  <si>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</si>
  <si>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</si>
  <si>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</si>
  <si>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</si>
  <si>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</si>
  <si>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</si>
  <si>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</si>
  <si>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</si>
  <si>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</si>
  <si>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</si>
  <si>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</si>
  <si>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</si>
  <si>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</si>
  <si>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</si>
  <si>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</si>
  <si>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</si>
  <si>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</si>
  <si>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</si>
  <si>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</si>
  <si>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</si>
  <si>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</si>
  <si>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</si>
  <si>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</si>
  <si>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</si>
  <si>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</si>
  <si>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</si>
  <si>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</si>
  <si>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</si>
  <si>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</si>
  <si>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</si>
  <si>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</si>
  <si>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</si>
  <si>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</si>
  <si>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</si>
  <si>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</si>
  <si>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</si>
  <si>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</si>
  <si>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</si>
  <si>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</si>
  <si>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</si>
  <si>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</si>
  <si>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</si>
  <si>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</si>
  <si>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</si>
  <si>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</si>
  <si>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</si>
  <si>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</si>
  <si>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</si>
  <si>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</si>
  <si>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</si>
  <si>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</si>
  <si>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</si>
  <si>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</si>
  <si>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</si>
  <si>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</si>
  <si>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</si>
  <si>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</si>
  <si>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</si>
  <si>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87622</t>
  </si>
  <si>
    <t>KRYOPREZERVACE TKÁNĚ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</si>
  <si>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</si>
  <si>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</si>
  <si>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</si>
  <si>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</si>
  <si>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</si>
  <si>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</si>
  <si>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</si>
  <si>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</si>
  <si>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</si>
  <si>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</si>
  <si>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</si>
  <si>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</si>
  <si>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</si>
  <si>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</si>
  <si>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</si>
  <si>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</si>
  <si>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</si>
  <si>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</si>
  <si>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</si>
  <si>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</si>
  <si>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</si>
  <si>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</si>
  <si>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</si>
  <si>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</si>
  <si>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</si>
  <si>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</si>
  <si>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</si>
  <si>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</si>
  <si>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</si>
  <si>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</si>
  <si>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</si>
  <si>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</si>
  <si>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</si>
  <si>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</si>
  <si>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</si>
  <si>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</si>
  <si>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</si>
  <si>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</si>
  <si>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</si>
  <si>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</si>
  <si>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</si>
  <si>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</si>
  <si>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</si>
  <si>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</si>
  <si>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82135</t>
  </si>
  <si>
    <t>KONFIRMAČNÍ TEST PRŮKAZU ANTIGENŮ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</si>
  <si>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</si>
  <si>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</si>
  <si>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</si>
  <si>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</si>
  <si>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</si>
  <si>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</si>
  <si>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</si>
  <si>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</si>
  <si>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</si>
  <si>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</si>
  <si>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</si>
  <si>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</si>
  <si>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</si>
  <si>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</si>
  <si>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</si>
  <si>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813</t>
  </si>
  <si>
    <t>82241</t>
  </si>
  <si>
    <t>DETEKCE IN VITRO STIMULACE T LYMFOCYTŮ SPECIFICKÝM</t>
  </si>
  <si>
    <t>91285</t>
  </si>
  <si>
    <t>STANOVENÍ REVMATOIDNÍHO FAKTORU IgM ELISA</t>
  </si>
  <si>
    <t>91287</t>
  </si>
  <si>
    <t>STANOVENÍ REVMATOIDNÍHO FAKTORU IgG ELISA</t>
  </si>
  <si>
    <t>91289</t>
  </si>
  <si>
    <t>STANOVENÍ REVMATOIDNÍHO FAKTORU IgA ELISA</t>
  </si>
  <si>
    <t>44</t>
  </si>
  <si>
    <t>94200</t>
  </si>
  <si>
    <t xml:space="preserve">(VZP) KVANTITATIVNÍ PCR (qPCR) V REÁLNÉM ČASE PRO </t>
  </si>
  <si>
    <t>99795</t>
  </si>
  <si>
    <t>(VZP) MUTACE BRAF</t>
  </si>
  <si>
    <t>99794</t>
  </si>
  <si>
    <t>(VZP) MUTACE EGFR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</si>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</sst>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5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50" xfId="0" applyFont="1" applyBorder="1" applyAlignment="1">
      <alignment horizontal="left" indent="1"/>
    </xf>
    <xf numFmtId="0" fontId="66" fillId="0" borderId="147" xfId="0" applyFont="1" applyBorder="1" applyAlignment="1">
      <alignment horizontal="left" indent="1"/>
    </xf>
    <xf numFmtId="0" fontId="66" fillId="4" borderId="150" xfId="0" applyFont="1" applyFill="1" applyBorder="1" applyAlignment="1">
      <alignment horizontal="left"/>
    </xf>
    <xf numFmtId="169" fontId="66" fillId="4" borderId="151" xfId="0" applyNumberFormat="1" applyFont="1" applyFill="1" applyBorder="1"/>
    <xf numFmtId="9" fontId="66" fillId="4" borderId="151" xfId="0" applyNumberFormat="1" applyFont="1" applyFill="1" applyBorder="1"/>
    <xf numFmtId="9" fontId="66" fillId="4" borderId="152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0" fillId="0" borderId="139" xfId="0" applyNumberFormat="1" applyFont="1" applyBorder="1" applyAlignment="1">
      <alignment horizontal="right"/>
    </xf>
    <xf numFmtId="166" fontId="70" fillId="0" borderId="139" xfId="0" applyNumberFormat="1" applyFont="1" applyBorder="1" applyAlignment="1">
      <alignment horizontal="right"/>
    </xf>
    <xf numFmtId="166" fontId="70" fillId="0" borderId="154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70" fillId="0" borderId="139" xfId="0" applyNumberFormat="1" applyFont="1" applyBorder="1"/>
    <xf numFmtId="166" fontId="70" fillId="0" borderId="139" xfId="0" applyNumberFormat="1" applyFont="1" applyBorder="1"/>
    <xf numFmtId="166" fontId="70" fillId="0" borderId="154" xfId="0" applyNumberFormat="1" applyFont="1" applyBorder="1"/>
    <xf numFmtId="166" fontId="70" fillId="0" borderId="19" xfId="0" applyNumberFormat="1" applyFont="1" applyBorder="1"/>
    <xf numFmtId="166" fontId="71" fillId="0" borderId="1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0" fontId="5" fillId="0" borderId="139" xfId="0" applyFont="1" applyBorder="1"/>
    <xf numFmtId="3" fontId="34" fillId="0" borderId="139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70" fillId="0" borderId="108" xfId="0" applyNumberFormat="1" applyFont="1" applyBorder="1" applyAlignment="1">
      <alignment horizontal="right"/>
    </xf>
    <xf numFmtId="166" fontId="70" fillId="0" borderId="108" xfId="0" applyNumberFormat="1" applyFont="1" applyBorder="1" applyAlignment="1">
      <alignment horizontal="right"/>
    </xf>
    <xf numFmtId="166" fontId="70" fillId="0" borderId="89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70" fillId="0" borderId="155" xfId="0" applyNumberFormat="1" applyFont="1" applyBorder="1"/>
    <xf numFmtId="166" fontId="70" fillId="0" borderId="155" xfId="0" applyNumberFormat="1" applyFont="1" applyBorder="1"/>
    <xf numFmtId="166" fontId="70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3" fontId="34" fillId="0" borderId="155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1.0554704271049355</c:v>
                </c:pt>
                <c:pt idx="1">
                  <c:v>0.88957115879408233</c:v>
                </c:pt>
                <c:pt idx="2">
                  <c:v>0.93811420524193756</c:v>
                </c:pt>
                <c:pt idx="3">
                  <c:v>0.83486294947974482</c:v>
                </c:pt>
                <c:pt idx="4">
                  <c:v>0.87226818913186654</c:v>
                </c:pt>
                <c:pt idx="5">
                  <c:v>0.98202083992580225</c:v>
                </c:pt>
                <c:pt idx="6">
                  <c:v>0.96946733331703516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0.69518272425249172</c:v>
                </c:pt>
                <c:pt idx="1">
                  <c:v>0.70672389127324753</c:v>
                </c:pt>
                <c:pt idx="2">
                  <c:v>0.70655890581286918</c:v>
                </c:pt>
                <c:pt idx="3">
                  <c:v>0.68393511250654104</c:v>
                </c:pt>
                <c:pt idx="4">
                  <c:v>0.67447087469563594</c:v>
                </c:pt>
                <c:pt idx="5">
                  <c:v>0.67435669920141972</c:v>
                </c:pt>
                <c:pt idx="6">
                  <c:v>0.66704966168773139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6" tableBorderDxfId="115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8" totalsRowShown="0">
  <autoFilter ref="C3:S10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1920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2321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2322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2331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3585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3611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3619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3688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3689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4341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4486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5184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2235AF6A-7958-4F28-AF74-35C26A96FDC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8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1920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926.5</v>
      </c>
      <c r="G3" s="47">
        <f>SUBTOTAL(9,G6:G1048576)</f>
        <v>49334.319999999992</v>
      </c>
      <c r="H3" s="48">
        <f>IF(M3=0,0,G3/M3)</f>
        <v>9.1871113271978944E-2</v>
      </c>
      <c r="I3" s="47">
        <f>SUBTOTAL(9,I6:I1048576)</f>
        <v>3640.3999999999996</v>
      </c>
      <c r="J3" s="47">
        <f>SUBTOTAL(9,J6:J1048576)</f>
        <v>487660.58778944518</v>
      </c>
      <c r="K3" s="48">
        <f>IF(M3=0,0,J3/M3)</f>
        <v>0.90812888672802139</v>
      </c>
      <c r="L3" s="47">
        <f>SUBTOTAL(9,L6:L1048576)</f>
        <v>4566.9000000000005</v>
      </c>
      <c r="M3" s="49">
        <f>SUBTOTAL(9,M6:M1048576)</f>
        <v>536994.90778944502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602</v>
      </c>
      <c r="B6" s="723" t="s">
        <v>1580</v>
      </c>
      <c r="C6" s="723" t="s">
        <v>1581</v>
      </c>
      <c r="D6" s="723" t="s">
        <v>1582</v>
      </c>
      <c r="E6" s="723" t="s">
        <v>1583</v>
      </c>
      <c r="F6" s="727"/>
      <c r="G6" s="727"/>
      <c r="H6" s="747">
        <v>0</v>
      </c>
      <c r="I6" s="727">
        <v>9</v>
      </c>
      <c r="J6" s="727">
        <v>149.13000000000002</v>
      </c>
      <c r="K6" s="747">
        <v>1</v>
      </c>
      <c r="L6" s="727">
        <v>9</v>
      </c>
      <c r="M6" s="728">
        <v>149.13000000000002</v>
      </c>
    </row>
    <row r="7" spans="1:13" ht="14.45" customHeight="1" x14ac:dyDescent="0.2">
      <c r="A7" s="729" t="s">
        <v>602</v>
      </c>
      <c r="B7" s="730" t="s">
        <v>1580</v>
      </c>
      <c r="C7" s="730" t="s">
        <v>1584</v>
      </c>
      <c r="D7" s="730" t="s">
        <v>1582</v>
      </c>
      <c r="E7" s="730" t="s">
        <v>1585</v>
      </c>
      <c r="F7" s="734"/>
      <c r="G7" s="734"/>
      <c r="H7" s="748">
        <v>0</v>
      </c>
      <c r="I7" s="734">
        <v>6</v>
      </c>
      <c r="J7" s="734">
        <v>257.57</v>
      </c>
      <c r="K7" s="748">
        <v>1</v>
      </c>
      <c r="L7" s="734">
        <v>6</v>
      </c>
      <c r="M7" s="735">
        <v>257.57</v>
      </c>
    </row>
    <row r="8" spans="1:13" ht="14.45" customHeight="1" x14ac:dyDescent="0.2">
      <c r="A8" s="729" t="s">
        <v>602</v>
      </c>
      <c r="B8" s="730" t="s">
        <v>1586</v>
      </c>
      <c r="C8" s="730" t="s">
        <v>1587</v>
      </c>
      <c r="D8" s="730" t="s">
        <v>806</v>
      </c>
      <c r="E8" s="730" t="s">
        <v>1588</v>
      </c>
      <c r="F8" s="734"/>
      <c r="G8" s="734"/>
      <c r="H8" s="748">
        <v>0</v>
      </c>
      <c r="I8" s="734">
        <v>2</v>
      </c>
      <c r="J8" s="734">
        <v>228.04000000000008</v>
      </c>
      <c r="K8" s="748">
        <v>1</v>
      </c>
      <c r="L8" s="734">
        <v>2</v>
      </c>
      <c r="M8" s="735">
        <v>228.04000000000008</v>
      </c>
    </row>
    <row r="9" spans="1:13" ht="14.45" customHeight="1" x14ac:dyDescent="0.2">
      <c r="A9" s="729" t="s">
        <v>602</v>
      </c>
      <c r="B9" s="730" t="s">
        <v>1589</v>
      </c>
      <c r="C9" s="730" t="s">
        <v>1590</v>
      </c>
      <c r="D9" s="730" t="s">
        <v>712</v>
      </c>
      <c r="E9" s="730" t="s">
        <v>1591</v>
      </c>
      <c r="F9" s="734"/>
      <c r="G9" s="734"/>
      <c r="H9" s="748">
        <v>0</v>
      </c>
      <c r="I9" s="734">
        <v>12</v>
      </c>
      <c r="J9" s="734">
        <v>39599.67</v>
      </c>
      <c r="K9" s="748">
        <v>1</v>
      </c>
      <c r="L9" s="734">
        <v>12</v>
      </c>
      <c r="M9" s="735">
        <v>39599.67</v>
      </c>
    </row>
    <row r="10" spans="1:13" ht="14.45" customHeight="1" x14ac:dyDescent="0.2">
      <c r="A10" s="729" t="s">
        <v>602</v>
      </c>
      <c r="B10" s="730" t="s">
        <v>1592</v>
      </c>
      <c r="C10" s="730" t="s">
        <v>1593</v>
      </c>
      <c r="D10" s="730" t="s">
        <v>1594</v>
      </c>
      <c r="E10" s="730" t="s">
        <v>1595</v>
      </c>
      <c r="F10" s="734"/>
      <c r="G10" s="734"/>
      <c r="H10" s="748">
        <v>0</v>
      </c>
      <c r="I10" s="734">
        <v>1</v>
      </c>
      <c r="J10" s="734">
        <v>58.609999999999978</v>
      </c>
      <c r="K10" s="748">
        <v>1</v>
      </c>
      <c r="L10" s="734">
        <v>1</v>
      </c>
      <c r="M10" s="735">
        <v>58.609999999999978</v>
      </c>
    </row>
    <row r="11" spans="1:13" ht="14.45" customHeight="1" x14ac:dyDescent="0.2">
      <c r="A11" s="729" t="s">
        <v>602</v>
      </c>
      <c r="B11" s="730" t="s">
        <v>1596</v>
      </c>
      <c r="C11" s="730" t="s">
        <v>1597</v>
      </c>
      <c r="D11" s="730" t="s">
        <v>1326</v>
      </c>
      <c r="E11" s="730" t="s">
        <v>1598</v>
      </c>
      <c r="F11" s="734"/>
      <c r="G11" s="734"/>
      <c r="H11" s="748">
        <v>0</v>
      </c>
      <c r="I11" s="734">
        <v>1</v>
      </c>
      <c r="J11" s="734">
        <v>49.32</v>
      </c>
      <c r="K11" s="748">
        <v>1</v>
      </c>
      <c r="L11" s="734">
        <v>1</v>
      </c>
      <c r="M11" s="735">
        <v>49.32</v>
      </c>
    </row>
    <row r="12" spans="1:13" ht="14.45" customHeight="1" x14ac:dyDescent="0.2">
      <c r="A12" s="729" t="s">
        <v>602</v>
      </c>
      <c r="B12" s="730" t="s">
        <v>1599</v>
      </c>
      <c r="C12" s="730" t="s">
        <v>1600</v>
      </c>
      <c r="D12" s="730" t="s">
        <v>1601</v>
      </c>
      <c r="E12" s="730" t="s">
        <v>1602</v>
      </c>
      <c r="F12" s="734"/>
      <c r="G12" s="734"/>
      <c r="H12" s="748">
        <v>0</v>
      </c>
      <c r="I12" s="734">
        <v>1</v>
      </c>
      <c r="J12" s="734">
        <v>52.269999999999996</v>
      </c>
      <c r="K12" s="748">
        <v>1</v>
      </c>
      <c r="L12" s="734">
        <v>1</v>
      </c>
      <c r="M12" s="735">
        <v>52.269999999999996</v>
      </c>
    </row>
    <row r="13" spans="1:13" ht="14.45" customHeight="1" x14ac:dyDescent="0.2">
      <c r="A13" s="729" t="s">
        <v>602</v>
      </c>
      <c r="B13" s="730" t="s">
        <v>1603</v>
      </c>
      <c r="C13" s="730" t="s">
        <v>1604</v>
      </c>
      <c r="D13" s="730" t="s">
        <v>719</v>
      </c>
      <c r="E13" s="730" t="s">
        <v>1605</v>
      </c>
      <c r="F13" s="734"/>
      <c r="G13" s="734"/>
      <c r="H13" s="748">
        <v>0</v>
      </c>
      <c r="I13" s="734">
        <v>2</v>
      </c>
      <c r="J13" s="734">
        <v>79.459999999999994</v>
      </c>
      <c r="K13" s="748">
        <v>1</v>
      </c>
      <c r="L13" s="734">
        <v>2</v>
      </c>
      <c r="M13" s="735">
        <v>79.459999999999994</v>
      </c>
    </row>
    <row r="14" spans="1:13" ht="14.45" customHeight="1" x14ac:dyDescent="0.2">
      <c r="A14" s="729" t="s">
        <v>602</v>
      </c>
      <c r="B14" s="730" t="s">
        <v>1603</v>
      </c>
      <c r="C14" s="730" t="s">
        <v>1606</v>
      </c>
      <c r="D14" s="730" t="s">
        <v>721</v>
      </c>
      <c r="E14" s="730" t="s">
        <v>1607</v>
      </c>
      <c r="F14" s="734"/>
      <c r="G14" s="734"/>
      <c r="H14" s="748">
        <v>0</v>
      </c>
      <c r="I14" s="734">
        <v>1</v>
      </c>
      <c r="J14" s="734">
        <v>59.29</v>
      </c>
      <c r="K14" s="748">
        <v>1</v>
      </c>
      <c r="L14" s="734">
        <v>1</v>
      </c>
      <c r="M14" s="735">
        <v>59.29</v>
      </c>
    </row>
    <row r="15" spans="1:13" ht="14.45" customHeight="1" x14ac:dyDescent="0.2">
      <c r="A15" s="729" t="s">
        <v>602</v>
      </c>
      <c r="B15" s="730" t="s">
        <v>1608</v>
      </c>
      <c r="C15" s="730" t="s">
        <v>1609</v>
      </c>
      <c r="D15" s="730" t="s">
        <v>650</v>
      </c>
      <c r="E15" s="730" t="s">
        <v>651</v>
      </c>
      <c r="F15" s="734"/>
      <c r="G15" s="734"/>
      <c r="H15" s="748">
        <v>0</v>
      </c>
      <c r="I15" s="734">
        <v>1</v>
      </c>
      <c r="J15" s="734">
        <v>207.23</v>
      </c>
      <c r="K15" s="748">
        <v>1</v>
      </c>
      <c r="L15" s="734">
        <v>1</v>
      </c>
      <c r="M15" s="735">
        <v>207.23</v>
      </c>
    </row>
    <row r="16" spans="1:13" ht="14.45" customHeight="1" x14ac:dyDescent="0.2">
      <c r="A16" s="729" t="s">
        <v>602</v>
      </c>
      <c r="B16" s="730" t="s">
        <v>1608</v>
      </c>
      <c r="C16" s="730" t="s">
        <v>1610</v>
      </c>
      <c r="D16" s="730" t="s">
        <v>650</v>
      </c>
      <c r="E16" s="730" t="s">
        <v>652</v>
      </c>
      <c r="F16" s="734"/>
      <c r="G16" s="734"/>
      <c r="H16" s="748">
        <v>0</v>
      </c>
      <c r="I16" s="734">
        <v>1</v>
      </c>
      <c r="J16" s="734">
        <v>76.859999999999985</v>
      </c>
      <c r="K16" s="748">
        <v>1</v>
      </c>
      <c r="L16" s="734">
        <v>1</v>
      </c>
      <c r="M16" s="735">
        <v>76.859999999999985</v>
      </c>
    </row>
    <row r="17" spans="1:13" ht="14.45" customHeight="1" x14ac:dyDescent="0.2">
      <c r="A17" s="729" t="s">
        <v>602</v>
      </c>
      <c r="B17" s="730" t="s">
        <v>1611</v>
      </c>
      <c r="C17" s="730" t="s">
        <v>1612</v>
      </c>
      <c r="D17" s="730" t="s">
        <v>920</v>
      </c>
      <c r="E17" s="730" t="s">
        <v>1613</v>
      </c>
      <c r="F17" s="734"/>
      <c r="G17" s="734"/>
      <c r="H17" s="748">
        <v>0</v>
      </c>
      <c r="I17" s="734">
        <v>1</v>
      </c>
      <c r="J17" s="734">
        <v>87.05</v>
      </c>
      <c r="K17" s="748">
        <v>1</v>
      </c>
      <c r="L17" s="734">
        <v>1</v>
      </c>
      <c r="M17" s="735">
        <v>87.05</v>
      </c>
    </row>
    <row r="18" spans="1:13" ht="14.45" customHeight="1" x14ac:dyDescent="0.2">
      <c r="A18" s="729" t="s">
        <v>602</v>
      </c>
      <c r="B18" s="730" t="s">
        <v>1614</v>
      </c>
      <c r="C18" s="730" t="s">
        <v>1615</v>
      </c>
      <c r="D18" s="730" t="s">
        <v>1616</v>
      </c>
      <c r="E18" s="730" t="s">
        <v>1617</v>
      </c>
      <c r="F18" s="734"/>
      <c r="G18" s="734"/>
      <c r="H18" s="748">
        <v>0</v>
      </c>
      <c r="I18" s="734">
        <v>1</v>
      </c>
      <c r="J18" s="734">
        <v>11.83</v>
      </c>
      <c r="K18" s="748">
        <v>1</v>
      </c>
      <c r="L18" s="734">
        <v>1</v>
      </c>
      <c r="M18" s="735">
        <v>11.83</v>
      </c>
    </row>
    <row r="19" spans="1:13" ht="14.45" customHeight="1" x14ac:dyDescent="0.2">
      <c r="A19" s="729" t="s">
        <v>602</v>
      </c>
      <c r="B19" s="730" t="s">
        <v>1618</v>
      </c>
      <c r="C19" s="730" t="s">
        <v>1619</v>
      </c>
      <c r="D19" s="730" t="s">
        <v>759</v>
      </c>
      <c r="E19" s="730" t="s">
        <v>1620</v>
      </c>
      <c r="F19" s="734"/>
      <c r="G19" s="734"/>
      <c r="H19" s="748">
        <v>0</v>
      </c>
      <c r="I19" s="734">
        <v>1</v>
      </c>
      <c r="J19" s="734">
        <v>18.290000000000003</v>
      </c>
      <c r="K19" s="748">
        <v>1</v>
      </c>
      <c r="L19" s="734">
        <v>1</v>
      </c>
      <c r="M19" s="735">
        <v>18.290000000000003</v>
      </c>
    </row>
    <row r="20" spans="1:13" ht="14.45" customHeight="1" x14ac:dyDescent="0.2">
      <c r="A20" s="729" t="s">
        <v>602</v>
      </c>
      <c r="B20" s="730" t="s">
        <v>1621</v>
      </c>
      <c r="C20" s="730" t="s">
        <v>1622</v>
      </c>
      <c r="D20" s="730" t="s">
        <v>761</v>
      </c>
      <c r="E20" s="730" t="s">
        <v>1623</v>
      </c>
      <c r="F20" s="734"/>
      <c r="G20" s="734"/>
      <c r="H20" s="748">
        <v>0</v>
      </c>
      <c r="I20" s="734">
        <v>1</v>
      </c>
      <c r="J20" s="734">
        <v>19.010000000000002</v>
      </c>
      <c r="K20" s="748">
        <v>1</v>
      </c>
      <c r="L20" s="734">
        <v>1</v>
      </c>
      <c r="M20" s="735">
        <v>19.010000000000002</v>
      </c>
    </row>
    <row r="21" spans="1:13" ht="14.45" customHeight="1" x14ac:dyDescent="0.2">
      <c r="A21" s="729" t="s">
        <v>602</v>
      </c>
      <c r="B21" s="730" t="s">
        <v>1624</v>
      </c>
      <c r="C21" s="730" t="s">
        <v>1625</v>
      </c>
      <c r="D21" s="730" t="s">
        <v>1626</v>
      </c>
      <c r="E21" s="730" t="s">
        <v>1302</v>
      </c>
      <c r="F21" s="734">
        <v>2</v>
      </c>
      <c r="G21" s="734">
        <v>213.24</v>
      </c>
      <c r="H21" s="748">
        <v>1</v>
      </c>
      <c r="I21" s="734"/>
      <c r="J21" s="734"/>
      <c r="K21" s="748">
        <v>0</v>
      </c>
      <c r="L21" s="734">
        <v>2</v>
      </c>
      <c r="M21" s="735">
        <v>213.24</v>
      </c>
    </row>
    <row r="22" spans="1:13" ht="14.45" customHeight="1" x14ac:dyDescent="0.2">
      <c r="A22" s="729" t="s">
        <v>602</v>
      </c>
      <c r="B22" s="730" t="s">
        <v>1627</v>
      </c>
      <c r="C22" s="730" t="s">
        <v>1628</v>
      </c>
      <c r="D22" s="730" t="s">
        <v>811</v>
      </c>
      <c r="E22" s="730" t="s">
        <v>1629</v>
      </c>
      <c r="F22" s="734"/>
      <c r="G22" s="734"/>
      <c r="H22" s="748">
        <v>0</v>
      </c>
      <c r="I22" s="734">
        <v>14</v>
      </c>
      <c r="J22" s="734">
        <v>908.6</v>
      </c>
      <c r="K22" s="748">
        <v>1</v>
      </c>
      <c r="L22" s="734">
        <v>14</v>
      </c>
      <c r="M22" s="735">
        <v>908.6</v>
      </c>
    </row>
    <row r="23" spans="1:13" ht="14.45" customHeight="1" x14ac:dyDescent="0.2">
      <c r="A23" s="729" t="s">
        <v>602</v>
      </c>
      <c r="B23" s="730" t="s">
        <v>1630</v>
      </c>
      <c r="C23" s="730" t="s">
        <v>1631</v>
      </c>
      <c r="D23" s="730" t="s">
        <v>1632</v>
      </c>
      <c r="E23" s="730" t="s">
        <v>1633</v>
      </c>
      <c r="F23" s="734"/>
      <c r="G23" s="734"/>
      <c r="H23" s="748">
        <v>0</v>
      </c>
      <c r="I23" s="734">
        <v>0.19999999999999996</v>
      </c>
      <c r="J23" s="734">
        <v>447.54599999999982</v>
      </c>
      <c r="K23" s="748">
        <v>1</v>
      </c>
      <c r="L23" s="734">
        <v>0.19999999999999996</v>
      </c>
      <c r="M23" s="735">
        <v>447.54599999999982</v>
      </c>
    </row>
    <row r="24" spans="1:13" ht="14.45" customHeight="1" x14ac:dyDescent="0.2">
      <c r="A24" s="729" t="s">
        <v>602</v>
      </c>
      <c r="B24" s="730" t="s">
        <v>1634</v>
      </c>
      <c r="C24" s="730" t="s">
        <v>1635</v>
      </c>
      <c r="D24" s="730" t="s">
        <v>1636</v>
      </c>
      <c r="E24" s="730" t="s">
        <v>1637</v>
      </c>
      <c r="F24" s="734">
        <v>140</v>
      </c>
      <c r="G24" s="734">
        <v>14878.8</v>
      </c>
      <c r="H24" s="748">
        <v>1</v>
      </c>
      <c r="I24" s="734"/>
      <c r="J24" s="734"/>
      <c r="K24" s="748">
        <v>0</v>
      </c>
      <c r="L24" s="734">
        <v>140</v>
      </c>
      <c r="M24" s="735">
        <v>14878.8</v>
      </c>
    </row>
    <row r="25" spans="1:13" ht="14.45" customHeight="1" x14ac:dyDescent="0.2">
      <c r="A25" s="729" t="s">
        <v>602</v>
      </c>
      <c r="B25" s="730" t="s">
        <v>1638</v>
      </c>
      <c r="C25" s="730" t="s">
        <v>1639</v>
      </c>
      <c r="D25" s="730" t="s">
        <v>870</v>
      </c>
      <c r="E25" s="730" t="s">
        <v>1640</v>
      </c>
      <c r="F25" s="734"/>
      <c r="G25" s="734"/>
      <c r="H25" s="748">
        <v>0</v>
      </c>
      <c r="I25" s="734">
        <v>1</v>
      </c>
      <c r="J25" s="734">
        <v>113.75</v>
      </c>
      <c r="K25" s="748">
        <v>1</v>
      </c>
      <c r="L25" s="734">
        <v>1</v>
      </c>
      <c r="M25" s="735">
        <v>113.75</v>
      </c>
    </row>
    <row r="26" spans="1:13" ht="14.45" customHeight="1" x14ac:dyDescent="0.2">
      <c r="A26" s="729" t="s">
        <v>602</v>
      </c>
      <c r="B26" s="730" t="s">
        <v>1638</v>
      </c>
      <c r="C26" s="730" t="s">
        <v>1641</v>
      </c>
      <c r="D26" s="730" t="s">
        <v>1642</v>
      </c>
      <c r="E26" s="730" t="s">
        <v>1643</v>
      </c>
      <c r="F26" s="734"/>
      <c r="G26" s="734"/>
      <c r="H26" s="748">
        <v>0</v>
      </c>
      <c r="I26" s="734">
        <v>1</v>
      </c>
      <c r="J26" s="734">
        <v>110.18999999999998</v>
      </c>
      <c r="K26" s="748">
        <v>1</v>
      </c>
      <c r="L26" s="734">
        <v>1</v>
      </c>
      <c r="M26" s="735">
        <v>110.18999999999998</v>
      </c>
    </row>
    <row r="27" spans="1:13" ht="14.45" customHeight="1" x14ac:dyDescent="0.2">
      <c r="A27" s="729" t="s">
        <v>602</v>
      </c>
      <c r="B27" s="730" t="s">
        <v>1644</v>
      </c>
      <c r="C27" s="730" t="s">
        <v>1645</v>
      </c>
      <c r="D27" s="730" t="s">
        <v>897</v>
      </c>
      <c r="E27" s="730" t="s">
        <v>898</v>
      </c>
      <c r="F27" s="734"/>
      <c r="G27" s="734"/>
      <c r="H27" s="748">
        <v>0</v>
      </c>
      <c r="I27" s="734">
        <v>20</v>
      </c>
      <c r="J27" s="734">
        <v>380.79999999999995</v>
      </c>
      <c r="K27" s="748">
        <v>1</v>
      </c>
      <c r="L27" s="734">
        <v>20</v>
      </c>
      <c r="M27" s="735">
        <v>380.79999999999995</v>
      </c>
    </row>
    <row r="28" spans="1:13" ht="14.45" customHeight="1" x14ac:dyDescent="0.2">
      <c r="A28" s="729" t="s">
        <v>602</v>
      </c>
      <c r="B28" s="730" t="s">
        <v>1646</v>
      </c>
      <c r="C28" s="730" t="s">
        <v>1647</v>
      </c>
      <c r="D28" s="730" t="s">
        <v>894</v>
      </c>
      <c r="E28" s="730" t="s">
        <v>895</v>
      </c>
      <c r="F28" s="734"/>
      <c r="G28" s="734"/>
      <c r="H28" s="748">
        <v>0</v>
      </c>
      <c r="I28" s="734">
        <v>11</v>
      </c>
      <c r="J28" s="734">
        <v>9075.8799999999992</v>
      </c>
      <c r="K28" s="748">
        <v>1</v>
      </c>
      <c r="L28" s="734">
        <v>11</v>
      </c>
      <c r="M28" s="735">
        <v>9075.8799999999992</v>
      </c>
    </row>
    <row r="29" spans="1:13" ht="14.45" customHeight="1" x14ac:dyDescent="0.2">
      <c r="A29" s="729" t="s">
        <v>602</v>
      </c>
      <c r="B29" s="730" t="s">
        <v>1648</v>
      </c>
      <c r="C29" s="730" t="s">
        <v>1649</v>
      </c>
      <c r="D29" s="730" t="s">
        <v>658</v>
      </c>
      <c r="E29" s="730" t="s">
        <v>659</v>
      </c>
      <c r="F29" s="734">
        <v>5</v>
      </c>
      <c r="G29" s="734">
        <v>513.9</v>
      </c>
      <c r="H29" s="748">
        <v>1</v>
      </c>
      <c r="I29" s="734"/>
      <c r="J29" s="734"/>
      <c r="K29" s="748">
        <v>0</v>
      </c>
      <c r="L29" s="734">
        <v>5</v>
      </c>
      <c r="M29" s="735">
        <v>513.9</v>
      </c>
    </row>
    <row r="30" spans="1:13" ht="14.45" customHeight="1" x14ac:dyDescent="0.2">
      <c r="A30" s="729" t="s">
        <v>602</v>
      </c>
      <c r="B30" s="730" t="s">
        <v>1650</v>
      </c>
      <c r="C30" s="730" t="s">
        <v>1651</v>
      </c>
      <c r="D30" s="730" t="s">
        <v>1652</v>
      </c>
      <c r="E30" s="730" t="s">
        <v>1653</v>
      </c>
      <c r="F30" s="734"/>
      <c r="G30" s="734"/>
      <c r="H30" s="748">
        <v>0</v>
      </c>
      <c r="I30" s="734">
        <v>3.8</v>
      </c>
      <c r="J30" s="734">
        <v>572.66</v>
      </c>
      <c r="K30" s="748">
        <v>1</v>
      </c>
      <c r="L30" s="734">
        <v>3.8</v>
      </c>
      <c r="M30" s="735">
        <v>572.66</v>
      </c>
    </row>
    <row r="31" spans="1:13" ht="14.45" customHeight="1" x14ac:dyDescent="0.2">
      <c r="A31" s="729" t="s">
        <v>602</v>
      </c>
      <c r="B31" s="730" t="s">
        <v>1650</v>
      </c>
      <c r="C31" s="730" t="s">
        <v>1654</v>
      </c>
      <c r="D31" s="730" t="s">
        <v>1652</v>
      </c>
      <c r="E31" s="730" t="s">
        <v>1655</v>
      </c>
      <c r="F31" s="734"/>
      <c r="G31" s="734"/>
      <c r="H31" s="748">
        <v>0</v>
      </c>
      <c r="I31" s="734">
        <v>11.2</v>
      </c>
      <c r="J31" s="734">
        <v>2956.8</v>
      </c>
      <c r="K31" s="748">
        <v>1</v>
      </c>
      <c r="L31" s="734">
        <v>11.2</v>
      </c>
      <c r="M31" s="735">
        <v>2956.8</v>
      </c>
    </row>
    <row r="32" spans="1:13" ht="14.45" customHeight="1" x14ac:dyDescent="0.2">
      <c r="A32" s="729" t="s">
        <v>602</v>
      </c>
      <c r="B32" s="730" t="s">
        <v>1656</v>
      </c>
      <c r="C32" s="730" t="s">
        <v>1657</v>
      </c>
      <c r="D32" s="730" t="s">
        <v>1658</v>
      </c>
      <c r="E32" s="730" t="s">
        <v>1659</v>
      </c>
      <c r="F32" s="734"/>
      <c r="G32" s="734"/>
      <c r="H32" s="748">
        <v>0</v>
      </c>
      <c r="I32" s="734">
        <v>58</v>
      </c>
      <c r="J32" s="734">
        <v>3067.04</v>
      </c>
      <c r="K32" s="748">
        <v>1</v>
      </c>
      <c r="L32" s="734">
        <v>58</v>
      </c>
      <c r="M32" s="735">
        <v>3067.04</v>
      </c>
    </row>
    <row r="33" spans="1:13" ht="14.45" customHeight="1" x14ac:dyDescent="0.2">
      <c r="A33" s="729" t="s">
        <v>602</v>
      </c>
      <c r="B33" s="730" t="s">
        <v>1660</v>
      </c>
      <c r="C33" s="730" t="s">
        <v>1661</v>
      </c>
      <c r="D33" s="730" t="s">
        <v>637</v>
      </c>
      <c r="E33" s="730" t="s">
        <v>638</v>
      </c>
      <c r="F33" s="734"/>
      <c r="G33" s="734"/>
      <c r="H33" s="748">
        <v>0</v>
      </c>
      <c r="I33" s="734">
        <v>1</v>
      </c>
      <c r="J33" s="734">
        <v>53.940000000000012</v>
      </c>
      <c r="K33" s="748">
        <v>1</v>
      </c>
      <c r="L33" s="734">
        <v>1</v>
      </c>
      <c r="M33" s="735">
        <v>53.940000000000012</v>
      </c>
    </row>
    <row r="34" spans="1:13" ht="14.45" customHeight="1" x14ac:dyDescent="0.2">
      <c r="A34" s="729" t="s">
        <v>602</v>
      </c>
      <c r="B34" s="730" t="s">
        <v>1662</v>
      </c>
      <c r="C34" s="730" t="s">
        <v>1663</v>
      </c>
      <c r="D34" s="730" t="s">
        <v>787</v>
      </c>
      <c r="E34" s="730" t="s">
        <v>789</v>
      </c>
      <c r="F34" s="734"/>
      <c r="G34" s="734"/>
      <c r="H34" s="748">
        <v>0</v>
      </c>
      <c r="I34" s="734">
        <v>125</v>
      </c>
      <c r="J34" s="734">
        <v>4126.3749941942542</v>
      </c>
      <c r="K34" s="748">
        <v>1</v>
      </c>
      <c r="L34" s="734">
        <v>125</v>
      </c>
      <c r="M34" s="735">
        <v>4126.3749941942542</v>
      </c>
    </row>
    <row r="35" spans="1:13" ht="14.45" customHeight="1" x14ac:dyDescent="0.2">
      <c r="A35" s="729" t="s">
        <v>602</v>
      </c>
      <c r="B35" s="730" t="s">
        <v>1662</v>
      </c>
      <c r="C35" s="730" t="s">
        <v>1664</v>
      </c>
      <c r="D35" s="730" t="s">
        <v>787</v>
      </c>
      <c r="E35" s="730" t="s">
        <v>1665</v>
      </c>
      <c r="F35" s="734"/>
      <c r="G35" s="734"/>
      <c r="H35" s="748">
        <v>0</v>
      </c>
      <c r="I35" s="734">
        <v>7</v>
      </c>
      <c r="J35" s="734">
        <v>335.74</v>
      </c>
      <c r="K35" s="748">
        <v>1</v>
      </c>
      <c r="L35" s="734">
        <v>7</v>
      </c>
      <c r="M35" s="735">
        <v>335.74</v>
      </c>
    </row>
    <row r="36" spans="1:13" ht="14.45" customHeight="1" x14ac:dyDescent="0.2">
      <c r="A36" s="729" t="s">
        <v>602</v>
      </c>
      <c r="B36" s="730" t="s">
        <v>1662</v>
      </c>
      <c r="C36" s="730" t="s">
        <v>1666</v>
      </c>
      <c r="D36" s="730" t="s">
        <v>787</v>
      </c>
      <c r="E36" s="730" t="s">
        <v>1667</v>
      </c>
      <c r="F36" s="734"/>
      <c r="G36" s="734"/>
      <c r="H36" s="748">
        <v>0</v>
      </c>
      <c r="I36" s="734">
        <v>98</v>
      </c>
      <c r="J36" s="734">
        <v>4363.0400000000009</v>
      </c>
      <c r="K36" s="748">
        <v>1</v>
      </c>
      <c r="L36" s="734">
        <v>98</v>
      </c>
      <c r="M36" s="735">
        <v>4363.0400000000009</v>
      </c>
    </row>
    <row r="37" spans="1:13" ht="14.45" customHeight="1" x14ac:dyDescent="0.2">
      <c r="A37" s="729" t="s">
        <v>602</v>
      </c>
      <c r="B37" s="730" t="s">
        <v>1668</v>
      </c>
      <c r="C37" s="730" t="s">
        <v>1669</v>
      </c>
      <c r="D37" s="730" t="s">
        <v>1670</v>
      </c>
      <c r="E37" s="730" t="s">
        <v>1671</v>
      </c>
      <c r="F37" s="734"/>
      <c r="G37" s="734"/>
      <c r="H37" s="748">
        <v>0</v>
      </c>
      <c r="I37" s="734">
        <v>2</v>
      </c>
      <c r="J37" s="734">
        <v>252.4</v>
      </c>
      <c r="K37" s="748">
        <v>1</v>
      </c>
      <c r="L37" s="734">
        <v>2</v>
      </c>
      <c r="M37" s="735">
        <v>252.4</v>
      </c>
    </row>
    <row r="38" spans="1:13" ht="14.45" customHeight="1" x14ac:dyDescent="0.2">
      <c r="A38" s="729" t="s">
        <v>602</v>
      </c>
      <c r="B38" s="730" t="s">
        <v>1672</v>
      </c>
      <c r="C38" s="730" t="s">
        <v>1673</v>
      </c>
      <c r="D38" s="730" t="s">
        <v>1674</v>
      </c>
      <c r="E38" s="730" t="s">
        <v>1675</v>
      </c>
      <c r="F38" s="734"/>
      <c r="G38" s="734"/>
      <c r="H38" s="748">
        <v>0</v>
      </c>
      <c r="I38" s="734">
        <v>18</v>
      </c>
      <c r="J38" s="734">
        <v>164.16000000000003</v>
      </c>
      <c r="K38" s="748">
        <v>1</v>
      </c>
      <c r="L38" s="734">
        <v>18</v>
      </c>
      <c r="M38" s="735">
        <v>164.16000000000003</v>
      </c>
    </row>
    <row r="39" spans="1:13" ht="14.45" customHeight="1" x14ac:dyDescent="0.2">
      <c r="A39" s="729" t="s">
        <v>602</v>
      </c>
      <c r="B39" s="730" t="s">
        <v>1676</v>
      </c>
      <c r="C39" s="730" t="s">
        <v>1677</v>
      </c>
      <c r="D39" s="730" t="s">
        <v>855</v>
      </c>
      <c r="E39" s="730" t="s">
        <v>1678</v>
      </c>
      <c r="F39" s="734"/>
      <c r="G39" s="734"/>
      <c r="H39" s="748">
        <v>0</v>
      </c>
      <c r="I39" s="734">
        <v>1</v>
      </c>
      <c r="J39" s="734">
        <v>21.96</v>
      </c>
      <c r="K39" s="748">
        <v>1</v>
      </c>
      <c r="L39" s="734">
        <v>1</v>
      </c>
      <c r="M39" s="735">
        <v>21.96</v>
      </c>
    </row>
    <row r="40" spans="1:13" ht="14.45" customHeight="1" x14ac:dyDescent="0.2">
      <c r="A40" s="729" t="s">
        <v>602</v>
      </c>
      <c r="B40" s="730" t="s">
        <v>1676</v>
      </c>
      <c r="C40" s="730" t="s">
        <v>1679</v>
      </c>
      <c r="D40" s="730" t="s">
        <v>855</v>
      </c>
      <c r="E40" s="730" t="s">
        <v>825</v>
      </c>
      <c r="F40" s="734"/>
      <c r="G40" s="734"/>
      <c r="H40" s="748">
        <v>0</v>
      </c>
      <c r="I40" s="734">
        <v>6</v>
      </c>
      <c r="J40" s="734">
        <v>273.46000000000004</v>
      </c>
      <c r="K40" s="748">
        <v>1</v>
      </c>
      <c r="L40" s="734">
        <v>6</v>
      </c>
      <c r="M40" s="735">
        <v>273.46000000000004</v>
      </c>
    </row>
    <row r="41" spans="1:13" ht="14.45" customHeight="1" x14ac:dyDescent="0.2">
      <c r="A41" s="729" t="s">
        <v>602</v>
      </c>
      <c r="B41" s="730" t="s">
        <v>1680</v>
      </c>
      <c r="C41" s="730" t="s">
        <v>1681</v>
      </c>
      <c r="D41" s="730" t="s">
        <v>1682</v>
      </c>
      <c r="E41" s="730" t="s">
        <v>1683</v>
      </c>
      <c r="F41" s="734"/>
      <c r="G41" s="734"/>
      <c r="H41" s="748">
        <v>0</v>
      </c>
      <c r="I41" s="734">
        <v>1</v>
      </c>
      <c r="J41" s="734">
        <v>91.43</v>
      </c>
      <c r="K41" s="748">
        <v>1</v>
      </c>
      <c r="L41" s="734">
        <v>1</v>
      </c>
      <c r="M41" s="735">
        <v>91.43</v>
      </c>
    </row>
    <row r="42" spans="1:13" ht="14.45" customHeight="1" x14ac:dyDescent="0.2">
      <c r="A42" s="729" t="s">
        <v>602</v>
      </c>
      <c r="B42" s="730" t="s">
        <v>1684</v>
      </c>
      <c r="C42" s="730" t="s">
        <v>1685</v>
      </c>
      <c r="D42" s="730" t="s">
        <v>1686</v>
      </c>
      <c r="E42" s="730" t="s">
        <v>1687</v>
      </c>
      <c r="F42" s="734">
        <v>1</v>
      </c>
      <c r="G42" s="734">
        <v>101.49</v>
      </c>
      <c r="H42" s="748">
        <v>1</v>
      </c>
      <c r="I42" s="734"/>
      <c r="J42" s="734"/>
      <c r="K42" s="748">
        <v>0</v>
      </c>
      <c r="L42" s="734">
        <v>1</v>
      </c>
      <c r="M42" s="735">
        <v>101.49</v>
      </c>
    </row>
    <row r="43" spans="1:13" ht="14.45" customHeight="1" x14ac:dyDescent="0.2">
      <c r="A43" s="729" t="s">
        <v>602</v>
      </c>
      <c r="B43" s="730" t="s">
        <v>1688</v>
      </c>
      <c r="C43" s="730" t="s">
        <v>1689</v>
      </c>
      <c r="D43" s="730" t="s">
        <v>664</v>
      </c>
      <c r="E43" s="730" t="s">
        <v>1690</v>
      </c>
      <c r="F43" s="734"/>
      <c r="G43" s="734"/>
      <c r="H43" s="748">
        <v>0</v>
      </c>
      <c r="I43" s="734">
        <v>7</v>
      </c>
      <c r="J43" s="734">
        <v>492.79999999999995</v>
      </c>
      <c r="K43" s="748">
        <v>1</v>
      </c>
      <c r="L43" s="734">
        <v>7</v>
      </c>
      <c r="M43" s="735">
        <v>492.79999999999995</v>
      </c>
    </row>
    <row r="44" spans="1:13" ht="14.45" customHeight="1" x14ac:dyDescent="0.2">
      <c r="A44" s="729" t="s">
        <v>602</v>
      </c>
      <c r="B44" s="730" t="s">
        <v>1691</v>
      </c>
      <c r="C44" s="730" t="s">
        <v>1692</v>
      </c>
      <c r="D44" s="730" t="s">
        <v>1693</v>
      </c>
      <c r="E44" s="730" t="s">
        <v>1694</v>
      </c>
      <c r="F44" s="734"/>
      <c r="G44" s="734"/>
      <c r="H44" s="748">
        <v>0</v>
      </c>
      <c r="I44" s="734">
        <v>1</v>
      </c>
      <c r="J44" s="734">
        <v>77.100000000000009</v>
      </c>
      <c r="K44" s="748">
        <v>1</v>
      </c>
      <c r="L44" s="734">
        <v>1</v>
      </c>
      <c r="M44" s="735">
        <v>77.100000000000009</v>
      </c>
    </row>
    <row r="45" spans="1:13" ht="14.45" customHeight="1" x14ac:dyDescent="0.2">
      <c r="A45" s="729" t="s">
        <v>602</v>
      </c>
      <c r="B45" s="730" t="s">
        <v>1695</v>
      </c>
      <c r="C45" s="730" t="s">
        <v>1696</v>
      </c>
      <c r="D45" s="730" t="s">
        <v>846</v>
      </c>
      <c r="E45" s="730" t="s">
        <v>847</v>
      </c>
      <c r="F45" s="734"/>
      <c r="G45" s="734"/>
      <c r="H45" s="748">
        <v>0</v>
      </c>
      <c r="I45" s="734">
        <v>1</v>
      </c>
      <c r="J45" s="734">
        <v>49.76</v>
      </c>
      <c r="K45" s="748">
        <v>1</v>
      </c>
      <c r="L45" s="734">
        <v>1</v>
      </c>
      <c r="M45" s="735">
        <v>49.76</v>
      </c>
    </row>
    <row r="46" spans="1:13" ht="14.45" customHeight="1" x14ac:dyDescent="0.2">
      <c r="A46" s="729" t="s">
        <v>602</v>
      </c>
      <c r="B46" s="730" t="s">
        <v>1695</v>
      </c>
      <c r="C46" s="730" t="s">
        <v>1697</v>
      </c>
      <c r="D46" s="730" t="s">
        <v>846</v>
      </c>
      <c r="E46" s="730" t="s">
        <v>847</v>
      </c>
      <c r="F46" s="734"/>
      <c r="G46" s="734"/>
      <c r="H46" s="748">
        <v>0</v>
      </c>
      <c r="I46" s="734">
        <v>1</v>
      </c>
      <c r="J46" s="734">
        <v>49.760000000000012</v>
      </c>
      <c r="K46" s="748">
        <v>1</v>
      </c>
      <c r="L46" s="734">
        <v>1</v>
      </c>
      <c r="M46" s="735">
        <v>49.760000000000012</v>
      </c>
    </row>
    <row r="47" spans="1:13" ht="14.45" customHeight="1" x14ac:dyDescent="0.2">
      <c r="A47" s="729" t="s">
        <v>602</v>
      </c>
      <c r="B47" s="730" t="s">
        <v>1698</v>
      </c>
      <c r="C47" s="730" t="s">
        <v>1699</v>
      </c>
      <c r="D47" s="730" t="s">
        <v>862</v>
      </c>
      <c r="E47" s="730" t="s">
        <v>863</v>
      </c>
      <c r="F47" s="734"/>
      <c r="G47" s="734"/>
      <c r="H47" s="748">
        <v>0</v>
      </c>
      <c r="I47" s="734">
        <v>2</v>
      </c>
      <c r="J47" s="734">
        <v>297.32</v>
      </c>
      <c r="K47" s="748">
        <v>1</v>
      </c>
      <c r="L47" s="734">
        <v>2</v>
      </c>
      <c r="M47" s="735">
        <v>297.32</v>
      </c>
    </row>
    <row r="48" spans="1:13" ht="14.45" customHeight="1" x14ac:dyDescent="0.2">
      <c r="A48" s="729" t="s">
        <v>607</v>
      </c>
      <c r="B48" s="730" t="s">
        <v>1580</v>
      </c>
      <c r="C48" s="730" t="s">
        <v>1581</v>
      </c>
      <c r="D48" s="730" t="s">
        <v>1582</v>
      </c>
      <c r="E48" s="730" t="s">
        <v>1583</v>
      </c>
      <c r="F48" s="734"/>
      <c r="G48" s="734"/>
      <c r="H48" s="748">
        <v>0</v>
      </c>
      <c r="I48" s="734">
        <v>7</v>
      </c>
      <c r="J48" s="734">
        <v>115.99000000000002</v>
      </c>
      <c r="K48" s="748">
        <v>1</v>
      </c>
      <c r="L48" s="734">
        <v>7</v>
      </c>
      <c r="M48" s="735">
        <v>115.99000000000002</v>
      </c>
    </row>
    <row r="49" spans="1:13" ht="14.45" customHeight="1" x14ac:dyDescent="0.2">
      <c r="A49" s="729" t="s">
        <v>607</v>
      </c>
      <c r="B49" s="730" t="s">
        <v>1580</v>
      </c>
      <c r="C49" s="730" t="s">
        <v>1584</v>
      </c>
      <c r="D49" s="730" t="s">
        <v>1582</v>
      </c>
      <c r="E49" s="730" t="s">
        <v>1585</v>
      </c>
      <c r="F49" s="734"/>
      <c r="G49" s="734"/>
      <c r="H49" s="748">
        <v>0</v>
      </c>
      <c r="I49" s="734">
        <v>1</v>
      </c>
      <c r="J49" s="734">
        <v>42.850000000000009</v>
      </c>
      <c r="K49" s="748">
        <v>1</v>
      </c>
      <c r="L49" s="734">
        <v>1</v>
      </c>
      <c r="M49" s="735">
        <v>42.850000000000009</v>
      </c>
    </row>
    <row r="50" spans="1:13" ht="14.45" customHeight="1" x14ac:dyDescent="0.2">
      <c r="A50" s="729" t="s">
        <v>607</v>
      </c>
      <c r="B50" s="730" t="s">
        <v>1586</v>
      </c>
      <c r="C50" s="730" t="s">
        <v>1587</v>
      </c>
      <c r="D50" s="730" t="s">
        <v>806</v>
      </c>
      <c r="E50" s="730" t="s">
        <v>1588</v>
      </c>
      <c r="F50" s="734"/>
      <c r="G50" s="734"/>
      <c r="H50" s="748">
        <v>0</v>
      </c>
      <c r="I50" s="734">
        <v>6</v>
      </c>
      <c r="J50" s="734">
        <v>695.60000000000014</v>
      </c>
      <c r="K50" s="748">
        <v>1</v>
      </c>
      <c r="L50" s="734">
        <v>6</v>
      </c>
      <c r="M50" s="735">
        <v>695.60000000000014</v>
      </c>
    </row>
    <row r="51" spans="1:13" ht="14.45" customHeight="1" x14ac:dyDescent="0.2">
      <c r="A51" s="729" t="s">
        <v>607</v>
      </c>
      <c r="B51" s="730" t="s">
        <v>1700</v>
      </c>
      <c r="C51" s="730" t="s">
        <v>1701</v>
      </c>
      <c r="D51" s="730" t="s">
        <v>1702</v>
      </c>
      <c r="E51" s="730" t="s">
        <v>1703</v>
      </c>
      <c r="F51" s="734"/>
      <c r="G51" s="734"/>
      <c r="H51" s="748">
        <v>0</v>
      </c>
      <c r="I51" s="734">
        <v>1</v>
      </c>
      <c r="J51" s="734">
        <v>48.929999999999986</v>
      </c>
      <c r="K51" s="748">
        <v>1</v>
      </c>
      <c r="L51" s="734">
        <v>1</v>
      </c>
      <c r="M51" s="735">
        <v>48.929999999999986</v>
      </c>
    </row>
    <row r="52" spans="1:13" ht="14.45" customHeight="1" x14ac:dyDescent="0.2">
      <c r="A52" s="729" t="s">
        <v>607</v>
      </c>
      <c r="B52" s="730" t="s">
        <v>1704</v>
      </c>
      <c r="C52" s="730" t="s">
        <v>1705</v>
      </c>
      <c r="D52" s="730" t="s">
        <v>1706</v>
      </c>
      <c r="E52" s="730" t="s">
        <v>756</v>
      </c>
      <c r="F52" s="734"/>
      <c r="G52" s="734"/>
      <c r="H52" s="748">
        <v>0</v>
      </c>
      <c r="I52" s="734">
        <v>1</v>
      </c>
      <c r="J52" s="734">
        <v>23.22</v>
      </c>
      <c r="K52" s="748">
        <v>1</v>
      </c>
      <c r="L52" s="734">
        <v>1</v>
      </c>
      <c r="M52" s="735">
        <v>23.22</v>
      </c>
    </row>
    <row r="53" spans="1:13" ht="14.45" customHeight="1" x14ac:dyDescent="0.2">
      <c r="A53" s="729" t="s">
        <v>607</v>
      </c>
      <c r="B53" s="730" t="s">
        <v>1707</v>
      </c>
      <c r="C53" s="730" t="s">
        <v>1708</v>
      </c>
      <c r="D53" s="730" t="s">
        <v>1709</v>
      </c>
      <c r="E53" s="730" t="s">
        <v>1710</v>
      </c>
      <c r="F53" s="734"/>
      <c r="G53" s="734"/>
      <c r="H53" s="748">
        <v>0</v>
      </c>
      <c r="I53" s="734">
        <v>1</v>
      </c>
      <c r="J53" s="734">
        <v>111.11999999999998</v>
      </c>
      <c r="K53" s="748">
        <v>1</v>
      </c>
      <c r="L53" s="734">
        <v>1</v>
      </c>
      <c r="M53" s="735">
        <v>111.11999999999998</v>
      </c>
    </row>
    <row r="54" spans="1:13" ht="14.45" customHeight="1" x14ac:dyDescent="0.2">
      <c r="A54" s="729" t="s">
        <v>607</v>
      </c>
      <c r="B54" s="730" t="s">
        <v>1589</v>
      </c>
      <c r="C54" s="730" t="s">
        <v>1590</v>
      </c>
      <c r="D54" s="730" t="s">
        <v>712</v>
      </c>
      <c r="E54" s="730" t="s">
        <v>1591</v>
      </c>
      <c r="F54" s="734"/>
      <c r="G54" s="734"/>
      <c r="H54" s="748">
        <v>0</v>
      </c>
      <c r="I54" s="734">
        <v>12</v>
      </c>
      <c r="J54" s="734">
        <v>39599.78</v>
      </c>
      <c r="K54" s="748">
        <v>1</v>
      </c>
      <c r="L54" s="734">
        <v>12</v>
      </c>
      <c r="M54" s="735">
        <v>39599.78</v>
      </c>
    </row>
    <row r="55" spans="1:13" ht="14.45" customHeight="1" x14ac:dyDescent="0.2">
      <c r="A55" s="729" t="s">
        <v>607</v>
      </c>
      <c r="B55" s="730" t="s">
        <v>1589</v>
      </c>
      <c r="C55" s="730" t="s">
        <v>1711</v>
      </c>
      <c r="D55" s="730" t="s">
        <v>971</v>
      </c>
      <c r="E55" s="730" t="s">
        <v>1712</v>
      </c>
      <c r="F55" s="734"/>
      <c r="G55" s="734"/>
      <c r="H55" s="748">
        <v>0</v>
      </c>
      <c r="I55" s="734">
        <v>1</v>
      </c>
      <c r="J55" s="734">
        <v>630.66</v>
      </c>
      <c r="K55" s="748">
        <v>1</v>
      </c>
      <c r="L55" s="734">
        <v>1</v>
      </c>
      <c r="M55" s="735">
        <v>630.66</v>
      </c>
    </row>
    <row r="56" spans="1:13" ht="14.45" customHeight="1" x14ac:dyDescent="0.2">
      <c r="A56" s="729" t="s">
        <v>607</v>
      </c>
      <c r="B56" s="730" t="s">
        <v>1592</v>
      </c>
      <c r="C56" s="730" t="s">
        <v>1713</v>
      </c>
      <c r="D56" s="730" t="s">
        <v>1594</v>
      </c>
      <c r="E56" s="730" t="s">
        <v>1714</v>
      </c>
      <c r="F56" s="734"/>
      <c r="G56" s="734"/>
      <c r="H56" s="748">
        <v>0</v>
      </c>
      <c r="I56" s="734">
        <v>2</v>
      </c>
      <c r="J56" s="734">
        <v>277.89999999999998</v>
      </c>
      <c r="K56" s="748">
        <v>1</v>
      </c>
      <c r="L56" s="734">
        <v>2</v>
      </c>
      <c r="M56" s="735">
        <v>277.89999999999998</v>
      </c>
    </row>
    <row r="57" spans="1:13" ht="14.45" customHeight="1" x14ac:dyDescent="0.2">
      <c r="A57" s="729" t="s">
        <v>607</v>
      </c>
      <c r="B57" s="730" t="s">
        <v>1599</v>
      </c>
      <c r="C57" s="730" t="s">
        <v>1715</v>
      </c>
      <c r="D57" s="730" t="s">
        <v>1601</v>
      </c>
      <c r="E57" s="730" t="s">
        <v>1716</v>
      </c>
      <c r="F57" s="734"/>
      <c r="G57" s="734"/>
      <c r="H57" s="748">
        <v>0</v>
      </c>
      <c r="I57" s="734">
        <v>1</v>
      </c>
      <c r="J57" s="734">
        <v>104.53000000000003</v>
      </c>
      <c r="K57" s="748">
        <v>1</v>
      </c>
      <c r="L57" s="734">
        <v>1</v>
      </c>
      <c r="M57" s="735">
        <v>104.53000000000003</v>
      </c>
    </row>
    <row r="58" spans="1:13" ht="14.45" customHeight="1" x14ac:dyDescent="0.2">
      <c r="A58" s="729" t="s">
        <v>607</v>
      </c>
      <c r="B58" s="730" t="s">
        <v>1717</v>
      </c>
      <c r="C58" s="730" t="s">
        <v>1718</v>
      </c>
      <c r="D58" s="730" t="s">
        <v>973</v>
      </c>
      <c r="E58" s="730" t="s">
        <v>1719</v>
      </c>
      <c r="F58" s="734"/>
      <c r="G58" s="734"/>
      <c r="H58" s="748">
        <v>0</v>
      </c>
      <c r="I58" s="734">
        <v>1</v>
      </c>
      <c r="J58" s="734">
        <v>31.929999999999996</v>
      </c>
      <c r="K58" s="748">
        <v>1</v>
      </c>
      <c r="L58" s="734">
        <v>1</v>
      </c>
      <c r="M58" s="735">
        <v>31.929999999999996</v>
      </c>
    </row>
    <row r="59" spans="1:13" ht="14.45" customHeight="1" x14ac:dyDescent="0.2">
      <c r="A59" s="729" t="s">
        <v>607</v>
      </c>
      <c r="B59" s="730" t="s">
        <v>1603</v>
      </c>
      <c r="C59" s="730" t="s">
        <v>1604</v>
      </c>
      <c r="D59" s="730" t="s">
        <v>719</v>
      </c>
      <c r="E59" s="730" t="s">
        <v>1605</v>
      </c>
      <c r="F59" s="734"/>
      <c r="G59" s="734"/>
      <c r="H59" s="748">
        <v>0</v>
      </c>
      <c r="I59" s="734">
        <v>2</v>
      </c>
      <c r="J59" s="734">
        <v>79.45999999999998</v>
      </c>
      <c r="K59" s="748">
        <v>1</v>
      </c>
      <c r="L59" s="734">
        <v>2</v>
      </c>
      <c r="M59" s="735">
        <v>79.45999999999998</v>
      </c>
    </row>
    <row r="60" spans="1:13" ht="14.45" customHeight="1" x14ac:dyDescent="0.2">
      <c r="A60" s="729" t="s">
        <v>607</v>
      </c>
      <c r="B60" s="730" t="s">
        <v>1611</v>
      </c>
      <c r="C60" s="730" t="s">
        <v>1720</v>
      </c>
      <c r="D60" s="730" t="s">
        <v>920</v>
      </c>
      <c r="E60" s="730" t="s">
        <v>922</v>
      </c>
      <c r="F60" s="734"/>
      <c r="G60" s="734"/>
      <c r="H60" s="748">
        <v>0</v>
      </c>
      <c r="I60" s="734">
        <v>2</v>
      </c>
      <c r="J60" s="734">
        <v>52.860000000000007</v>
      </c>
      <c r="K60" s="748">
        <v>1</v>
      </c>
      <c r="L60" s="734">
        <v>2</v>
      </c>
      <c r="M60" s="735">
        <v>52.860000000000007</v>
      </c>
    </row>
    <row r="61" spans="1:13" ht="14.45" customHeight="1" x14ac:dyDescent="0.2">
      <c r="A61" s="729" t="s">
        <v>607</v>
      </c>
      <c r="B61" s="730" t="s">
        <v>1611</v>
      </c>
      <c r="C61" s="730" t="s">
        <v>1721</v>
      </c>
      <c r="D61" s="730" t="s">
        <v>920</v>
      </c>
      <c r="E61" s="730" t="s">
        <v>669</v>
      </c>
      <c r="F61" s="734"/>
      <c r="G61" s="734"/>
      <c r="H61" s="748">
        <v>0</v>
      </c>
      <c r="I61" s="734">
        <v>1</v>
      </c>
      <c r="J61" s="734">
        <v>52.219999999999992</v>
      </c>
      <c r="K61" s="748">
        <v>1</v>
      </c>
      <c r="L61" s="734">
        <v>1</v>
      </c>
      <c r="M61" s="735">
        <v>52.219999999999992</v>
      </c>
    </row>
    <row r="62" spans="1:13" ht="14.45" customHeight="1" x14ac:dyDescent="0.2">
      <c r="A62" s="729" t="s">
        <v>607</v>
      </c>
      <c r="B62" s="730" t="s">
        <v>1722</v>
      </c>
      <c r="C62" s="730" t="s">
        <v>1723</v>
      </c>
      <c r="D62" s="730" t="s">
        <v>1724</v>
      </c>
      <c r="E62" s="730" t="s">
        <v>1690</v>
      </c>
      <c r="F62" s="734"/>
      <c r="G62" s="734"/>
      <c r="H62" s="748">
        <v>0</v>
      </c>
      <c r="I62" s="734">
        <v>1</v>
      </c>
      <c r="J62" s="734">
        <v>15.000000000000004</v>
      </c>
      <c r="K62" s="748">
        <v>1</v>
      </c>
      <c r="L62" s="734">
        <v>1</v>
      </c>
      <c r="M62" s="735">
        <v>15.000000000000004</v>
      </c>
    </row>
    <row r="63" spans="1:13" ht="14.45" customHeight="1" x14ac:dyDescent="0.2">
      <c r="A63" s="729" t="s">
        <v>607</v>
      </c>
      <c r="B63" s="730" t="s">
        <v>1725</v>
      </c>
      <c r="C63" s="730" t="s">
        <v>1726</v>
      </c>
      <c r="D63" s="730" t="s">
        <v>1727</v>
      </c>
      <c r="E63" s="730" t="s">
        <v>1728</v>
      </c>
      <c r="F63" s="734"/>
      <c r="G63" s="734"/>
      <c r="H63" s="748">
        <v>0</v>
      </c>
      <c r="I63" s="734">
        <v>1</v>
      </c>
      <c r="J63" s="734">
        <v>32.29999999999999</v>
      </c>
      <c r="K63" s="748">
        <v>1</v>
      </c>
      <c r="L63" s="734">
        <v>1</v>
      </c>
      <c r="M63" s="735">
        <v>32.29999999999999</v>
      </c>
    </row>
    <row r="64" spans="1:13" ht="14.45" customHeight="1" x14ac:dyDescent="0.2">
      <c r="A64" s="729" t="s">
        <v>607</v>
      </c>
      <c r="B64" s="730" t="s">
        <v>1729</v>
      </c>
      <c r="C64" s="730" t="s">
        <v>1730</v>
      </c>
      <c r="D64" s="730" t="s">
        <v>1731</v>
      </c>
      <c r="E64" s="730" t="s">
        <v>1732</v>
      </c>
      <c r="F64" s="734"/>
      <c r="G64" s="734"/>
      <c r="H64" s="748">
        <v>0</v>
      </c>
      <c r="I64" s="734">
        <v>1</v>
      </c>
      <c r="J64" s="734">
        <v>50.530000000000015</v>
      </c>
      <c r="K64" s="748">
        <v>1</v>
      </c>
      <c r="L64" s="734">
        <v>1</v>
      </c>
      <c r="M64" s="735">
        <v>50.530000000000015</v>
      </c>
    </row>
    <row r="65" spans="1:13" ht="14.45" customHeight="1" x14ac:dyDescent="0.2">
      <c r="A65" s="729" t="s">
        <v>607</v>
      </c>
      <c r="B65" s="730" t="s">
        <v>1733</v>
      </c>
      <c r="C65" s="730" t="s">
        <v>1734</v>
      </c>
      <c r="D65" s="730" t="s">
        <v>1034</v>
      </c>
      <c r="E65" s="730" t="s">
        <v>1735</v>
      </c>
      <c r="F65" s="734"/>
      <c r="G65" s="734"/>
      <c r="H65" s="748">
        <v>0</v>
      </c>
      <c r="I65" s="734">
        <v>1</v>
      </c>
      <c r="J65" s="734">
        <v>76.449999999999989</v>
      </c>
      <c r="K65" s="748">
        <v>1</v>
      </c>
      <c r="L65" s="734">
        <v>1</v>
      </c>
      <c r="M65" s="735">
        <v>76.449999999999989</v>
      </c>
    </row>
    <row r="66" spans="1:13" ht="14.45" customHeight="1" x14ac:dyDescent="0.2">
      <c r="A66" s="729" t="s">
        <v>607</v>
      </c>
      <c r="B66" s="730" t="s">
        <v>1614</v>
      </c>
      <c r="C66" s="730" t="s">
        <v>1615</v>
      </c>
      <c r="D66" s="730" t="s">
        <v>1616</v>
      </c>
      <c r="E66" s="730" t="s">
        <v>1617</v>
      </c>
      <c r="F66" s="734"/>
      <c r="G66" s="734"/>
      <c r="H66" s="748">
        <v>0</v>
      </c>
      <c r="I66" s="734">
        <v>1</v>
      </c>
      <c r="J66" s="734">
        <v>11.829999999999993</v>
      </c>
      <c r="K66" s="748">
        <v>1</v>
      </c>
      <c r="L66" s="734">
        <v>1</v>
      </c>
      <c r="M66" s="735">
        <v>11.829999999999993</v>
      </c>
    </row>
    <row r="67" spans="1:13" ht="14.45" customHeight="1" x14ac:dyDescent="0.2">
      <c r="A67" s="729" t="s">
        <v>607</v>
      </c>
      <c r="B67" s="730" t="s">
        <v>1618</v>
      </c>
      <c r="C67" s="730" t="s">
        <v>1619</v>
      </c>
      <c r="D67" s="730" t="s">
        <v>759</v>
      </c>
      <c r="E67" s="730" t="s">
        <v>1620</v>
      </c>
      <c r="F67" s="734"/>
      <c r="G67" s="734"/>
      <c r="H67" s="748">
        <v>0</v>
      </c>
      <c r="I67" s="734">
        <v>1</v>
      </c>
      <c r="J67" s="734">
        <v>18.290000000000003</v>
      </c>
      <c r="K67" s="748">
        <v>1</v>
      </c>
      <c r="L67" s="734">
        <v>1</v>
      </c>
      <c r="M67" s="735">
        <v>18.290000000000003</v>
      </c>
    </row>
    <row r="68" spans="1:13" ht="14.45" customHeight="1" x14ac:dyDescent="0.2">
      <c r="A68" s="729" t="s">
        <v>607</v>
      </c>
      <c r="B68" s="730" t="s">
        <v>1624</v>
      </c>
      <c r="C68" s="730" t="s">
        <v>1736</v>
      </c>
      <c r="D68" s="730" t="s">
        <v>1626</v>
      </c>
      <c r="E68" s="730" t="s">
        <v>1737</v>
      </c>
      <c r="F68" s="734"/>
      <c r="G68" s="734"/>
      <c r="H68" s="748">
        <v>0</v>
      </c>
      <c r="I68" s="734">
        <v>2</v>
      </c>
      <c r="J68" s="734">
        <v>194</v>
      </c>
      <c r="K68" s="748">
        <v>1</v>
      </c>
      <c r="L68" s="734">
        <v>2</v>
      </c>
      <c r="M68" s="735">
        <v>194</v>
      </c>
    </row>
    <row r="69" spans="1:13" ht="14.45" customHeight="1" x14ac:dyDescent="0.2">
      <c r="A69" s="729" t="s">
        <v>607</v>
      </c>
      <c r="B69" s="730" t="s">
        <v>1738</v>
      </c>
      <c r="C69" s="730" t="s">
        <v>1739</v>
      </c>
      <c r="D69" s="730" t="s">
        <v>969</v>
      </c>
      <c r="E69" s="730" t="s">
        <v>1740</v>
      </c>
      <c r="F69" s="734"/>
      <c r="G69" s="734"/>
      <c r="H69" s="748">
        <v>0</v>
      </c>
      <c r="I69" s="734">
        <v>1</v>
      </c>
      <c r="J69" s="734">
        <v>74.430000000000007</v>
      </c>
      <c r="K69" s="748">
        <v>1</v>
      </c>
      <c r="L69" s="734">
        <v>1</v>
      </c>
      <c r="M69" s="735">
        <v>74.430000000000007</v>
      </c>
    </row>
    <row r="70" spans="1:13" ht="14.45" customHeight="1" x14ac:dyDescent="0.2">
      <c r="A70" s="729" t="s">
        <v>607</v>
      </c>
      <c r="B70" s="730" t="s">
        <v>1627</v>
      </c>
      <c r="C70" s="730" t="s">
        <v>1628</v>
      </c>
      <c r="D70" s="730" t="s">
        <v>811</v>
      </c>
      <c r="E70" s="730" t="s">
        <v>1629</v>
      </c>
      <c r="F70" s="734"/>
      <c r="G70" s="734"/>
      <c r="H70" s="748">
        <v>0</v>
      </c>
      <c r="I70" s="734">
        <v>13</v>
      </c>
      <c r="J70" s="734">
        <v>843.70000000000027</v>
      </c>
      <c r="K70" s="748">
        <v>1</v>
      </c>
      <c r="L70" s="734">
        <v>13</v>
      </c>
      <c r="M70" s="735">
        <v>843.70000000000027</v>
      </c>
    </row>
    <row r="71" spans="1:13" ht="14.45" customHeight="1" x14ac:dyDescent="0.2">
      <c r="A71" s="729" t="s">
        <v>607</v>
      </c>
      <c r="B71" s="730" t="s">
        <v>1741</v>
      </c>
      <c r="C71" s="730" t="s">
        <v>1742</v>
      </c>
      <c r="D71" s="730" t="s">
        <v>1743</v>
      </c>
      <c r="E71" s="730" t="s">
        <v>1744</v>
      </c>
      <c r="F71" s="734"/>
      <c r="G71" s="734"/>
      <c r="H71" s="748">
        <v>0</v>
      </c>
      <c r="I71" s="734">
        <v>1</v>
      </c>
      <c r="J71" s="734">
        <v>112.13</v>
      </c>
      <c r="K71" s="748">
        <v>1</v>
      </c>
      <c r="L71" s="734">
        <v>1</v>
      </c>
      <c r="M71" s="735">
        <v>112.13</v>
      </c>
    </row>
    <row r="72" spans="1:13" ht="14.45" customHeight="1" x14ac:dyDescent="0.2">
      <c r="A72" s="729" t="s">
        <v>607</v>
      </c>
      <c r="B72" s="730" t="s">
        <v>1741</v>
      </c>
      <c r="C72" s="730" t="s">
        <v>1745</v>
      </c>
      <c r="D72" s="730" t="s">
        <v>1743</v>
      </c>
      <c r="E72" s="730" t="s">
        <v>1746</v>
      </c>
      <c r="F72" s="734"/>
      <c r="G72" s="734"/>
      <c r="H72" s="748">
        <v>0</v>
      </c>
      <c r="I72" s="734">
        <v>1</v>
      </c>
      <c r="J72" s="734">
        <v>98.009999999999977</v>
      </c>
      <c r="K72" s="748">
        <v>1</v>
      </c>
      <c r="L72" s="734">
        <v>1</v>
      </c>
      <c r="M72" s="735">
        <v>98.009999999999977</v>
      </c>
    </row>
    <row r="73" spans="1:13" ht="14.45" customHeight="1" x14ac:dyDescent="0.2">
      <c r="A73" s="729" t="s">
        <v>607</v>
      </c>
      <c r="B73" s="730" t="s">
        <v>1741</v>
      </c>
      <c r="C73" s="730" t="s">
        <v>1747</v>
      </c>
      <c r="D73" s="730" t="s">
        <v>961</v>
      </c>
      <c r="E73" s="730" t="s">
        <v>962</v>
      </c>
      <c r="F73" s="734"/>
      <c r="G73" s="734"/>
      <c r="H73" s="748">
        <v>0</v>
      </c>
      <c r="I73" s="734">
        <v>1</v>
      </c>
      <c r="J73" s="734">
        <v>77.679999999999993</v>
      </c>
      <c r="K73" s="748">
        <v>1</v>
      </c>
      <c r="L73" s="734">
        <v>1</v>
      </c>
      <c r="M73" s="735">
        <v>77.679999999999993</v>
      </c>
    </row>
    <row r="74" spans="1:13" ht="14.45" customHeight="1" x14ac:dyDescent="0.2">
      <c r="A74" s="729" t="s">
        <v>607</v>
      </c>
      <c r="B74" s="730" t="s">
        <v>1741</v>
      </c>
      <c r="C74" s="730" t="s">
        <v>1748</v>
      </c>
      <c r="D74" s="730" t="s">
        <v>961</v>
      </c>
      <c r="E74" s="730" t="s">
        <v>966</v>
      </c>
      <c r="F74" s="734"/>
      <c r="G74" s="734"/>
      <c r="H74" s="748">
        <v>0</v>
      </c>
      <c r="I74" s="734">
        <v>2</v>
      </c>
      <c r="J74" s="734">
        <v>184.41</v>
      </c>
      <c r="K74" s="748">
        <v>1</v>
      </c>
      <c r="L74" s="734">
        <v>2</v>
      </c>
      <c r="M74" s="735">
        <v>184.41</v>
      </c>
    </row>
    <row r="75" spans="1:13" ht="14.45" customHeight="1" x14ac:dyDescent="0.2">
      <c r="A75" s="729" t="s">
        <v>607</v>
      </c>
      <c r="B75" s="730" t="s">
        <v>1741</v>
      </c>
      <c r="C75" s="730" t="s">
        <v>1749</v>
      </c>
      <c r="D75" s="730" t="s">
        <v>961</v>
      </c>
      <c r="E75" s="730" t="s">
        <v>1750</v>
      </c>
      <c r="F75" s="734">
        <v>1</v>
      </c>
      <c r="G75" s="734">
        <v>94.37</v>
      </c>
      <c r="H75" s="748">
        <v>1</v>
      </c>
      <c r="I75" s="734"/>
      <c r="J75" s="734"/>
      <c r="K75" s="748">
        <v>0</v>
      </c>
      <c r="L75" s="734">
        <v>1</v>
      </c>
      <c r="M75" s="735">
        <v>94.37</v>
      </c>
    </row>
    <row r="76" spans="1:13" ht="14.45" customHeight="1" x14ac:dyDescent="0.2">
      <c r="A76" s="729" t="s">
        <v>607</v>
      </c>
      <c r="B76" s="730" t="s">
        <v>1638</v>
      </c>
      <c r="C76" s="730" t="s">
        <v>1751</v>
      </c>
      <c r="D76" s="730" t="s">
        <v>1752</v>
      </c>
      <c r="E76" s="730" t="s">
        <v>1753</v>
      </c>
      <c r="F76" s="734">
        <v>1.2</v>
      </c>
      <c r="G76" s="734">
        <v>500.13600000000008</v>
      </c>
      <c r="H76" s="748">
        <v>1</v>
      </c>
      <c r="I76" s="734"/>
      <c r="J76" s="734"/>
      <c r="K76" s="748">
        <v>0</v>
      </c>
      <c r="L76" s="734">
        <v>1.2</v>
      </c>
      <c r="M76" s="735">
        <v>500.13600000000008</v>
      </c>
    </row>
    <row r="77" spans="1:13" ht="14.45" customHeight="1" x14ac:dyDescent="0.2">
      <c r="A77" s="729" t="s">
        <v>607</v>
      </c>
      <c r="B77" s="730" t="s">
        <v>1644</v>
      </c>
      <c r="C77" s="730" t="s">
        <v>1754</v>
      </c>
      <c r="D77" s="730" t="s">
        <v>1755</v>
      </c>
      <c r="E77" s="730" t="s">
        <v>898</v>
      </c>
      <c r="F77" s="734">
        <v>48</v>
      </c>
      <c r="G77" s="734">
        <v>1603.1999999999998</v>
      </c>
      <c r="H77" s="748">
        <v>1</v>
      </c>
      <c r="I77" s="734"/>
      <c r="J77" s="734"/>
      <c r="K77" s="748">
        <v>0</v>
      </c>
      <c r="L77" s="734">
        <v>48</v>
      </c>
      <c r="M77" s="735">
        <v>1603.1999999999998</v>
      </c>
    </row>
    <row r="78" spans="1:13" ht="14.45" customHeight="1" x14ac:dyDescent="0.2">
      <c r="A78" s="729" t="s">
        <v>607</v>
      </c>
      <c r="B78" s="730" t="s">
        <v>1644</v>
      </c>
      <c r="C78" s="730" t="s">
        <v>1645</v>
      </c>
      <c r="D78" s="730" t="s">
        <v>897</v>
      </c>
      <c r="E78" s="730" t="s">
        <v>898</v>
      </c>
      <c r="F78" s="734"/>
      <c r="G78" s="734"/>
      <c r="H78" s="748">
        <v>0</v>
      </c>
      <c r="I78" s="734">
        <v>6</v>
      </c>
      <c r="J78" s="734">
        <v>114.24000000000001</v>
      </c>
      <c r="K78" s="748">
        <v>1</v>
      </c>
      <c r="L78" s="734">
        <v>6</v>
      </c>
      <c r="M78" s="735">
        <v>114.24000000000001</v>
      </c>
    </row>
    <row r="79" spans="1:13" ht="14.45" customHeight="1" x14ac:dyDescent="0.2">
      <c r="A79" s="729" t="s">
        <v>607</v>
      </c>
      <c r="B79" s="730" t="s">
        <v>1648</v>
      </c>
      <c r="C79" s="730" t="s">
        <v>1649</v>
      </c>
      <c r="D79" s="730" t="s">
        <v>658</v>
      </c>
      <c r="E79" s="730" t="s">
        <v>659</v>
      </c>
      <c r="F79" s="734">
        <v>2</v>
      </c>
      <c r="G79" s="734">
        <v>207.16</v>
      </c>
      <c r="H79" s="748">
        <v>1</v>
      </c>
      <c r="I79" s="734"/>
      <c r="J79" s="734"/>
      <c r="K79" s="748">
        <v>0</v>
      </c>
      <c r="L79" s="734">
        <v>2</v>
      </c>
      <c r="M79" s="735">
        <v>207.16</v>
      </c>
    </row>
    <row r="80" spans="1:13" ht="14.45" customHeight="1" x14ac:dyDescent="0.2">
      <c r="A80" s="729" t="s">
        <v>607</v>
      </c>
      <c r="B80" s="730" t="s">
        <v>1650</v>
      </c>
      <c r="C80" s="730" t="s">
        <v>1651</v>
      </c>
      <c r="D80" s="730" t="s">
        <v>1652</v>
      </c>
      <c r="E80" s="730" t="s">
        <v>1653</v>
      </c>
      <c r="F80" s="734"/>
      <c r="G80" s="734"/>
      <c r="H80" s="748">
        <v>0</v>
      </c>
      <c r="I80" s="734">
        <v>1</v>
      </c>
      <c r="J80" s="734">
        <v>150.69999999999999</v>
      </c>
      <c r="K80" s="748">
        <v>1</v>
      </c>
      <c r="L80" s="734">
        <v>1</v>
      </c>
      <c r="M80" s="735">
        <v>150.69999999999999</v>
      </c>
    </row>
    <row r="81" spans="1:13" ht="14.45" customHeight="1" x14ac:dyDescent="0.2">
      <c r="A81" s="729" t="s">
        <v>607</v>
      </c>
      <c r="B81" s="730" t="s">
        <v>1650</v>
      </c>
      <c r="C81" s="730" t="s">
        <v>1654</v>
      </c>
      <c r="D81" s="730" t="s">
        <v>1652</v>
      </c>
      <c r="E81" s="730" t="s">
        <v>1655</v>
      </c>
      <c r="F81" s="734"/>
      <c r="G81" s="734"/>
      <c r="H81" s="748">
        <v>0</v>
      </c>
      <c r="I81" s="734">
        <v>10.199999999999999</v>
      </c>
      <c r="J81" s="734">
        <v>2692.8</v>
      </c>
      <c r="K81" s="748">
        <v>1</v>
      </c>
      <c r="L81" s="734">
        <v>10.199999999999999</v>
      </c>
      <c r="M81" s="735">
        <v>2692.8</v>
      </c>
    </row>
    <row r="82" spans="1:13" ht="14.45" customHeight="1" x14ac:dyDescent="0.2">
      <c r="A82" s="729" t="s">
        <v>607</v>
      </c>
      <c r="B82" s="730" t="s">
        <v>1656</v>
      </c>
      <c r="C82" s="730" t="s">
        <v>1657</v>
      </c>
      <c r="D82" s="730" t="s">
        <v>1658</v>
      </c>
      <c r="E82" s="730" t="s">
        <v>1659</v>
      </c>
      <c r="F82" s="734"/>
      <c r="G82" s="734"/>
      <c r="H82" s="748">
        <v>0</v>
      </c>
      <c r="I82" s="734">
        <v>16</v>
      </c>
      <c r="J82" s="734">
        <v>846.08</v>
      </c>
      <c r="K82" s="748">
        <v>1</v>
      </c>
      <c r="L82" s="734">
        <v>16</v>
      </c>
      <c r="M82" s="735">
        <v>846.08</v>
      </c>
    </row>
    <row r="83" spans="1:13" ht="14.45" customHeight="1" x14ac:dyDescent="0.2">
      <c r="A83" s="729" t="s">
        <v>607</v>
      </c>
      <c r="B83" s="730" t="s">
        <v>1756</v>
      </c>
      <c r="C83" s="730" t="s">
        <v>1757</v>
      </c>
      <c r="D83" s="730" t="s">
        <v>1092</v>
      </c>
      <c r="E83" s="730" t="s">
        <v>1758</v>
      </c>
      <c r="F83" s="734"/>
      <c r="G83" s="734"/>
      <c r="H83" s="748">
        <v>0</v>
      </c>
      <c r="I83" s="734">
        <v>4.2</v>
      </c>
      <c r="J83" s="734">
        <v>791.53199999999993</v>
      </c>
      <c r="K83" s="748">
        <v>1</v>
      </c>
      <c r="L83" s="734">
        <v>4.2</v>
      </c>
      <c r="M83" s="735">
        <v>791.53199999999993</v>
      </c>
    </row>
    <row r="84" spans="1:13" ht="14.45" customHeight="1" x14ac:dyDescent="0.2">
      <c r="A84" s="729" t="s">
        <v>607</v>
      </c>
      <c r="B84" s="730" t="s">
        <v>1756</v>
      </c>
      <c r="C84" s="730" t="s">
        <v>1759</v>
      </c>
      <c r="D84" s="730" t="s">
        <v>1092</v>
      </c>
      <c r="E84" s="730" t="s">
        <v>1760</v>
      </c>
      <c r="F84" s="734"/>
      <c r="G84" s="734"/>
      <c r="H84" s="748">
        <v>0</v>
      </c>
      <c r="I84" s="734">
        <v>0.1</v>
      </c>
      <c r="J84" s="734">
        <v>37.692</v>
      </c>
      <c r="K84" s="748">
        <v>1</v>
      </c>
      <c r="L84" s="734">
        <v>0.1</v>
      </c>
      <c r="M84" s="735">
        <v>37.692</v>
      </c>
    </row>
    <row r="85" spans="1:13" ht="14.45" customHeight="1" x14ac:dyDescent="0.2">
      <c r="A85" s="729" t="s">
        <v>607</v>
      </c>
      <c r="B85" s="730" t="s">
        <v>1761</v>
      </c>
      <c r="C85" s="730" t="s">
        <v>1762</v>
      </c>
      <c r="D85" s="730" t="s">
        <v>1763</v>
      </c>
      <c r="E85" s="730" t="s">
        <v>1764</v>
      </c>
      <c r="F85" s="734">
        <v>1</v>
      </c>
      <c r="G85" s="734">
        <v>174.23</v>
      </c>
      <c r="H85" s="748">
        <v>1</v>
      </c>
      <c r="I85" s="734"/>
      <c r="J85" s="734"/>
      <c r="K85" s="748">
        <v>0</v>
      </c>
      <c r="L85" s="734">
        <v>1</v>
      </c>
      <c r="M85" s="735">
        <v>174.23</v>
      </c>
    </row>
    <row r="86" spans="1:13" ht="14.45" customHeight="1" x14ac:dyDescent="0.2">
      <c r="A86" s="729" t="s">
        <v>607</v>
      </c>
      <c r="B86" s="730" t="s">
        <v>1662</v>
      </c>
      <c r="C86" s="730" t="s">
        <v>1663</v>
      </c>
      <c r="D86" s="730" t="s">
        <v>787</v>
      </c>
      <c r="E86" s="730" t="s">
        <v>789</v>
      </c>
      <c r="F86" s="734"/>
      <c r="G86" s="734"/>
      <c r="H86" s="748">
        <v>0</v>
      </c>
      <c r="I86" s="734">
        <v>152</v>
      </c>
      <c r="J86" s="734">
        <v>5062.188990710807</v>
      </c>
      <c r="K86" s="748">
        <v>1</v>
      </c>
      <c r="L86" s="734">
        <v>152</v>
      </c>
      <c r="M86" s="735">
        <v>5062.188990710807</v>
      </c>
    </row>
    <row r="87" spans="1:13" ht="14.45" customHeight="1" x14ac:dyDescent="0.2">
      <c r="A87" s="729" t="s">
        <v>607</v>
      </c>
      <c r="B87" s="730" t="s">
        <v>1662</v>
      </c>
      <c r="C87" s="730" t="s">
        <v>1664</v>
      </c>
      <c r="D87" s="730" t="s">
        <v>787</v>
      </c>
      <c r="E87" s="730" t="s">
        <v>1665</v>
      </c>
      <c r="F87" s="734"/>
      <c r="G87" s="734"/>
      <c r="H87" s="748">
        <v>0</v>
      </c>
      <c r="I87" s="734">
        <v>7</v>
      </c>
      <c r="J87" s="734">
        <v>317</v>
      </c>
      <c r="K87" s="748">
        <v>1</v>
      </c>
      <c r="L87" s="734">
        <v>7</v>
      </c>
      <c r="M87" s="735">
        <v>317</v>
      </c>
    </row>
    <row r="88" spans="1:13" ht="14.45" customHeight="1" x14ac:dyDescent="0.2">
      <c r="A88" s="729" t="s">
        <v>607</v>
      </c>
      <c r="B88" s="730" t="s">
        <v>1662</v>
      </c>
      <c r="C88" s="730" t="s">
        <v>1666</v>
      </c>
      <c r="D88" s="730" t="s">
        <v>787</v>
      </c>
      <c r="E88" s="730" t="s">
        <v>1667</v>
      </c>
      <c r="F88" s="734"/>
      <c r="G88" s="734"/>
      <c r="H88" s="748">
        <v>0</v>
      </c>
      <c r="I88" s="734">
        <v>53</v>
      </c>
      <c r="J88" s="734">
        <v>2337.98</v>
      </c>
      <c r="K88" s="748">
        <v>1</v>
      </c>
      <c r="L88" s="734">
        <v>53</v>
      </c>
      <c r="M88" s="735">
        <v>2337.98</v>
      </c>
    </row>
    <row r="89" spans="1:13" ht="14.45" customHeight="1" x14ac:dyDescent="0.2">
      <c r="A89" s="729" t="s">
        <v>607</v>
      </c>
      <c r="B89" s="730" t="s">
        <v>1765</v>
      </c>
      <c r="C89" s="730" t="s">
        <v>1766</v>
      </c>
      <c r="D89" s="730" t="s">
        <v>1767</v>
      </c>
      <c r="E89" s="730" t="s">
        <v>1768</v>
      </c>
      <c r="F89" s="734"/>
      <c r="G89" s="734"/>
      <c r="H89" s="748">
        <v>0</v>
      </c>
      <c r="I89" s="734">
        <v>1</v>
      </c>
      <c r="J89" s="734">
        <v>238.21999999999997</v>
      </c>
      <c r="K89" s="748">
        <v>1</v>
      </c>
      <c r="L89" s="734">
        <v>1</v>
      </c>
      <c r="M89" s="735">
        <v>238.21999999999997</v>
      </c>
    </row>
    <row r="90" spans="1:13" ht="14.45" customHeight="1" x14ac:dyDescent="0.2">
      <c r="A90" s="729" t="s">
        <v>607</v>
      </c>
      <c r="B90" s="730" t="s">
        <v>1769</v>
      </c>
      <c r="C90" s="730" t="s">
        <v>1770</v>
      </c>
      <c r="D90" s="730" t="s">
        <v>999</v>
      </c>
      <c r="E90" s="730" t="s">
        <v>1771</v>
      </c>
      <c r="F90" s="734">
        <v>1</v>
      </c>
      <c r="G90" s="734">
        <v>104.87</v>
      </c>
      <c r="H90" s="748">
        <v>1</v>
      </c>
      <c r="I90" s="734"/>
      <c r="J90" s="734"/>
      <c r="K90" s="748">
        <v>0</v>
      </c>
      <c r="L90" s="734">
        <v>1</v>
      </c>
      <c r="M90" s="735">
        <v>104.87</v>
      </c>
    </row>
    <row r="91" spans="1:13" ht="14.45" customHeight="1" x14ac:dyDescent="0.2">
      <c r="A91" s="729" t="s">
        <v>607</v>
      </c>
      <c r="B91" s="730" t="s">
        <v>1772</v>
      </c>
      <c r="C91" s="730" t="s">
        <v>1773</v>
      </c>
      <c r="D91" s="730" t="s">
        <v>1774</v>
      </c>
      <c r="E91" s="730" t="s">
        <v>1775</v>
      </c>
      <c r="F91" s="734"/>
      <c r="G91" s="734"/>
      <c r="H91" s="748">
        <v>0</v>
      </c>
      <c r="I91" s="734">
        <v>1</v>
      </c>
      <c r="J91" s="734">
        <v>723.18000000000029</v>
      </c>
      <c r="K91" s="748">
        <v>1</v>
      </c>
      <c r="L91" s="734">
        <v>1</v>
      </c>
      <c r="M91" s="735">
        <v>723.18000000000029</v>
      </c>
    </row>
    <row r="92" spans="1:13" ht="14.45" customHeight="1" x14ac:dyDescent="0.2">
      <c r="A92" s="729" t="s">
        <v>607</v>
      </c>
      <c r="B92" s="730" t="s">
        <v>1776</v>
      </c>
      <c r="C92" s="730" t="s">
        <v>1777</v>
      </c>
      <c r="D92" s="730" t="s">
        <v>1025</v>
      </c>
      <c r="E92" s="730" t="s">
        <v>1778</v>
      </c>
      <c r="F92" s="734"/>
      <c r="G92" s="734"/>
      <c r="H92" s="748">
        <v>0</v>
      </c>
      <c r="I92" s="734">
        <v>1</v>
      </c>
      <c r="J92" s="734">
        <v>166.91</v>
      </c>
      <c r="K92" s="748">
        <v>1</v>
      </c>
      <c r="L92" s="734">
        <v>1</v>
      </c>
      <c r="M92" s="735">
        <v>166.91</v>
      </c>
    </row>
    <row r="93" spans="1:13" ht="14.45" customHeight="1" x14ac:dyDescent="0.2">
      <c r="A93" s="729" t="s">
        <v>607</v>
      </c>
      <c r="B93" s="730" t="s">
        <v>1779</v>
      </c>
      <c r="C93" s="730" t="s">
        <v>1780</v>
      </c>
      <c r="D93" s="730" t="s">
        <v>1781</v>
      </c>
      <c r="E93" s="730" t="s">
        <v>1782</v>
      </c>
      <c r="F93" s="734"/>
      <c r="G93" s="734"/>
      <c r="H93" s="748">
        <v>0</v>
      </c>
      <c r="I93" s="734">
        <v>1</v>
      </c>
      <c r="J93" s="734">
        <v>61.95000000000001</v>
      </c>
      <c r="K93" s="748">
        <v>1</v>
      </c>
      <c r="L93" s="734">
        <v>1</v>
      </c>
      <c r="M93" s="735">
        <v>61.95000000000001</v>
      </c>
    </row>
    <row r="94" spans="1:13" ht="14.45" customHeight="1" x14ac:dyDescent="0.2">
      <c r="A94" s="729" t="s">
        <v>607</v>
      </c>
      <c r="B94" s="730" t="s">
        <v>1783</v>
      </c>
      <c r="C94" s="730" t="s">
        <v>1784</v>
      </c>
      <c r="D94" s="730" t="s">
        <v>1785</v>
      </c>
      <c r="E94" s="730" t="s">
        <v>1786</v>
      </c>
      <c r="F94" s="734">
        <v>1</v>
      </c>
      <c r="G94" s="734">
        <v>59.53</v>
      </c>
      <c r="H94" s="748">
        <v>1</v>
      </c>
      <c r="I94" s="734"/>
      <c r="J94" s="734"/>
      <c r="K94" s="748">
        <v>0</v>
      </c>
      <c r="L94" s="734">
        <v>1</v>
      </c>
      <c r="M94" s="735">
        <v>59.53</v>
      </c>
    </row>
    <row r="95" spans="1:13" ht="14.45" customHeight="1" x14ac:dyDescent="0.2">
      <c r="A95" s="729" t="s">
        <v>607</v>
      </c>
      <c r="B95" s="730" t="s">
        <v>1672</v>
      </c>
      <c r="C95" s="730" t="s">
        <v>1673</v>
      </c>
      <c r="D95" s="730" t="s">
        <v>1674</v>
      </c>
      <c r="E95" s="730" t="s">
        <v>1675</v>
      </c>
      <c r="F95" s="734"/>
      <c r="G95" s="734"/>
      <c r="H95" s="748">
        <v>0</v>
      </c>
      <c r="I95" s="734">
        <v>26</v>
      </c>
      <c r="J95" s="734">
        <v>236.87999999999997</v>
      </c>
      <c r="K95" s="748">
        <v>1</v>
      </c>
      <c r="L95" s="734">
        <v>26</v>
      </c>
      <c r="M95" s="735">
        <v>236.87999999999997</v>
      </c>
    </row>
    <row r="96" spans="1:13" ht="14.45" customHeight="1" x14ac:dyDescent="0.2">
      <c r="A96" s="729" t="s">
        <v>607</v>
      </c>
      <c r="B96" s="730" t="s">
        <v>1676</v>
      </c>
      <c r="C96" s="730" t="s">
        <v>1679</v>
      </c>
      <c r="D96" s="730" t="s">
        <v>855</v>
      </c>
      <c r="E96" s="730" t="s">
        <v>825</v>
      </c>
      <c r="F96" s="734"/>
      <c r="G96" s="734"/>
      <c r="H96" s="748">
        <v>0</v>
      </c>
      <c r="I96" s="734">
        <v>4</v>
      </c>
      <c r="J96" s="734">
        <v>182.48000000000002</v>
      </c>
      <c r="K96" s="748">
        <v>1</v>
      </c>
      <c r="L96" s="734">
        <v>4</v>
      </c>
      <c r="M96" s="735">
        <v>182.48000000000002</v>
      </c>
    </row>
    <row r="97" spans="1:13" ht="14.45" customHeight="1" x14ac:dyDescent="0.2">
      <c r="A97" s="729" t="s">
        <v>607</v>
      </c>
      <c r="B97" s="730" t="s">
        <v>1787</v>
      </c>
      <c r="C97" s="730" t="s">
        <v>1788</v>
      </c>
      <c r="D97" s="730" t="s">
        <v>914</v>
      </c>
      <c r="E97" s="730" t="s">
        <v>1789</v>
      </c>
      <c r="F97" s="734"/>
      <c r="G97" s="734"/>
      <c r="H97" s="748">
        <v>0</v>
      </c>
      <c r="I97" s="734">
        <v>1</v>
      </c>
      <c r="J97" s="734">
        <v>98.150000000000034</v>
      </c>
      <c r="K97" s="748">
        <v>1</v>
      </c>
      <c r="L97" s="734">
        <v>1</v>
      </c>
      <c r="M97" s="735">
        <v>98.150000000000034</v>
      </c>
    </row>
    <row r="98" spans="1:13" ht="14.45" customHeight="1" x14ac:dyDescent="0.2">
      <c r="A98" s="729" t="s">
        <v>607</v>
      </c>
      <c r="B98" s="730" t="s">
        <v>1790</v>
      </c>
      <c r="C98" s="730" t="s">
        <v>1791</v>
      </c>
      <c r="D98" s="730" t="s">
        <v>1792</v>
      </c>
      <c r="E98" s="730" t="s">
        <v>1793</v>
      </c>
      <c r="F98" s="734">
        <v>1</v>
      </c>
      <c r="G98" s="734">
        <v>119.79000000000003</v>
      </c>
      <c r="H98" s="748">
        <v>1</v>
      </c>
      <c r="I98" s="734"/>
      <c r="J98" s="734"/>
      <c r="K98" s="748">
        <v>0</v>
      </c>
      <c r="L98" s="734">
        <v>1</v>
      </c>
      <c r="M98" s="735">
        <v>119.79000000000003</v>
      </c>
    </row>
    <row r="99" spans="1:13" ht="14.45" customHeight="1" x14ac:dyDescent="0.2">
      <c r="A99" s="729" t="s">
        <v>607</v>
      </c>
      <c r="B99" s="730" t="s">
        <v>1688</v>
      </c>
      <c r="C99" s="730" t="s">
        <v>1689</v>
      </c>
      <c r="D99" s="730" t="s">
        <v>664</v>
      </c>
      <c r="E99" s="730" t="s">
        <v>1690</v>
      </c>
      <c r="F99" s="734"/>
      <c r="G99" s="734"/>
      <c r="H99" s="748">
        <v>0</v>
      </c>
      <c r="I99" s="734">
        <v>1</v>
      </c>
      <c r="J99" s="734">
        <v>70.399999999999991</v>
      </c>
      <c r="K99" s="748">
        <v>1</v>
      </c>
      <c r="L99" s="734">
        <v>1</v>
      </c>
      <c r="M99" s="735">
        <v>70.399999999999991</v>
      </c>
    </row>
    <row r="100" spans="1:13" ht="14.45" customHeight="1" x14ac:dyDescent="0.2">
      <c r="A100" s="729" t="s">
        <v>607</v>
      </c>
      <c r="B100" s="730" t="s">
        <v>1794</v>
      </c>
      <c r="C100" s="730" t="s">
        <v>1795</v>
      </c>
      <c r="D100" s="730" t="s">
        <v>1796</v>
      </c>
      <c r="E100" s="730" t="s">
        <v>1797</v>
      </c>
      <c r="F100" s="734"/>
      <c r="G100" s="734"/>
      <c r="H100" s="748">
        <v>0</v>
      </c>
      <c r="I100" s="734">
        <v>1</v>
      </c>
      <c r="J100" s="734">
        <v>404.32</v>
      </c>
      <c r="K100" s="748">
        <v>1</v>
      </c>
      <c r="L100" s="734">
        <v>1</v>
      </c>
      <c r="M100" s="735">
        <v>404.32</v>
      </c>
    </row>
    <row r="101" spans="1:13" ht="14.45" customHeight="1" x14ac:dyDescent="0.2">
      <c r="A101" s="729" t="s">
        <v>607</v>
      </c>
      <c r="B101" s="730" t="s">
        <v>1798</v>
      </c>
      <c r="C101" s="730" t="s">
        <v>1799</v>
      </c>
      <c r="D101" s="730" t="s">
        <v>1075</v>
      </c>
      <c r="E101" s="730" t="s">
        <v>669</v>
      </c>
      <c r="F101" s="734"/>
      <c r="G101" s="734"/>
      <c r="H101" s="748">
        <v>0</v>
      </c>
      <c r="I101" s="734">
        <v>1</v>
      </c>
      <c r="J101" s="734">
        <v>29.87</v>
      </c>
      <c r="K101" s="748">
        <v>1</v>
      </c>
      <c r="L101" s="734">
        <v>1</v>
      </c>
      <c r="M101" s="735">
        <v>29.87</v>
      </c>
    </row>
    <row r="102" spans="1:13" ht="14.45" customHeight="1" x14ac:dyDescent="0.2">
      <c r="A102" s="729" t="s">
        <v>610</v>
      </c>
      <c r="B102" s="730" t="s">
        <v>1627</v>
      </c>
      <c r="C102" s="730" t="s">
        <v>1800</v>
      </c>
      <c r="D102" s="730" t="s">
        <v>1114</v>
      </c>
      <c r="E102" s="730" t="s">
        <v>1801</v>
      </c>
      <c r="F102" s="734"/>
      <c r="G102" s="734"/>
      <c r="H102" s="748">
        <v>0</v>
      </c>
      <c r="I102" s="734">
        <v>70</v>
      </c>
      <c r="J102" s="734">
        <v>2602.6</v>
      </c>
      <c r="K102" s="748">
        <v>1</v>
      </c>
      <c r="L102" s="734">
        <v>70</v>
      </c>
      <c r="M102" s="735">
        <v>2602.6</v>
      </c>
    </row>
    <row r="103" spans="1:13" ht="14.45" customHeight="1" x14ac:dyDescent="0.2">
      <c r="A103" s="729" t="s">
        <v>610</v>
      </c>
      <c r="B103" s="730" t="s">
        <v>1662</v>
      </c>
      <c r="C103" s="730" t="s">
        <v>1663</v>
      </c>
      <c r="D103" s="730" t="s">
        <v>787</v>
      </c>
      <c r="E103" s="730" t="s">
        <v>789</v>
      </c>
      <c r="F103" s="734"/>
      <c r="G103" s="734"/>
      <c r="H103" s="748">
        <v>0</v>
      </c>
      <c r="I103" s="734">
        <v>5</v>
      </c>
      <c r="J103" s="734">
        <v>165.05500000000001</v>
      </c>
      <c r="K103" s="748">
        <v>1</v>
      </c>
      <c r="L103" s="734">
        <v>5</v>
      </c>
      <c r="M103" s="735">
        <v>165.05500000000001</v>
      </c>
    </row>
    <row r="104" spans="1:13" ht="14.45" customHeight="1" x14ac:dyDescent="0.2">
      <c r="A104" s="729" t="s">
        <v>613</v>
      </c>
      <c r="B104" s="730" t="s">
        <v>1580</v>
      </c>
      <c r="C104" s="730" t="s">
        <v>1581</v>
      </c>
      <c r="D104" s="730" t="s">
        <v>1582</v>
      </c>
      <c r="E104" s="730" t="s">
        <v>1583</v>
      </c>
      <c r="F104" s="734"/>
      <c r="G104" s="734"/>
      <c r="H104" s="748">
        <v>0</v>
      </c>
      <c r="I104" s="734">
        <v>1210</v>
      </c>
      <c r="J104" s="734">
        <v>20064.919999999998</v>
      </c>
      <c r="K104" s="748">
        <v>1</v>
      </c>
      <c r="L104" s="734">
        <v>1210</v>
      </c>
      <c r="M104" s="735">
        <v>20064.919999999998</v>
      </c>
    </row>
    <row r="105" spans="1:13" ht="14.45" customHeight="1" x14ac:dyDescent="0.2">
      <c r="A105" s="729" t="s">
        <v>613</v>
      </c>
      <c r="B105" s="730" t="s">
        <v>1802</v>
      </c>
      <c r="C105" s="730" t="s">
        <v>1803</v>
      </c>
      <c r="D105" s="730" t="s">
        <v>1804</v>
      </c>
      <c r="E105" s="730" t="s">
        <v>1805</v>
      </c>
      <c r="F105" s="734"/>
      <c r="G105" s="734"/>
      <c r="H105" s="748">
        <v>0</v>
      </c>
      <c r="I105" s="734">
        <v>7</v>
      </c>
      <c r="J105" s="734">
        <v>1917.2999448478768</v>
      </c>
      <c r="K105" s="748">
        <v>1</v>
      </c>
      <c r="L105" s="734">
        <v>7</v>
      </c>
      <c r="M105" s="735">
        <v>1917.2999448478768</v>
      </c>
    </row>
    <row r="106" spans="1:13" ht="14.45" customHeight="1" x14ac:dyDescent="0.2">
      <c r="A106" s="729" t="s">
        <v>613</v>
      </c>
      <c r="B106" s="730" t="s">
        <v>1586</v>
      </c>
      <c r="C106" s="730" t="s">
        <v>1587</v>
      </c>
      <c r="D106" s="730" t="s">
        <v>806</v>
      </c>
      <c r="E106" s="730" t="s">
        <v>1588</v>
      </c>
      <c r="F106" s="734"/>
      <c r="G106" s="734"/>
      <c r="H106" s="748">
        <v>0</v>
      </c>
      <c r="I106" s="734">
        <v>4</v>
      </c>
      <c r="J106" s="734">
        <v>456.08000000000004</v>
      </c>
      <c r="K106" s="748">
        <v>1</v>
      </c>
      <c r="L106" s="734">
        <v>4</v>
      </c>
      <c r="M106" s="735">
        <v>456.08000000000004</v>
      </c>
    </row>
    <row r="107" spans="1:13" ht="14.45" customHeight="1" x14ac:dyDescent="0.2">
      <c r="A107" s="729" t="s">
        <v>613</v>
      </c>
      <c r="B107" s="730" t="s">
        <v>1700</v>
      </c>
      <c r="C107" s="730" t="s">
        <v>1701</v>
      </c>
      <c r="D107" s="730" t="s">
        <v>1702</v>
      </c>
      <c r="E107" s="730" t="s">
        <v>1703</v>
      </c>
      <c r="F107" s="734"/>
      <c r="G107" s="734"/>
      <c r="H107" s="748">
        <v>0</v>
      </c>
      <c r="I107" s="734">
        <v>1</v>
      </c>
      <c r="J107" s="734">
        <v>48.929999999999993</v>
      </c>
      <c r="K107" s="748">
        <v>1</v>
      </c>
      <c r="L107" s="734">
        <v>1</v>
      </c>
      <c r="M107" s="735">
        <v>48.929999999999993</v>
      </c>
    </row>
    <row r="108" spans="1:13" ht="14.45" customHeight="1" x14ac:dyDescent="0.2">
      <c r="A108" s="729" t="s">
        <v>613</v>
      </c>
      <c r="B108" s="730" t="s">
        <v>1700</v>
      </c>
      <c r="C108" s="730" t="s">
        <v>1806</v>
      </c>
      <c r="D108" s="730" t="s">
        <v>1702</v>
      </c>
      <c r="E108" s="730" t="s">
        <v>1807</v>
      </c>
      <c r="F108" s="734"/>
      <c r="G108" s="734"/>
      <c r="H108" s="748">
        <v>0</v>
      </c>
      <c r="I108" s="734">
        <v>3</v>
      </c>
      <c r="J108" s="734">
        <v>242.97000000000003</v>
      </c>
      <c r="K108" s="748">
        <v>1</v>
      </c>
      <c r="L108" s="734">
        <v>3</v>
      </c>
      <c r="M108" s="735">
        <v>242.97000000000003</v>
      </c>
    </row>
    <row r="109" spans="1:13" ht="14.45" customHeight="1" x14ac:dyDescent="0.2">
      <c r="A109" s="729" t="s">
        <v>613</v>
      </c>
      <c r="B109" s="730" t="s">
        <v>1589</v>
      </c>
      <c r="C109" s="730" t="s">
        <v>1590</v>
      </c>
      <c r="D109" s="730" t="s">
        <v>712</v>
      </c>
      <c r="E109" s="730" t="s">
        <v>1591</v>
      </c>
      <c r="F109" s="734"/>
      <c r="G109" s="734"/>
      <c r="H109" s="748">
        <v>0</v>
      </c>
      <c r="I109" s="734">
        <v>9</v>
      </c>
      <c r="J109" s="734">
        <v>29699.78</v>
      </c>
      <c r="K109" s="748">
        <v>1</v>
      </c>
      <c r="L109" s="734">
        <v>9</v>
      </c>
      <c r="M109" s="735">
        <v>29699.78</v>
      </c>
    </row>
    <row r="110" spans="1:13" ht="14.45" customHeight="1" x14ac:dyDescent="0.2">
      <c r="A110" s="729" t="s">
        <v>613</v>
      </c>
      <c r="B110" s="730" t="s">
        <v>1808</v>
      </c>
      <c r="C110" s="730" t="s">
        <v>1809</v>
      </c>
      <c r="D110" s="730" t="s">
        <v>1192</v>
      </c>
      <c r="E110" s="730" t="s">
        <v>1810</v>
      </c>
      <c r="F110" s="734"/>
      <c r="G110" s="734"/>
      <c r="H110" s="748">
        <v>0</v>
      </c>
      <c r="I110" s="734">
        <v>22</v>
      </c>
      <c r="J110" s="734">
        <v>2830.46</v>
      </c>
      <c r="K110" s="748">
        <v>1</v>
      </c>
      <c r="L110" s="734">
        <v>22</v>
      </c>
      <c r="M110" s="735">
        <v>2830.46</v>
      </c>
    </row>
    <row r="111" spans="1:13" ht="14.45" customHeight="1" x14ac:dyDescent="0.2">
      <c r="A111" s="729" t="s">
        <v>613</v>
      </c>
      <c r="B111" s="730" t="s">
        <v>1808</v>
      </c>
      <c r="C111" s="730" t="s">
        <v>1811</v>
      </c>
      <c r="D111" s="730" t="s">
        <v>1192</v>
      </c>
      <c r="E111" s="730" t="s">
        <v>1812</v>
      </c>
      <c r="F111" s="734"/>
      <c r="G111" s="734"/>
      <c r="H111" s="748">
        <v>0</v>
      </c>
      <c r="I111" s="734">
        <v>1</v>
      </c>
      <c r="J111" s="734">
        <v>89.65000000000002</v>
      </c>
      <c r="K111" s="748">
        <v>1</v>
      </c>
      <c r="L111" s="734">
        <v>1</v>
      </c>
      <c r="M111" s="735">
        <v>89.65000000000002</v>
      </c>
    </row>
    <row r="112" spans="1:13" ht="14.45" customHeight="1" x14ac:dyDescent="0.2">
      <c r="A112" s="729" t="s">
        <v>613</v>
      </c>
      <c r="B112" s="730" t="s">
        <v>1596</v>
      </c>
      <c r="C112" s="730" t="s">
        <v>1813</v>
      </c>
      <c r="D112" s="730" t="s">
        <v>1326</v>
      </c>
      <c r="E112" s="730" t="s">
        <v>1814</v>
      </c>
      <c r="F112" s="734"/>
      <c r="G112" s="734"/>
      <c r="H112" s="748">
        <v>0</v>
      </c>
      <c r="I112" s="734">
        <v>150</v>
      </c>
      <c r="J112" s="734">
        <v>36990.000242879505</v>
      </c>
      <c r="K112" s="748">
        <v>1</v>
      </c>
      <c r="L112" s="734">
        <v>150</v>
      </c>
      <c r="M112" s="735">
        <v>36990.000242879505</v>
      </c>
    </row>
    <row r="113" spans="1:13" ht="14.45" customHeight="1" x14ac:dyDescent="0.2">
      <c r="A113" s="729" t="s">
        <v>613</v>
      </c>
      <c r="B113" s="730" t="s">
        <v>1596</v>
      </c>
      <c r="C113" s="730" t="s">
        <v>1597</v>
      </c>
      <c r="D113" s="730" t="s">
        <v>1326</v>
      </c>
      <c r="E113" s="730" t="s">
        <v>1598</v>
      </c>
      <c r="F113" s="734"/>
      <c r="G113" s="734"/>
      <c r="H113" s="748">
        <v>0</v>
      </c>
      <c r="I113" s="734">
        <v>320</v>
      </c>
      <c r="J113" s="734">
        <v>15782.399964482471</v>
      </c>
      <c r="K113" s="748">
        <v>1</v>
      </c>
      <c r="L113" s="734">
        <v>320</v>
      </c>
      <c r="M113" s="735">
        <v>15782.399964482471</v>
      </c>
    </row>
    <row r="114" spans="1:13" ht="14.45" customHeight="1" x14ac:dyDescent="0.2">
      <c r="A114" s="729" t="s">
        <v>613</v>
      </c>
      <c r="B114" s="730" t="s">
        <v>1599</v>
      </c>
      <c r="C114" s="730" t="s">
        <v>1815</v>
      </c>
      <c r="D114" s="730" t="s">
        <v>1601</v>
      </c>
      <c r="E114" s="730" t="s">
        <v>1816</v>
      </c>
      <c r="F114" s="734"/>
      <c r="G114" s="734"/>
      <c r="H114" s="748">
        <v>0</v>
      </c>
      <c r="I114" s="734">
        <v>1</v>
      </c>
      <c r="J114" s="734">
        <v>78.410000000000011</v>
      </c>
      <c r="K114" s="748">
        <v>1</v>
      </c>
      <c r="L114" s="734">
        <v>1</v>
      </c>
      <c r="M114" s="735">
        <v>78.410000000000011</v>
      </c>
    </row>
    <row r="115" spans="1:13" ht="14.45" customHeight="1" x14ac:dyDescent="0.2">
      <c r="A115" s="729" t="s">
        <v>613</v>
      </c>
      <c r="B115" s="730" t="s">
        <v>1817</v>
      </c>
      <c r="C115" s="730" t="s">
        <v>1818</v>
      </c>
      <c r="D115" s="730" t="s">
        <v>1819</v>
      </c>
      <c r="E115" s="730" t="s">
        <v>1820</v>
      </c>
      <c r="F115" s="734"/>
      <c r="G115" s="734"/>
      <c r="H115" s="748">
        <v>0</v>
      </c>
      <c r="I115" s="734">
        <v>1</v>
      </c>
      <c r="J115" s="734">
        <v>288.94000000000005</v>
      </c>
      <c r="K115" s="748">
        <v>1</v>
      </c>
      <c r="L115" s="734">
        <v>1</v>
      </c>
      <c r="M115" s="735">
        <v>288.94000000000005</v>
      </c>
    </row>
    <row r="116" spans="1:13" ht="14.45" customHeight="1" x14ac:dyDescent="0.2">
      <c r="A116" s="729" t="s">
        <v>613</v>
      </c>
      <c r="B116" s="730" t="s">
        <v>1717</v>
      </c>
      <c r="C116" s="730" t="s">
        <v>1821</v>
      </c>
      <c r="D116" s="730" t="s">
        <v>1241</v>
      </c>
      <c r="E116" s="730" t="s">
        <v>1242</v>
      </c>
      <c r="F116" s="734"/>
      <c r="G116" s="734"/>
      <c r="H116" s="748">
        <v>0</v>
      </c>
      <c r="I116" s="734">
        <v>23</v>
      </c>
      <c r="J116" s="734">
        <v>928.05000000000007</v>
      </c>
      <c r="K116" s="748">
        <v>1</v>
      </c>
      <c r="L116" s="734">
        <v>23</v>
      </c>
      <c r="M116" s="735">
        <v>928.05000000000007</v>
      </c>
    </row>
    <row r="117" spans="1:13" ht="14.45" customHeight="1" x14ac:dyDescent="0.2">
      <c r="A117" s="729" t="s">
        <v>613</v>
      </c>
      <c r="B117" s="730" t="s">
        <v>1717</v>
      </c>
      <c r="C117" s="730" t="s">
        <v>1822</v>
      </c>
      <c r="D117" s="730" t="s">
        <v>1241</v>
      </c>
      <c r="E117" s="730" t="s">
        <v>1242</v>
      </c>
      <c r="F117" s="734"/>
      <c r="G117" s="734"/>
      <c r="H117" s="748">
        <v>0</v>
      </c>
      <c r="I117" s="734">
        <v>13</v>
      </c>
      <c r="J117" s="734">
        <v>524.54999999999995</v>
      </c>
      <c r="K117" s="748">
        <v>1</v>
      </c>
      <c r="L117" s="734">
        <v>13</v>
      </c>
      <c r="M117" s="735">
        <v>524.54999999999995</v>
      </c>
    </row>
    <row r="118" spans="1:13" ht="14.45" customHeight="1" x14ac:dyDescent="0.2">
      <c r="A118" s="729" t="s">
        <v>613</v>
      </c>
      <c r="B118" s="730" t="s">
        <v>1717</v>
      </c>
      <c r="C118" s="730" t="s">
        <v>1718</v>
      </c>
      <c r="D118" s="730" t="s">
        <v>973</v>
      </c>
      <c r="E118" s="730" t="s">
        <v>1719</v>
      </c>
      <c r="F118" s="734"/>
      <c r="G118" s="734"/>
      <c r="H118" s="748">
        <v>0</v>
      </c>
      <c r="I118" s="734">
        <v>2</v>
      </c>
      <c r="J118" s="734">
        <v>62.679999999999978</v>
      </c>
      <c r="K118" s="748">
        <v>1</v>
      </c>
      <c r="L118" s="734">
        <v>2</v>
      </c>
      <c r="M118" s="735">
        <v>62.679999999999978</v>
      </c>
    </row>
    <row r="119" spans="1:13" ht="14.45" customHeight="1" x14ac:dyDescent="0.2">
      <c r="A119" s="729" t="s">
        <v>613</v>
      </c>
      <c r="B119" s="730" t="s">
        <v>1717</v>
      </c>
      <c r="C119" s="730" t="s">
        <v>1823</v>
      </c>
      <c r="D119" s="730" t="s">
        <v>973</v>
      </c>
      <c r="E119" s="730" t="s">
        <v>1824</v>
      </c>
      <c r="F119" s="734"/>
      <c r="G119" s="734"/>
      <c r="H119" s="748">
        <v>0</v>
      </c>
      <c r="I119" s="734">
        <v>1</v>
      </c>
      <c r="J119" s="734">
        <v>58.640000000000015</v>
      </c>
      <c r="K119" s="748">
        <v>1</v>
      </c>
      <c r="L119" s="734">
        <v>1</v>
      </c>
      <c r="M119" s="735">
        <v>58.640000000000015</v>
      </c>
    </row>
    <row r="120" spans="1:13" ht="14.45" customHeight="1" x14ac:dyDescent="0.2">
      <c r="A120" s="729" t="s">
        <v>613</v>
      </c>
      <c r="B120" s="730" t="s">
        <v>1603</v>
      </c>
      <c r="C120" s="730" t="s">
        <v>1604</v>
      </c>
      <c r="D120" s="730" t="s">
        <v>719</v>
      </c>
      <c r="E120" s="730" t="s">
        <v>1605</v>
      </c>
      <c r="F120" s="734"/>
      <c r="G120" s="734"/>
      <c r="H120" s="748">
        <v>0</v>
      </c>
      <c r="I120" s="734">
        <v>5</v>
      </c>
      <c r="J120" s="734">
        <v>198.64999999999995</v>
      </c>
      <c r="K120" s="748">
        <v>1</v>
      </c>
      <c r="L120" s="734">
        <v>5</v>
      </c>
      <c r="M120" s="735">
        <v>198.64999999999995</v>
      </c>
    </row>
    <row r="121" spans="1:13" ht="14.45" customHeight="1" x14ac:dyDescent="0.2">
      <c r="A121" s="729" t="s">
        <v>613</v>
      </c>
      <c r="B121" s="730" t="s">
        <v>1603</v>
      </c>
      <c r="C121" s="730" t="s">
        <v>1606</v>
      </c>
      <c r="D121" s="730" t="s">
        <v>721</v>
      </c>
      <c r="E121" s="730" t="s">
        <v>1607</v>
      </c>
      <c r="F121" s="734"/>
      <c r="G121" s="734"/>
      <c r="H121" s="748">
        <v>0</v>
      </c>
      <c r="I121" s="734">
        <v>3</v>
      </c>
      <c r="J121" s="734">
        <v>177.87</v>
      </c>
      <c r="K121" s="748">
        <v>1</v>
      </c>
      <c r="L121" s="734">
        <v>3</v>
      </c>
      <c r="M121" s="735">
        <v>177.87</v>
      </c>
    </row>
    <row r="122" spans="1:13" ht="14.45" customHeight="1" x14ac:dyDescent="0.2">
      <c r="A122" s="729" t="s">
        <v>613</v>
      </c>
      <c r="B122" s="730" t="s">
        <v>1608</v>
      </c>
      <c r="C122" s="730" t="s">
        <v>1825</v>
      </c>
      <c r="D122" s="730" t="s">
        <v>650</v>
      </c>
      <c r="E122" s="730" t="s">
        <v>1826</v>
      </c>
      <c r="F122" s="734"/>
      <c r="G122" s="734"/>
      <c r="H122" s="748">
        <v>0</v>
      </c>
      <c r="I122" s="734">
        <v>3</v>
      </c>
      <c r="J122" s="734">
        <v>324.29999999999995</v>
      </c>
      <c r="K122" s="748">
        <v>1</v>
      </c>
      <c r="L122" s="734">
        <v>3</v>
      </c>
      <c r="M122" s="735">
        <v>324.29999999999995</v>
      </c>
    </row>
    <row r="123" spans="1:13" ht="14.45" customHeight="1" x14ac:dyDescent="0.2">
      <c r="A123" s="729" t="s">
        <v>613</v>
      </c>
      <c r="B123" s="730" t="s">
        <v>1608</v>
      </c>
      <c r="C123" s="730" t="s">
        <v>1609</v>
      </c>
      <c r="D123" s="730" t="s">
        <v>650</v>
      </c>
      <c r="E123" s="730" t="s">
        <v>651</v>
      </c>
      <c r="F123" s="734"/>
      <c r="G123" s="734"/>
      <c r="H123" s="748">
        <v>0</v>
      </c>
      <c r="I123" s="734">
        <v>3</v>
      </c>
      <c r="J123" s="734">
        <v>621.69000000000005</v>
      </c>
      <c r="K123" s="748">
        <v>1</v>
      </c>
      <c r="L123" s="734">
        <v>3</v>
      </c>
      <c r="M123" s="735">
        <v>621.69000000000005</v>
      </c>
    </row>
    <row r="124" spans="1:13" ht="14.45" customHeight="1" x14ac:dyDescent="0.2">
      <c r="A124" s="729" t="s">
        <v>613</v>
      </c>
      <c r="B124" s="730" t="s">
        <v>1608</v>
      </c>
      <c r="C124" s="730" t="s">
        <v>1827</v>
      </c>
      <c r="D124" s="730" t="s">
        <v>1159</v>
      </c>
      <c r="E124" s="730" t="s">
        <v>1160</v>
      </c>
      <c r="F124" s="734"/>
      <c r="G124" s="734"/>
      <c r="H124" s="748">
        <v>0</v>
      </c>
      <c r="I124" s="734">
        <v>11</v>
      </c>
      <c r="J124" s="734">
        <v>971.7399999999999</v>
      </c>
      <c r="K124" s="748">
        <v>1</v>
      </c>
      <c r="L124" s="734">
        <v>11</v>
      </c>
      <c r="M124" s="735">
        <v>971.7399999999999</v>
      </c>
    </row>
    <row r="125" spans="1:13" ht="14.45" customHeight="1" x14ac:dyDescent="0.2">
      <c r="A125" s="729" t="s">
        <v>613</v>
      </c>
      <c r="B125" s="730" t="s">
        <v>1611</v>
      </c>
      <c r="C125" s="730" t="s">
        <v>1720</v>
      </c>
      <c r="D125" s="730" t="s">
        <v>920</v>
      </c>
      <c r="E125" s="730" t="s">
        <v>922</v>
      </c>
      <c r="F125" s="734"/>
      <c r="G125" s="734"/>
      <c r="H125" s="748">
        <v>0</v>
      </c>
      <c r="I125" s="734">
        <v>1</v>
      </c>
      <c r="J125" s="734">
        <v>26.430000000000007</v>
      </c>
      <c r="K125" s="748">
        <v>1</v>
      </c>
      <c r="L125" s="734">
        <v>1</v>
      </c>
      <c r="M125" s="735">
        <v>26.430000000000007</v>
      </c>
    </row>
    <row r="126" spans="1:13" ht="14.45" customHeight="1" x14ac:dyDescent="0.2">
      <c r="A126" s="729" t="s">
        <v>613</v>
      </c>
      <c r="B126" s="730" t="s">
        <v>1611</v>
      </c>
      <c r="C126" s="730" t="s">
        <v>1612</v>
      </c>
      <c r="D126" s="730" t="s">
        <v>920</v>
      </c>
      <c r="E126" s="730" t="s">
        <v>1613</v>
      </c>
      <c r="F126" s="734"/>
      <c r="G126" s="734"/>
      <c r="H126" s="748">
        <v>0</v>
      </c>
      <c r="I126" s="734">
        <v>1</v>
      </c>
      <c r="J126" s="734">
        <v>87.05</v>
      </c>
      <c r="K126" s="748">
        <v>1</v>
      </c>
      <c r="L126" s="734">
        <v>1</v>
      </c>
      <c r="M126" s="735">
        <v>87.05</v>
      </c>
    </row>
    <row r="127" spans="1:13" ht="14.45" customHeight="1" x14ac:dyDescent="0.2">
      <c r="A127" s="729" t="s">
        <v>613</v>
      </c>
      <c r="B127" s="730" t="s">
        <v>1611</v>
      </c>
      <c r="C127" s="730" t="s">
        <v>1721</v>
      </c>
      <c r="D127" s="730" t="s">
        <v>920</v>
      </c>
      <c r="E127" s="730" t="s">
        <v>669</v>
      </c>
      <c r="F127" s="734"/>
      <c r="G127" s="734"/>
      <c r="H127" s="748">
        <v>0</v>
      </c>
      <c r="I127" s="734">
        <v>1</v>
      </c>
      <c r="J127" s="734">
        <v>52.22000000000002</v>
      </c>
      <c r="K127" s="748">
        <v>1</v>
      </c>
      <c r="L127" s="734">
        <v>1</v>
      </c>
      <c r="M127" s="735">
        <v>52.22000000000002</v>
      </c>
    </row>
    <row r="128" spans="1:13" ht="14.45" customHeight="1" x14ac:dyDescent="0.2">
      <c r="A128" s="729" t="s">
        <v>613</v>
      </c>
      <c r="B128" s="730" t="s">
        <v>1722</v>
      </c>
      <c r="C128" s="730" t="s">
        <v>1723</v>
      </c>
      <c r="D128" s="730" t="s">
        <v>1724</v>
      </c>
      <c r="E128" s="730" t="s">
        <v>1690</v>
      </c>
      <c r="F128" s="734"/>
      <c r="G128" s="734"/>
      <c r="H128" s="748">
        <v>0</v>
      </c>
      <c r="I128" s="734">
        <v>1</v>
      </c>
      <c r="J128" s="734">
        <v>15</v>
      </c>
      <c r="K128" s="748">
        <v>1</v>
      </c>
      <c r="L128" s="734">
        <v>1</v>
      </c>
      <c r="M128" s="735">
        <v>15</v>
      </c>
    </row>
    <row r="129" spans="1:13" ht="14.45" customHeight="1" x14ac:dyDescent="0.2">
      <c r="A129" s="729" t="s">
        <v>613</v>
      </c>
      <c r="B129" s="730" t="s">
        <v>1725</v>
      </c>
      <c r="C129" s="730" t="s">
        <v>1828</v>
      </c>
      <c r="D129" s="730" t="s">
        <v>1727</v>
      </c>
      <c r="E129" s="730" t="s">
        <v>1690</v>
      </c>
      <c r="F129" s="734"/>
      <c r="G129" s="734"/>
      <c r="H129" s="748">
        <v>0</v>
      </c>
      <c r="I129" s="734">
        <v>1</v>
      </c>
      <c r="J129" s="734">
        <v>28.8</v>
      </c>
      <c r="K129" s="748">
        <v>1</v>
      </c>
      <c r="L129" s="734">
        <v>1</v>
      </c>
      <c r="M129" s="735">
        <v>28.8</v>
      </c>
    </row>
    <row r="130" spans="1:13" ht="14.45" customHeight="1" x14ac:dyDescent="0.2">
      <c r="A130" s="729" t="s">
        <v>613</v>
      </c>
      <c r="B130" s="730" t="s">
        <v>1829</v>
      </c>
      <c r="C130" s="730" t="s">
        <v>1830</v>
      </c>
      <c r="D130" s="730" t="s">
        <v>1831</v>
      </c>
      <c r="E130" s="730" t="s">
        <v>1832</v>
      </c>
      <c r="F130" s="734">
        <v>1</v>
      </c>
      <c r="G130" s="734">
        <v>57.160000000000011</v>
      </c>
      <c r="H130" s="748">
        <v>1</v>
      </c>
      <c r="I130" s="734"/>
      <c r="J130" s="734"/>
      <c r="K130" s="748">
        <v>0</v>
      </c>
      <c r="L130" s="734">
        <v>1</v>
      </c>
      <c r="M130" s="735">
        <v>57.160000000000011</v>
      </c>
    </row>
    <row r="131" spans="1:13" ht="14.45" customHeight="1" x14ac:dyDescent="0.2">
      <c r="A131" s="729" t="s">
        <v>613</v>
      </c>
      <c r="B131" s="730" t="s">
        <v>1614</v>
      </c>
      <c r="C131" s="730" t="s">
        <v>1615</v>
      </c>
      <c r="D131" s="730" t="s">
        <v>1616</v>
      </c>
      <c r="E131" s="730" t="s">
        <v>1617</v>
      </c>
      <c r="F131" s="734"/>
      <c r="G131" s="734"/>
      <c r="H131" s="748">
        <v>0</v>
      </c>
      <c r="I131" s="734">
        <v>4</v>
      </c>
      <c r="J131" s="734">
        <v>47.319999999999993</v>
      </c>
      <c r="K131" s="748">
        <v>1</v>
      </c>
      <c r="L131" s="734">
        <v>4</v>
      </c>
      <c r="M131" s="735">
        <v>47.319999999999993</v>
      </c>
    </row>
    <row r="132" spans="1:13" ht="14.45" customHeight="1" x14ac:dyDescent="0.2">
      <c r="A132" s="729" t="s">
        <v>613</v>
      </c>
      <c r="B132" s="730" t="s">
        <v>1614</v>
      </c>
      <c r="C132" s="730" t="s">
        <v>1833</v>
      </c>
      <c r="D132" s="730" t="s">
        <v>1616</v>
      </c>
      <c r="E132" s="730" t="s">
        <v>1834</v>
      </c>
      <c r="F132" s="734"/>
      <c r="G132" s="734"/>
      <c r="H132" s="748">
        <v>0</v>
      </c>
      <c r="I132" s="734">
        <v>2</v>
      </c>
      <c r="J132" s="734">
        <v>200.98000000000002</v>
      </c>
      <c r="K132" s="748">
        <v>1</v>
      </c>
      <c r="L132" s="734">
        <v>2</v>
      </c>
      <c r="M132" s="735">
        <v>200.98000000000002</v>
      </c>
    </row>
    <row r="133" spans="1:13" ht="14.45" customHeight="1" x14ac:dyDescent="0.2">
      <c r="A133" s="729" t="s">
        <v>613</v>
      </c>
      <c r="B133" s="730" t="s">
        <v>1835</v>
      </c>
      <c r="C133" s="730" t="s">
        <v>1836</v>
      </c>
      <c r="D133" s="730" t="s">
        <v>1837</v>
      </c>
      <c r="E133" s="730" t="s">
        <v>1838</v>
      </c>
      <c r="F133" s="734"/>
      <c r="G133" s="734"/>
      <c r="H133" s="748">
        <v>0</v>
      </c>
      <c r="I133" s="734">
        <v>3</v>
      </c>
      <c r="J133" s="734">
        <v>762.75</v>
      </c>
      <c r="K133" s="748">
        <v>1</v>
      </c>
      <c r="L133" s="734">
        <v>3</v>
      </c>
      <c r="M133" s="735">
        <v>762.75</v>
      </c>
    </row>
    <row r="134" spans="1:13" ht="14.45" customHeight="1" x14ac:dyDescent="0.2">
      <c r="A134" s="729" t="s">
        <v>613</v>
      </c>
      <c r="B134" s="730" t="s">
        <v>1624</v>
      </c>
      <c r="C134" s="730" t="s">
        <v>1736</v>
      </c>
      <c r="D134" s="730" t="s">
        <v>1626</v>
      </c>
      <c r="E134" s="730" t="s">
        <v>1737</v>
      </c>
      <c r="F134" s="734"/>
      <c r="G134" s="734"/>
      <c r="H134" s="748">
        <v>0</v>
      </c>
      <c r="I134" s="734">
        <v>1</v>
      </c>
      <c r="J134" s="734">
        <v>163.99</v>
      </c>
      <c r="K134" s="748">
        <v>1</v>
      </c>
      <c r="L134" s="734">
        <v>1</v>
      </c>
      <c r="M134" s="735">
        <v>163.99</v>
      </c>
    </row>
    <row r="135" spans="1:13" ht="14.45" customHeight="1" x14ac:dyDescent="0.2">
      <c r="A135" s="729" t="s">
        <v>613</v>
      </c>
      <c r="B135" s="730" t="s">
        <v>1839</v>
      </c>
      <c r="C135" s="730" t="s">
        <v>1840</v>
      </c>
      <c r="D135" s="730" t="s">
        <v>1301</v>
      </c>
      <c r="E135" s="730" t="s">
        <v>1302</v>
      </c>
      <c r="F135" s="734"/>
      <c r="G135" s="734"/>
      <c r="H135" s="748">
        <v>0</v>
      </c>
      <c r="I135" s="734">
        <v>3</v>
      </c>
      <c r="J135" s="734">
        <v>491.82</v>
      </c>
      <c r="K135" s="748">
        <v>1</v>
      </c>
      <c r="L135" s="734">
        <v>3</v>
      </c>
      <c r="M135" s="735">
        <v>491.82</v>
      </c>
    </row>
    <row r="136" spans="1:13" ht="14.45" customHeight="1" x14ac:dyDescent="0.2">
      <c r="A136" s="729" t="s">
        <v>613</v>
      </c>
      <c r="B136" s="730" t="s">
        <v>1627</v>
      </c>
      <c r="C136" s="730" t="s">
        <v>1841</v>
      </c>
      <c r="D136" s="730" t="s">
        <v>811</v>
      </c>
      <c r="E136" s="730" t="s">
        <v>1842</v>
      </c>
      <c r="F136" s="734"/>
      <c r="G136" s="734"/>
      <c r="H136" s="748">
        <v>0</v>
      </c>
      <c r="I136" s="734">
        <v>20</v>
      </c>
      <c r="J136" s="734">
        <v>3436.6</v>
      </c>
      <c r="K136" s="748">
        <v>1</v>
      </c>
      <c r="L136" s="734">
        <v>20</v>
      </c>
      <c r="M136" s="735">
        <v>3436.6</v>
      </c>
    </row>
    <row r="137" spans="1:13" ht="14.45" customHeight="1" x14ac:dyDescent="0.2">
      <c r="A137" s="729" t="s">
        <v>613</v>
      </c>
      <c r="B137" s="730" t="s">
        <v>1627</v>
      </c>
      <c r="C137" s="730" t="s">
        <v>1628</v>
      </c>
      <c r="D137" s="730" t="s">
        <v>811</v>
      </c>
      <c r="E137" s="730" t="s">
        <v>1629</v>
      </c>
      <c r="F137" s="734"/>
      <c r="G137" s="734"/>
      <c r="H137" s="748">
        <v>0</v>
      </c>
      <c r="I137" s="734">
        <v>10</v>
      </c>
      <c r="J137" s="734">
        <v>649.00000000000023</v>
      </c>
      <c r="K137" s="748">
        <v>1</v>
      </c>
      <c r="L137" s="734">
        <v>10</v>
      </c>
      <c r="M137" s="735">
        <v>649.00000000000023</v>
      </c>
    </row>
    <row r="138" spans="1:13" ht="14.45" customHeight="1" x14ac:dyDescent="0.2">
      <c r="A138" s="729" t="s">
        <v>613</v>
      </c>
      <c r="B138" s="730" t="s">
        <v>1627</v>
      </c>
      <c r="C138" s="730" t="s">
        <v>1843</v>
      </c>
      <c r="D138" s="730" t="s">
        <v>811</v>
      </c>
      <c r="E138" s="730" t="s">
        <v>1844</v>
      </c>
      <c r="F138" s="734"/>
      <c r="G138" s="734"/>
      <c r="H138" s="748">
        <v>0</v>
      </c>
      <c r="I138" s="734">
        <v>20</v>
      </c>
      <c r="J138" s="734">
        <v>1437.3999999999999</v>
      </c>
      <c r="K138" s="748">
        <v>1</v>
      </c>
      <c r="L138" s="734">
        <v>20</v>
      </c>
      <c r="M138" s="735">
        <v>1437.3999999999999</v>
      </c>
    </row>
    <row r="139" spans="1:13" ht="14.45" customHeight="1" x14ac:dyDescent="0.2">
      <c r="A139" s="729" t="s">
        <v>613</v>
      </c>
      <c r="B139" s="730" t="s">
        <v>1627</v>
      </c>
      <c r="C139" s="730" t="s">
        <v>1845</v>
      </c>
      <c r="D139" s="730" t="s">
        <v>811</v>
      </c>
      <c r="E139" s="730" t="s">
        <v>1846</v>
      </c>
      <c r="F139" s="734"/>
      <c r="G139" s="734"/>
      <c r="H139" s="748">
        <v>0</v>
      </c>
      <c r="I139" s="734">
        <v>20</v>
      </c>
      <c r="J139" s="734">
        <v>5962.5000000000009</v>
      </c>
      <c r="K139" s="748">
        <v>1</v>
      </c>
      <c r="L139" s="734">
        <v>20</v>
      </c>
      <c r="M139" s="735">
        <v>5962.5000000000009</v>
      </c>
    </row>
    <row r="140" spans="1:13" ht="14.45" customHeight="1" x14ac:dyDescent="0.2">
      <c r="A140" s="729" t="s">
        <v>613</v>
      </c>
      <c r="B140" s="730" t="s">
        <v>1741</v>
      </c>
      <c r="C140" s="730" t="s">
        <v>1847</v>
      </c>
      <c r="D140" s="730" t="s">
        <v>1743</v>
      </c>
      <c r="E140" s="730" t="s">
        <v>1848</v>
      </c>
      <c r="F140" s="734"/>
      <c r="G140" s="734"/>
      <c r="H140" s="748">
        <v>0</v>
      </c>
      <c r="I140" s="734">
        <v>1</v>
      </c>
      <c r="J140" s="734">
        <v>92.659999999999982</v>
      </c>
      <c r="K140" s="748">
        <v>1</v>
      </c>
      <c r="L140" s="734">
        <v>1</v>
      </c>
      <c r="M140" s="735">
        <v>92.659999999999982</v>
      </c>
    </row>
    <row r="141" spans="1:13" ht="14.45" customHeight="1" x14ac:dyDescent="0.2">
      <c r="A141" s="729" t="s">
        <v>613</v>
      </c>
      <c r="B141" s="730" t="s">
        <v>1741</v>
      </c>
      <c r="C141" s="730" t="s">
        <v>1849</v>
      </c>
      <c r="D141" s="730" t="s">
        <v>1743</v>
      </c>
      <c r="E141" s="730" t="s">
        <v>1850</v>
      </c>
      <c r="F141" s="734"/>
      <c r="G141" s="734"/>
      <c r="H141" s="748">
        <v>0</v>
      </c>
      <c r="I141" s="734">
        <v>2</v>
      </c>
      <c r="J141" s="734">
        <v>125.32</v>
      </c>
      <c r="K141" s="748">
        <v>1</v>
      </c>
      <c r="L141" s="734">
        <v>2</v>
      </c>
      <c r="M141" s="735">
        <v>125.32</v>
      </c>
    </row>
    <row r="142" spans="1:13" ht="14.45" customHeight="1" x14ac:dyDescent="0.2">
      <c r="A142" s="729" t="s">
        <v>613</v>
      </c>
      <c r="B142" s="730" t="s">
        <v>1741</v>
      </c>
      <c r="C142" s="730" t="s">
        <v>1747</v>
      </c>
      <c r="D142" s="730" t="s">
        <v>961</v>
      </c>
      <c r="E142" s="730" t="s">
        <v>962</v>
      </c>
      <c r="F142" s="734"/>
      <c r="G142" s="734"/>
      <c r="H142" s="748">
        <v>0</v>
      </c>
      <c r="I142" s="734">
        <v>2</v>
      </c>
      <c r="J142" s="734">
        <v>155.35999999999996</v>
      </c>
      <c r="K142" s="748">
        <v>1</v>
      </c>
      <c r="L142" s="734">
        <v>2</v>
      </c>
      <c r="M142" s="735">
        <v>155.35999999999996</v>
      </c>
    </row>
    <row r="143" spans="1:13" ht="14.45" customHeight="1" x14ac:dyDescent="0.2">
      <c r="A143" s="729" t="s">
        <v>613</v>
      </c>
      <c r="B143" s="730" t="s">
        <v>1741</v>
      </c>
      <c r="C143" s="730" t="s">
        <v>1851</v>
      </c>
      <c r="D143" s="730" t="s">
        <v>961</v>
      </c>
      <c r="E143" s="730" t="s">
        <v>1852</v>
      </c>
      <c r="F143" s="734"/>
      <c r="G143" s="734"/>
      <c r="H143" s="748">
        <v>0</v>
      </c>
      <c r="I143" s="734">
        <v>2</v>
      </c>
      <c r="J143" s="734">
        <v>122.21000000000001</v>
      </c>
      <c r="K143" s="748">
        <v>1</v>
      </c>
      <c r="L143" s="734">
        <v>2</v>
      </c>
      <c r="M143" s="735">
        <v>122.21000000000001</v>
      </c>
    </row>
    <row r="144" spans="1:13" ht="14.45" customHeight="1" x14ac:dyDescent="0.2">
      <c r="A144" s="729" t="s">
        <v>613</v>
      </c>
      <c r="B144" s="730" t="s">
        <v>1630</v>
      </c>
      <c r="C144" s="730" t="s">
        <v>1631</v>
      </c>
      <c r="D144" s="730" t="s">
        <v>1632</v>
      </c>
      <c r="E144" s="730" t="s">
        <v>1633</v>
      </c>
      <c r="F144" s="734"/>
      <c r="G144" s="734"/>
      <c r="H144" s="748">
        <v>0</v>
      </c>
      <c r="I144" s="734">
        <v>3</v>
      </c>
      <c r="J144" s="734">
        <v>6713.1900000000005</v>
      </c>
      <c r="K144" s="748">
        <v>1</v>
      </c>
      <c r="L144" s="734">
        <v>3</v>
      </c>
      <c r="M144" s="735">
        <v>6713.1900000000005</v>
      </c>
    </row>
    <row r="145" spans="1:13" ht="14.45" customHeight="1" x14ac:dyDescent="0.2">
      <c r="A145" s="729" t="s">
        <v>613</v>
      </c>
      <c r="B145" s="730" t="s">
        <v>1634</v>
      </c>
      <c r="C145" s="730" t="s">
        <v>1635</v>
      </c>
      <c r="D145" s="730" t="s">
        <v>1636</v>
      </c>
      <c r="E145" s="730" t="s">
        <v>1637</v>
      </c>
      <c r="F145" s="734">
        <v>120</v>
      </c>
      <c r="G145" s="734">
        <v>5236.7999999999993</v>
      </c>
      <c r="H145" s="748">
        <v>1</v>
      </c>
      <c r="I145" s="734"/>
      <c r="J145" s="734"/>
      <c r="K145" s="748">
        <v>0</v>
      </c>
      <c r="L145" s="734">
        <v>120</v>
      </c>
      <c r="M145" s="735">
        <v>5236.7999999999993</v>
      </c>
    </row>
    <row r="146" spans="1:13" ht="14.45" customHeight="1" x14ac:dyDescent="0.2">
      <c r="A146" s="729" t="s">
        <v>613</v>
      </c>
      <c r="B146" s="730" t="s">
        <v>1638</v>
      </c>
      <c r="C146" s="730" t="s">
        <v>1751</v>
      </c>
      <c r="D146" s="730" t="s">
        <v>1752</v>
      </c>
      <c r="E146" s="730" t="s">
        <v>1753</v>
      </c>
      <c r="F146" s="734">
        <v>12.3</v>
      </c>
      <c r="G146" s="734">
        <v>5126.3940000000002</v>
      </c>
      <c r="H146" s="748">
        <v>1</v>
      </c>
      <c r="I146" s="734"/>
      <c r="J146" s="734"/>
      <c r="K146" s="748">
        <v>0</v>
      </c>
      <c r="L146" s="734">
        <v>12.3</v>
      </c>
      <c r="M146" s="735">
        <v>5126.3940000000002</v>
      </c>
    </row>
    <row r="147" spans="1:13" ht="14.45" customHeight="1" x14ac:dyDescent="0.2">
      <c r="A147" s="729" t="s">
        <v>613</v>
      </c>
      <c r="B147" s="730" t="s">
        <v>1638</v>
      </c>
      <c r="C147" s="730" t="s">
        <v>1639</v>
      </c>
      <c r="D147" s="730" t="s">
        <v>870</v>
      </c>
      <c r="E147" s="730" t="s">
        <v>1640</v>
      </c>
      <c r="F147" s="734"/>
      <c r="G147" s="734"/>
      <c r="H147" s="748">
        <v>0</v>
      </c>
      <c r="I147" s="734">
        <v>3</v>
      </c>
      <c r="J147" s="734">
        <v>341.25</v>
      </c>
      <c r="K147" s="748">
        <v>1</v>
      </c>
      <c r="L147" s="734">
        <v>3</v>
      </c>
      <c r="M147" s="735">
        <v>341.25</v>
      </c>
    </row>
    <row r="148" spans="1:13" ht="14.45" customHeight="1" x14ac:dyDescent="0.2">
      <c r="A148" s="729" t="s">
        <v>613</v>
      </c>
      <c r="B148" s="730" t="s">
        <v>1853</v>
      </c>
      <c r="C148" s="730" t="s">
        <v>1854</v>
      </c>
      <c r="D148" s="730" t="s">
        <v>1855</v>
      </c>
      <c r="E148" s="730" t="s">
        <v>1098</v>
      </c>
      <c r="F148" s="734"/>
      <c r="G148" s="734"/>
      <c r="H148" s="748">
        <v>0</v>
      </c>
      <c r="I148" s="734">
        <v>8</v>
      </c>
      <c r="J148" s="734">
        <v>16998.239999999998</v>
      </c>
      <c r="K148" s="748">
        <v>1</v>
      </c>
      <c r="L148" s="734">
        <v>8</v>
      </c>
      <c r="M148" s="735">
        <v>16998.239999999998</v>
      </c>
    </row>
    <row r="149" spans="1:13" ht="14.45" customHeight="1" x14ac:dyDescent="0.2">
      <c r="A149" s="729" t="s">
        <v>613</v>
      </c>
      <c r="B149" s="730" t="s">
        <v>1856</v>
      </c>
      <c r="C149" s="730" t="s">
        <v>1857</v>
      </c>
      <c r="D149" s="730" t="s">
        <v>1858</v>
      </c>
      <c r="E149" s="730" t="s">
        <v>1859</v>
      </c>
      <c r="F149" s="734"/>
      <c r="G149" s="734"/>
      <c r="H149" s="748">
        <v>0</v>
      </c>
      <c r="I149" s="734">
        <v>2</v>
      </c>
      <c r="J149" s="734">
        <v>392.04</v>
      </c>
      <c r="K149" s="748">
        <v>1</v>
      </c>
      <c r="L149" s="734">
        <v>2</v>
      </c>
      <c r="M149" s="735">
        <v>392.04</v>
      </c>
    </row>
    <row r="150" spans="1:13" ht="14.45" customHeight="1" x14ac:dyDescent="0.2">
      <c r="A150" s="729" t="s">
        <v>613</v>
      </c>
      <c r="B150" s="730" t="s">
        <v>1644</v>
      </c>
      <c r="C150" s="730" t="s">
        <v>1754</v>
      </c>
      <c r="D150" s="730" t="s">
        <v>1755</v>
      </c>
      <c r="E150" s="730" t="s">
        <v>898</v>
      </c>
      <c r="F150" s="734">
        <v>579</v>
      </c>
      <c r="G150" s="734">
        <v>19338.599999999999</v>
      </c>
      <c r="H150" s="748">
        <v>1</v>
      </c>
      <c r="I150" s="734"/>
      <c r="J150" s="734"/>
      <c r="K150" s="748">
        <v>0</v>
      </c>
      <c r="L150" s="734">
        <v>579</v>
      </c>
      <c r="M150" s="735">
        <v>19338.599999999999</v>
      </c>
    </row>
    <row r="151" spans="1:13" ht="14.45" customHeight="1" x14ac:dyDescent="0.2">
      <c r="A151" s="729" t="s">
        <v>613</v>
      </c>
      <c r="B151" s="730" t="s">
        <v>1644</v>
      </c>
      <c r="C151" s="730" t="s">
        <v>1645</v>
      </c>
      <c r="D151" s="730" t="s">
        <v>897</v>
      </c>
      <c r="E151" s="730" t="s">
        <v>898</v>
      </c>
      <c r="F151" s="734"/>
      <c r="G151" s="734"/>
      <c r="H151" s="748">
        <v>0</v>
      </c>
      <c r="I151" s="734">
        <v>333</v>
      </c>
      <c r="J151" s="734">
        <v>6340.3199999999988</v>
      </c>
      <c r="K151" s="748">
        <v>1</v>
      </c>
      <c r="L151" s="734">
        <v>333</v>
      </c>
      <c r="M151" s="735">
        <v>6340.3199999999988</v>
      </c>
    </row>
    <row r="152" spans="1:13" ht="14.45" customHeight="1" x14ac:dyDescent="0.2">
      <c r="A152" s="729" t="s">
        <v>613</v>
      </c>
      <c r="B152" s="730" t="s">
        <v>1646</v>
      </c>
      <c r="C152" s="730" t="s">
        <v>1647</v>
      </c>
      <c r="D152" s="730" t="s">
        <v>894</v>
      </c>
      <c r="E152" s="730" t="s">
        <v>895</v>
      </c>
      <c r="F152" s="734"/>
      <c r="G152" s="734"/>
      <c r="H152" s="748">
        <v>0</v>
      </c>
      <c r="I152" s="734">
        <v>30</v>
      </c>
      <c r="J152" s="734">
        <v>24752.400000000001</v>
      </c>
      <c r="K152" s="748">
        <v>1</v>
      </c>
      <c r="L152" s="734">
        <v>30</v>
      </c>
      <c r="M152" s="735">
        <v>24752.400000000001</v>
      </c>
    </row>
    <row r="153" spans="1:13" ht="14.45" customHeight="1" x14ac:dyDescent="0.2">
      <c r="A153" s="729" t="s">
        <v>613</v>
      </c>
      <c r="B153" s="730" t="s">
        <v>1648</v>
      </c>
      <c r="C153" s="730" t="s">
        <v>1649</v>
      </c>
      <c r="D153" s="730" t="s">
        <v>658</v>
      </c>
      <c r="E153" s="730" t="s">
        <v>659</v>
      </c>
      <c r="F153" s="734">
        <v>8</v>
      </c>
      <c r="G153" s="734">
        <v>820.56</v>
      </c>
      <c r="H153" s="748">
        <v>1</v>
      </c>
      <c r="I153" s="734"/>
      <c r="J153" s="734"/>
      <c r="K153" s="748">
        <v>0</v>
      </c>
      <c r="L153" s="734">
        <v>8</v>
      </c>
      <c r="M153" s="735">
        <v>820.56</v>
      </c>
    </row>
    <row r="154" spans="1:13" ht="14.45" customHeight="1" x14ac:dyDescent="0.2">
      <c r="A154" s="729" t="s">
        <v>613</v>
      </c>
      <c r="B154" s="730" t="s">
        <v>1650</v>
      </c>
      <c r="C154" s="730" t="s">
        <v>1651</v>
      </c>
      <c r="D154" s="730" t="s">
        <v>1652</v>
      </c>
      <c r="E154" s="730" t="s">
        <v>1653</v>
      </c>
      <c r="F154" s="734"/>
      <c r="G154" s="734"/>
      <c r="H154" s="748">
        <v>0</v>
      </c>
      <c r="I154" s="734">
        <v>11.2</v>
      </c>
      <c r="J154" s="734">
        <v>1687.8399999999997</v>
      </c>
      <c r="K154" s="748">
        <v>1</v>
      </c>
      <c r="L154" s="734">
        <v>11.2</v>
      </c>
      <c r="M154" s="735">
        <v>1687.8399999999997</v>
      </c>
    </row>
    <row r="155" spans="1:13" ht="14.45" customHeight="1" x14ac:dyDescent="0.2">
      <c r="A155" s="729" t="s">
        <v>613</v>
      </c>
      <c r="B155" s="730" t="s">
        <v>1650</v>
      </c>
      <c r="C155" s="730" t="s">
        <v>1654</v>
      </c>
      <c r="D155" s="730" t="s">
        <v>1652</v>
      </c>
      <c r="E155" s="730" t="s">
        <v>1655</v>
      </c>
      <c r="F155" s="734"/>
      <c r="G155" s="734"/>
      <c r="H155" s="748">
        <v>0</v>
      </c>
      <c r="I155" s="734">
        <v>28.3</v>
      </c>
      <c r="J155" s="734">
        <v>7471.2</v>
      </c>
      <c r="K155" s="748">
        <v>1</v>
      </c>
      <c r="L155" s="734">
        <v>28.3</v>
      </c>
      <c r="M155" s="735">
        <v>7471.2</v>
      </c>
    </row>
    <row r="156" spans="1:13" ht="14.45" customHeight="1" x14ac:dyDescent="0.2">
      <c r="A156" s="729" t="s">
        <v>613</v>
      </c>
      <c r="B156" s="730" t="s">
        <v>1860</v>
      </c>
      <c r="C156" s="730" t="s">
        <v>1861</v>
      </c>
      <c r="D156" s="730" t="s">
        <v>1862</v>
      </c>
      <c r="E156" s="730" t="s">
        <v>1863</v>
      </c>
      <c r="F156" s="734"/>
      <c r="G156" s="734"/>
      <c r="H156" s="748">
        <v>0</v>
      </c>
      <c r="I156" s="734">
        <v>5</v>
      </c>
      <c r="J156" s="734">
        <v>2946.6320000000001</v>
      </c>
      <c r="K156" s="748">
        <v>1</v>
      </c>
      <c r="L156" s="734">
        <v>5</v>
      </c>
      <c r="M156" s="735">
        <v>2946.6320000000001</v>
      </c>
    </row>
    <row r="157" spans="1:13" ht="14.45" customHeight="1" x14ac:dyDescent="0.2">
      <c r="A157" s="729" t="s">
        <v>613</v>
      </c>
      <c r="B157" s="730" t="s">
        <v>1656</v>
      </c>
      <c r="C157" s="730" t="s">
        <v>1864</v>
      </c>
      <c r="D157" s="730" t="s">
        <v>1658</v>
      </c>
      <c r="E157" s="730" t="s">
        <v>1865</v>
      </c>
      <c r="F157" s="734"/>
      <c r="G157" s="734"/>
      <c r="H157" s="748">
        <v>0</v>
      </c>
      <c r="I157" s="734">
        <v>10</v>
      </c>
      <c r="J157" s="734">
        <v>333.9</v>
      </c>
      <c r="K157" s="748">
        <v>1</v>
      </c>
      <c r="L157" s="734">
        <v>10</v>
      </c>
      <c r="M157" s="735">
        <v>333.9</v>
      </c>
    </row>
    <row r="158" spans="1:13" ht="14.45" customHeight="1" x14ac:dyDescent="0.2">
      <c r="A158" s="729" t="s">
        <v>613</v>
      </c>
      <c r="B158" s="730" t="s">
        <v>1656</v>
      </c>
      <c r="C158" s="730" t="s">
        <v>1657</v>
      </c>
      <c r="D158" s="730" t="s">
        <v>1658</v>
      </c>
      <c r="E158" s="730" t="s">
        <v>1659</v>
      </c>
      <c r="F158" s="734"/>
      <c r="G158" s="734"/>
      <c r="H158" s="748">
        <v>0</v>
      </c>
      <c r="I158" s="734">
        <v>60</v>
      </c>
      <c r="J158" s="734">
        <v>3172.8000000000006</v>
      </c>
      <c r="K158" s="748">
        <v>1</v>
      </c>
      <c r="L158" s="734">
        <v>60</v>
      </c>
      <c r="M158" s="735">
        <v>3172.8000000000006</v>
      </c>
    </row>
    <row r="159" spans="1:13" ht="14.45" customHeight="1" x14ac:dyDescent="0.2">
      <c r="A159" s="729" t="s">
        <v>613</v>
      </c>
      <c r="B159" s="730" t="s">
        <v>1756</v>
      </c>
      <c r="C159" s="730" t="s">
        <v>1757</v>
      </c>
      <c r="D159" s="730" t="s">
        <v>1092</v>
      </c>
      <c r="E159" s="730" t="s">
        <v>1758</v>
      </c>
      <c r="F159" s="734"/>
      <c r="G159" s="734"/>
      <c r="H159" s="748">
        <v>0</v>
      </c>
      <c r="I159" s="734">
        <v>15</v>
      </c>
      <c r="J159" s="734">
        <v>2826.8999999999996</v>
      </c>
      <c r="K159" s="748">
        <v>1</v>
      </c>
      <c r="L159" s="734">
        <v>15</v>
      </c>
      <c r="M159" s="735">
        <v>2826.8999999999996</v>
      </c>
    </row>
    <row r="160" spans="1:13" ht="14.45" customHeight="1" x14ac:dyDescent="0.2">
      <c r="A160" s="729" t="s">
        <v>613</v>
      </c>
      <c r="B160" s="730" t="s">
        <v>1756</v>
      </c>
      <c r="C160" s="730" t="s">
        <v>1759</v>
      </c>
      <c r="D160" s="730" t="s">
        <v>1092</v>
      </c>
      <c r="E160" s="730" t="s">
        <v>1760</v>
      </c>
      <c r="F160" s="734"/>
      <c r="G160" s="734"/>
      <c r="H160" s="748">
        <v>0</v>
      </c>
      <c r="I160" s="734">
        <v>2</v>
      </c>
      <c r="J160" s="734">
        <v>753.83999999999992</v>
      </c>
      <c r="K160" s="748">
        <v>1</v>
      </c>
      <c r="L160" s="734">
        <v>2</v>
      </c>
      <c r="M160" s="735">
        <v>753.83999999999992</v>
      </c>
    </row>
    <row r="161" spans="1:13" ht="14.45" customHeight="1" x14ac:dyDescent="0.2">
      <c r="A161" s="729" t="s">
        <v>613</v>
      </c>
      <c r="B161" s="730" t="s">
        <v>1866</v>
      </c>
      <c r="C161" s="730" t="s">
        <v>1867</v>
      </c>
      <c r="D161" s="730" t="s">
        <v>1458</v>
      </c>
      <c r="E161" s="730" t="s">
        <v>1868</v>
      </c>
      <c r="F161" s="734"/>
      <c r="G161" s="734"/>
      <c r="H161" s="748">
        <v>0</v>
      </c>
      <c r="I161" s="734">
        <v>0.2</v>
      </c>
      <c r="J161" s="734">
        <v>226.97600000000003</v>
      </c>
      <c r="K161" s="748">
        <v>1</v>
      </c>
      <c r="L161" s="734">
        <v>0.2</v>
      </c>
      <c r="M161" s="735">
        <v>226.97600000000003</v>
      </c>
    </row>
    <row r="162" spans="1:13" ht="14.45" customHeight="1" x14ac:dyDescent="0.2">
      <c r="A162" s="729" t="s">
        <v>613</v>
      </c>
      <c r="B162" s="730" t="s">
        <v>1869</v>
      </c>
      <c r="C162" s="730" t="s">
        <v>1870</v>
      </c>
      <c r="D162" s="730" t="s">
        <v>1871</v>
      </c>
      <c r="E162" s="730" t="s">
        <v>1872</v>
      </c>
      <c r="F162" s="734"/>
      <c r="G162" s="734"/>
      <c r="H162" s="748">
        <v>0</v>
      </c>
      <c r="I162" s="734">
        <v>19</v>
      </c>
      <c r="J162" s="734">
        <v>6061</v>
      </c>
      <c r="K162" s="748">
        <v>1</v>
      </c>
      <c r="L162" s="734">
        <v>19</v>
      </c>
      <c r="M162" s="735">
        <v>6061</v>
      </c>
    </row>
    <row r="163" spans="1:13" ht="14.45" customHeight="1" x14ac:dyDescent="0.2">
      <c r="A163" s="729" t="s">
        <v>613</v>
      </c>
      <c r="B163" s="730" t="s">
        <v>1869</v>
      </c>
      <c r="C163" s="730" t="s">
        <v>1873</v>
      </c>
      <c r="D163" s="730" t="s">
        <v>1871</v>
      </c>
      <c r="E163" s="730" t="s">
        <v>1874</v>
      </c>
      <c r="F163" s="734"/>
      <c r="G163" s="734"/>
      <c r="H163" s="748">
        <v>0</v>
      </c>
      <c r="I163" s="734">
        <v>2</v>
      </c>
      <c r="J163" s="734">
        <v>1276.0000464743284</v>
      </c>
      <c r="K163" s="748">
        <v>1</v>
      </c>
      <c r="L163" s="734">
        <v>2</v>
      </c>
      <c r="M163" s="735">
        <v>1276.0000464743284</v>
      </c>
    </row>
    <row r="164" spans="1:13" ht="14.45" customHeight="1" x14ac:dyDescent="0.2">
      <c r="A164" s="729" t="s">
        <v>613</v>
      </c>
      <c r="B164" s="730" t="s">
        <v>1660</v>
      </c>
      <c r="C164" s="730" t="s">
        <v>1875</v>
      </c>
      <c r="D164" s="730" t="s">
        <v>637</v>
      </c>
      <c r="E164" s="730" t="s">
        <v>1134</v>
      </c>
      <c r="F164" s="734"/>
      <c r="G164" s="734"/>
      <c r="H164" s="748">
        <v>0</v>
      </c>
      <c r="I164" s="734">
        <v>1</v>
      </c>
      <c r="J164" s="734">
        <v>16.179999999999996</v>
      </c>
      <c r="K164" s="748">
        <v>1</v>
      </c>
      <c r="L164" s="734">
        <v>1</v>
      </c>
      <c r="M164" s="735">
        <v>16.179999999999996</v>
      </c>
    </row>
    <row r="165" spans="1:13" ht="14.45" customHeight="1" x14ac:dyDescent="0.2">
      <c r="A165" s="729" t="s">
        <v>613</v>
      </c>
      <c r="B165" s="730" t="s">
        <v>1660</v>
      </c>
      <c r="C165" s="730" t="s">
        <v>1876</v>
      </c>
      <c r="D165" s="730" t="s">
        <v>637</v>
      </c>
      <c r="E165" s="730" t="s">
        <v>1133</v>
      </c>
      <c r="F165" s="734"/>
      <c r="G165" s="734"/>
      <c r="H165" s="748">
        <v>0</v>
      </c>
      <c r="I165" s="734">
        <v>1</v>
      </c>
      <c r="J165" s="734">
        <v>48.540000000000013</v>
      </c>
      <c r="K165" s="748">
        <v>1</v>
      </c>
      <c r="L165" s="734">
        <v>1</v>
      </c>
      <c r="M165" s="735">
        <v>48.540000000000013</v>
      </c>
    </row>
    <row r="166" spans="1:13" ht="14.45" customHeight="1" x14ac:dyDescent="0.2">
      <c r="A166" s="729" t="s">
        <v>613</v>
      </c>
      <c r="B166" s="730" t="s">
        <v>1877</v>
      </c>
      <c r="C166" s="730" t="s">
        <v>1878</v>
      </c>
      <c r="D166" s="730" t="s">
        <v>1879</v>
      </c>
      <c r="E166" s="730" t="s">
        <v>1880</v>
      </c>
      <c r="F166" s="734"/>
      <c r="G166" s="734"/>
      <c r="H166" s="748">
        <v>0</v>
      </c>
      <c r="I166" s="734">
        <v>4</v>
      </c>
      <c r="J166" s="734">
        <v>1198.0400000000002</v>
      </c>
      <c r="K166" s="748">
        <v>1</v>
      </c>
      <c r="L166" s="734">
        <v>4</v>
      </c>
      <c r="M166" s="735">
        <v>1198.0400000000002</v>
      </c>
    </row>
    <row r="167" spans="1:13" ht="14.45" customHeight="1" x14ac:dyDescent="0.2">
      <c r="A167" s="729" t="s">
        <v>613</v>
      </c>
      <c r="B167" s="730" t="s">
        <v>1881</v>
      </c>
      <c r="C167" s="730" t="s">
        <v>1882</v>
      </c>
      <c r="D167" s="730" t="s">
        <v>1883</v>
      </c>
      <c r="E167" s="730" t="s">
        <v>1884</v>
      </c>
      <c r="F167" s="734"/>
      <c r="G167" s="734"/>
      <c r="H167" s="748">
        <v>0</v>
      </c>
      <c r="I167" s="734">
        <v>39</v>
      </c>
      <c r="J167" s="734">
        <v>24453.00060585593</v>
      </c>
      <c r="K167" s="748">
        <v>1</v>
      </c>
      <c r="L167" s="734">
        <v>39</v>
      </c>
      <c r="M167" s="735">
        <v>24453.00060585593</v>
      </c>
    </row>
    <row r="168" spans="1:13" ht="14.45" customHeight="1" x14ac:dyDescent="0.2">
      <c r="A168" s="729" t="s">
        <v>613</v>
      </c>
      <c r="B168" s="730" t="s">
        <v>1885</v>
      </c>
      <c r="C168" s="730" t="s">
        <v>1886</v>
      </c>
      <c r="D168" s="730" t="s">
        <v>1887</v>
      </c>
      <c r="E168" s="730" t="s">
        <v>1888</v>
      </c>
      <c r="F168" s="734"/>
      <c r="G168" s="734"/>
      <c r="H168" s="748">
        <v>0</v>
      </c>
      <c r="I168" s="734">
        <v>1</v>
      </c>
      <c r="J168" s="734">
        <v>1226.75</v>
      </c>
      <c r="K168" s="748">
        <v>1</v>
      </c>
      <c r="L168" s="734">
        <v>1</v>
      </c>
      <c r="M168" s="735">
        <v>1226.75</v>
      </c>
    </row>
    <row r="169" spans="1:13" ht="14.45" customHeight="1" x14ac:dyDescent="0.2">
      <c r="A169" s="729" t="s">
        <v>613</v>
      </c>
      <c r="B169" s="730" t="s">
        <v>1662</v>
      </c>
      <c r="C169" s="730" t="s">
        <v>1663</v>
      </c>
      <c r="D169" s="730" t="s">
        <v>787</v>
      </c>
      <c r="E169" s="730" t="s">
        <v>789</v>
      </c>
      <c r="F169" s="734"/>
      <c r="G169" s="734"/>
      <c r="H169" s="748">
        <v>0</v>
      </c>
      <c r="I169" s="734">
        <v>10</v>
      </c>
      <c r="J169" s="734">
        <v>330.11</v>
      </c>
      <c r="K169" s="748">
        <v>1</v>
      </c>
      <c r="L169" s="734">
        <v>10</v>
      </c>
      <c r="M169" s="735">
        <v>330.11</v>
      </c>
    </row>
    <row r="170" spans="1:13" ht="14.45" customHeight="1" x14ac:dyDescent="0.2">
      <c r="A170" s="729" t="s">
        <v>613</v>
      </c>
      <c r="B170" s="730" t="s">
        <v>1662</v>
      </c>
      <c r="C170" s="730" t="s">
        <v>1664</v>
      </c>
      <c r="D170" s="730" t="s">
        <v>787</v>
      </c>
      <c r="E170" s="730" t="s">
        <v>1665</v>
      </c>
      <c r="F170" s="734"/>
      <c r="G170" s="734"/>
      <c r="H170" s="748">
        <v>0</v>
      </c>
      <c r="I170" s="734">
        <v>16</v>
      </c>
      <c r="J170" s="734">
        <v>660.32</v>
      </c>
      <c r="K170" s="748">
        <v>1</v>
      </c>
      <c r="L170" s="734">
        <v>16</v>
      </c>
      <c r="M170" s="735">
        <v>660.32</v>
      </c>
    </row>
    <row r="171" spans="1:13" ht="14.45" customHeight="1" x14ac:dyDescent="0.2">
      <c r="A171" s="729" t="s">
        <v>613</v>
      </c>
      <c r="B171" s="730" t="s">
        <v>1662</v>
      </c>
      <c r="C171" s="730" t="s">
        <v>1666</v>
      </c>
      <c r="D171" s="730" t="s">
        <v>787</v>
      </c>
      <c r="E171" s="730" t="s">
        <v>1667</v>
      </c>
      <c r="F171" s="734"/>
      <c r="G171" s="734"/>
      <c r="H171" s="748">
        <v>0</v>
      </c>
      <c r="I171" s="734">
        <v>5</v>
      </c>
      <c r="J171" s="734">
        <v>206.35000000000002</v>
      </c>
      <c r="K171" s="748">
        <v>1</v>
      </c>
      <c r="L171" s="734">
        <v>5</v>
      </c>
      <c r="M171" s="735">
        <v>206.35000000000002</v>
      </c>
    </row>
    <row r="172" spans="1:13" ht="14.45" customHeight="1" x14ac:dyDescent="0.2">
      <c r="A172" s="729" t="s">
        <v>613</v>
      </c>
      <c r="B172" s="730" t="s">
        <v>1889</v>
      </c>
      <c r="C172" s="730" t="s">
        <v>1890</v>
      </c>
      <c r="D172" s="730" t="s">
        <v>1891</v>
      </c>
      <c r="E172" s="730" t="s">
        <v>1892</v>
      </c>
      <c r="F172" s="734"/>
      <c r="G172" s="734"/>
      <c r="H172" s="748">
        <v>0</v>
      </c>
      <c r="I172" s="734">
        <v>11</v>
      </c>
      <c r="J172" s="734">
        <v>1694</v>
      </c>
      <c r="K172" s="748">
        <v>1</v>
      </c>
      <c r="L172" s="734">
        <v>11</v>
      </c>
      <c r="M172" s="735">
        <v>1694</v>
      </c>
    </row>
    <row r="173" spans="1:13" ht="14.45" customHeight="1" x14ac:dyDescent="0.2">
      <c r="A173" s="729" t="s">
        <v>613</v>
      </c>
      <c r="B173" s="730" t="s">
        <v>1765</v>
      </c>
      <c r="C173" s="730" t="s">
        <v>1893</v>
      </c>
      <c r="D173" s="730" t="s">
        <v>1894</v>
      </c>
      <c r="E173" s="730" t="s">
        <v>1895</v>
      </c>
      <c r="F173" s="734"/>
      <c r="G173" s="734"/>
      <c r="H173" s="748">
        <v>0</v>
      </c>
      <c r="I173" s="734">
        <v>56</v>
      </c>
      <c r="J173" s="734">
        <v>13474.290000000003</v>
      </c>
      <c r="K173" s="748">
        <v>1</v>
      </c>
      <c r="L173" s="734">
        <v>56</v>
      </c>
      <c r="M173" s="735">
        <v>13474.290000000003</v>
      </c>
    </row>
    <row r="174" spans="1:13" ht="14.45" customHeight="1" x14ac:dyDescent="0.2">
      <c r="A174" s="729" t="s">
        <v>613</v>
      </c>
      <c r="B174" s="730" t="s">
        <v>1765</v>
      </c>
      <c r="C174" s="730" t="s">
        <v>1896</v>
      </c>
      <c r="D174" s="730" t="s">
        <v>1897</v>
      </c>
      <c r="E174" s="730" t="s">
        <v>1898</v>
      </c>
      <c r="F174" s="734"/>
      <c r="G174" s="734"/>
      <c r="H174" s="748">
        <v>0</v>
      </c>
      <c r="I174" s="734">
        <v>1</v>
      </c>
      <c r="J174" s="734">
        <v>125.39</v>
      </c>
      <c r="K174" s="748">
        <v>1</v>
      </c>
      <c r="L174" s="734">
        <v>1</v>
      </c>
      <c r="M174" s="735">
        <v>125.39</v>
      </c>
    </row>
    <row r="175" spans="1:13" ht="14.45" customHeight="1" x14ac:dyDescent="0.2">
      <c r="A175" s="729" t="s">
        <v>613</v>
      </c>
      <c r="B175" s="730" t="s">
        <v>1668</v>
      </c>
      <c r="C175" s="730" t="s">
        <v>1899</v>
      </c>
      <c r="D175" s="730" t="s">
        <v>1670</v>
      </c>
      <c r="E175" s="730" t="s">
        <v>1900</v>
      </c>
      <c r="F175" s="734"/>
      <c r="G175" s="734"/>
      <c r="H175" s="748">
        <v>0</v>
      </c>
      <c r="I175" s="734">
        <v>1</v>
      </c>
      <c r="J175" s="734">
        <v>114.03000000000007</v>
      </c>
      <c r="K175" s="748">
        <v>1</v>
      </c>
      <c r="L175" s="734">
        <v>1</v>
      </c>
      <c r="M175" s="735">
        <v>114.03000000000007</v>
      </c>
    </row>
    <row r="176" spans="1:13" ht="14.45" customHeight="1" x14ac:dyDescent="0.2">
      <c r="A176" s="729" t="s">
        <v>613</v>
      </c>
      <c r="B176" s="730" t="s">
        <v>1668</v>
      </c>
      <c r="C176" s="730" t="s">
        <v>1901</v>
      </c>
      <c r="D176" s="730" t="s">
        <v>1670</v>
      </c>
      <c r="E176" s="730" t="s">
        <v>1902</v>
      </c>
      <c r="F176" s="734"/>
      <c r="G176" s="734"/>
      <c r="H176" s="748">
        <v>0</v>
      </c>
      <c r="I176" s="734">
        <v>1</v>
      </c>
      <c r="J176" s="734">
        <v>254.94999999999993</v>
      </c>
      <c r="K176" s="748">
        <v>1</v>
      </c>
      <c r="L176" s="734">
        <v>1</v>
      </c>
      <c r="M176" s="735">
        <v>254.94999999999993</v>
      </c>
    </row>
    <row r="177" spans="1:13" ht="14.45" customHeight="1" x14ac:dyDescent="0.2">
      <c r="A177" s="729" t="s">
        <v>613</v>
      </c>
      <c r="B177" s="730" t="s">
        <v>1772</v>
      </c>
      <c r="C177" s="730" t="s">
        <v>1903</v>
      </c>
      <c r="D177" s="730" t="s">
        <v>1774</v>
      </c>
      <c r="E177" s="730" t="s">
        <v>1904</v>
      </c>
      <c r="F177" s="734"/>
      <c r="G177" s="734"/>
      <c r="H177" s="748">
        <v>0</v>
      </c>
      <c r="I177" s="734">
        <v>1</v>
      </c>
      <c r="J177" s="734">
        <v>170.94999999999996</v>
      </c>
      <c r="K177" s="748">
        <v>1</v>
      </c>
      <c r="L177" s="734">
        <v>1</v>
      </c>
      <c r="M177" s="735">
        <v>170.94999999999996</v>
      </c>
    </row>
    <row r="178" spans="1:13" ht="14.45" customHeight="1" x14ac:dyDescent="0.2">
      <c r="A178" s="729" t="s">
        <v>613</v>
      </c>
      <c r="B178" s="730" t="s">
        <v>1772</v>
      </c>
      <c r="C178" s="730" t="s">
        <v>1773</v>
      </c>
      <c r="D178" s="730" t="s">
        <v>1774</v>
      </c>
      <c r="E178" s="730" t="s">
        <v>1775</v>
      </c>
      <c r="F178" s="734"/>
      <c r="G178" s="734"/>
      <c r="H178" s="748">
        <v>0</v>
      </c>
      <c r="I178" s="734">
        <v>2</v>
      </c>
      <c r="J178" s="734">
        <v>1446.3600000000001</v>
      </c>
      <c r="K178" s="748">
        <v>1</v>
      </c>
      <c r="L178" s="734">
        <v>2</v>
      </c>
      <c r="M178" s="735">
        <v>1446.3600000000001</v>
      </c>
    </row>
    <row r="179" spans="1:13" ht="14.45" customHeight="1" x14ac:dyDescent="0.2">
      <c r="A179" s="729" t="s">
        <v>613</v>
      </c>
      <c r="B179" s="730" t="s">
        <v>1672</v>
      </c>
      <c r="C179" s="730" t="s">
        <v>1673</v>
      </c>
      <c r="D179" s="730" t="s">
        <v>1674</v>
      </c>
      <c r="E179" s="730" t="s">
        <v>1675</v>
      </c>
      <c r="F179" s="734"/>
      <c r="G179" s="734"/>
      <c r="H179" s="748">
        <v>0</v>
      </c>
      <c r="I179" s="734">
        <v>7</v>
      </c>
      <c r="J179" s="734">
        <v>63.839999999999996</v>
      </c>
      <c r="K179" s="748">
        <v>1</v>
      </c>
      <c r="L179" s="734">
        <v>7</v>
      </c>
      <c r="M179" s="735">
        <v>63.839999999999996</v>
      </c>
    </row>
    <row r="180" spans="1:13" ht="14.45" customHeight="1" x14ac:dyDescent="0.2">
      <c r="A180" s="729" t="s">
        <v>613</v>
      </c>
      <c r="B180" s="730" t="s">
        <v>1905</v>
      </c>
      <c r="C180" s="730" t="s">
        <v>1906</v>
      </c>
      <c r="D180" s="730" t="s">
        <v>1907</v>
      </c>
      <c r="E180" s="730" t="s">
        <v>1908</v>
      </c>
      <c r="F180" s="734"/>
      <c r="G180" s="734"/>
      <c r="H180" s="748">
        <v>0</v>
      </c>
      <c r="I180" s="734">
        <v>88</v>
      </c>
      <c r="J180" s="734">
        <v>41067.839999999997</v>
      </c>
      <c r="K180" s="748">
        <v>1</v>
      </c>
      <c r="L180" s="734">
        <v>88</v>
      </c>
      <c r="M180" s="735">
        <v>41067.839999999997</v>
      </c>
    </row>
    <row r="181" spans="1:13" ht="14.45" customHeight="1" x14ac:dyDescent="0.2">
      <c r="A181" s="729" t="s">
        <v>613</v>
      </c>
      <c r="B181" s="730" t="s">
        <v>1905</v>
      </c>
      <c r="C181" s="730" t="s">
        <v>1909</v>
      </c>
      <c r="D181" s="730" t="s">
        <v>1907</v>
      </c>
      <c r="E181" s="730" t="s">
        <v>1908</v>
      </c>
      <c r="F181" s="734"/>
      <c r="G181" s="734"/>
      <c r="H181" s="748">
        <v>0</v>
      </c>
      <c r="I181" s="734">
        <v>70</v>
      </c>
      <c r="J181" s="734">
        <v>32662</v>
      </c>
      <c r="K181" s="748">
        <v>1</v>
      </c>
      <c r="L181" s="734">
        <v>70</v>
      </c>
      <c r="M181" s="735">
        <v>32662</v>
      </c>
    </row>
    <row r="182" spans="1:13" ht="14.45" customHeight="1" x14ac:dyDescent="0.2">
      <c r="A182" s="729" t="s">
        <v>613</v>
      </c>
      <c r="B182" s="730" t="s">
        <v>1676</v>
      </c>
      <c r="C182" s="730" t="s">
        <v>1679</v>
      </c>
      <c r="D182" s="730" t="s">
        <v>855</v>
      </c>
      <c r="E182" s="730" t="s">
        <v>825</v>
      </c>
      <c r="F182" s="734"/>
      <c r="G182" s="734"/>
      <c r="H182" s="748">
        <v>0</v>
      </c>
      <c r="I182" s="734">
        <v>15</v>
      </c>
      <c r="J182" s="734">
        <v>682.82999999999993</v>
      </c>
      <c r="K182" s="748">
        <v>1</v>
      </c>
      <c r="L182" s="734">
        <v>15</v>
      </c>
      <c r="M182" s="735">
        <v>682.82999999999993</v>
      </c>
    </row>
    <row r="183" spans="1:13" ht="14.45" customHeight="1" x14ac:dyDescent="0.2">
      <c r="A183" s="729" t="s">
        <v>613</v>
      </c>
      <c r="B183" s="730" t="s">
        <v>1910</v>
      </c>
      <c r="C183" s="730" t="s">
        <v>1911</v>
      </c>
      <c r="D183" s="730" t="s">
        <v>1200</v>
      </c>
      <c r="E183" s="730" t="s">
        <v>1201</v>
      </c>
      <c r="F183" s="734"/>
      <c r="G183" s="734"/>
      <c r="H183" s="748">
        <v>0</v>
      </c>
      <c r="I183" s="734">
        <v>8</v>
      </c>
      <c r="J183" s="734">
        <v>27733.38</v>
      </c>
      <c r="K183" s="748">
        <v>1</v>
      </c>
      <c r="L183" s="734">
        <v>8</v>
      </c>
      <c r="M183" s="735">
        <v>27733.38</v>
      </c>
    </row>
    <row r="184" spans="1:13" ht="14.45" customHeight="1" x14ac:dyDescent="0.2">
      <c r="A184" s="729" t="s">
        <v>613</v>
      </c>
      <c r="B184" s="730" t="s">
        <v>1684</v>
      </c>
      <c r="C184" s="730" t="s">
        <v>1912</v>
      </c>
      <c r="D184" s="730" t="s">
        <v>1913</v>
      </c>
      <c r="E184" s="730" t="s">
        <v>1914</v>
      </c>
      <c r="F184" s="734">
        <v>1</v>
      </c>
      <c r="G184" s="734">
        <v>133.83999999999997</v>
      </c>
      <c r="H184" s="748">
        <v>1</v>
      </c>
      <c r="I184" s="734"/>
      <c r="J184" s="734"/>
      <c r="K184" s="748">
        <v>0</v>
      </c>
      <c r="L184" s="734">
        <v>1</v>
      </c>
      <c r="M184" s="735">
        <v>133.83999999999997</v>
      </c>
    </row>
    <row r="185" spans="1:13" ht="14.45" customHeight="1" x14ac:dyDescent="0.2">
      <c r="A185" s="729" t="s">
        <v>613</v>
      </c>
      <c r="B185" s="730" t="s">
        <v>1684</v>
      </c>
      <c r="C185" s="730" t="s">
        <v>1915</v>
      </c>
      <c r="D185" s="730" t="s">
        <v>1686</v>
      </c>
      <c r="E185" s="730" t="s">
        <v>1916</v>
      </c>
      <c r="F185" s="734">
        <v>1</v>
      </c>
      <c r="G185" s="734">
        <v>50.25</v>
      </c>
      <c r="H185" s="748">
        <v>1</v>
      </c>
      <c r="I185" s="734"/>
      <c r="J185" s="734"/>
      <c r="K185" s="748">
        <v>0</v>
      </c>
      <c r="L185" s="734">
        <v>1</v>
      </c>
      <c r="M185" s="735">
        <v>50.25</v>
      </c>
    </row>
    <row r="186" spans="1:13" ht="14.45" customHeight="1" x14ac:dyDescent="0.2">
      <c r="A186" s="729" t="s">
        <v>613</v>
      </c>
      <c r="B186" s="730" t="s">
        <v>1688</v>
      </c>
      <c r="C186" s="730" t="s">
        <v>1917</v>
      </c>
      <c r="D186" s="730" t="s">
        <v>1185</v>
      </c>
      <c r="E186" s="730" t="s">
        <v>1918</v>
      </c>
      <c r="F186" s="734"/>
      <c r="G186" s="734"/>
      <c r="H186" s="748">
        <v>0</v>
      </c>
      <c r="I186" s="734">
        <v>1</v>
      </c>
      <c r="J186" s="734">
        <v>79.219999999999985</v>
      </c>
      <c r="K186" s="748">
        <v>1</v>
      </c>
      <c r="L186" s="734">
        <v>1</v>
      </c>
      <c r="M186" s="735">
        <v>79.219999999999985</v>
      </c>
    </row>
    <row r="187" spans="1:13" ht="14.45" customHeight="1" x14ac:dyDescent="0.2">
      <c r="A187" s="729" t="s">
        <v>613</v>
      </c>
      <c r="B187" s="730" t="s">
        <v>1695</v>
      </c>
      <c r="C187" s="730" t="s">
        <v>1919</v>
      </c>
      <c r="D187" s="730" t="s">
        <v>1396</v>
      </c>
      <c r="E187" s="730" t="s">
        <v>1397</v>
      </c>
      <c r="F187" s="734"/>
      <c r="G187" s="734"/>
      <c r="H187" s="748">
        <v>0</v>
      </c>
      <c r="I187" s="734">
        <v>10</v>
      </c>
      <c r="J187" s="734">
        <v>811</v>
      </c>
      <c r="K187" s="748">
        <v>1</v>
      </c>
      <c r="L187" s="734">
        <v>10</v>
      </c>
      <c r="M187" s="735">
        <v>811</v>
      </c>
    </row>
    <row r="188" spans="1:13" ht="14.45" customHeight="1" thickBot="1" x14ac:dyDescent="0.25">
      <c r="A188" s="736" t="s">
        <v>616</v>
      </c>
      <c r="B188" s="737" t="s">
        <v>1627</v>
      </c>
      <c r="C188" s="737" t="s">
        <v>1800</v>
      </c>
      <c r="D188" s="737" t="s">
        <v>1114</v>
      </c>
      <c r="E188" s="737" t="s">
        <v>1801</v>
      </c>
      <c r="F188" s="741"/>
      <c r="G188" s="741"/>
      <c r="H188" s="749">
        <v>0</v>
      </c>
      <c r="I188" s="741">
        <v>11</v>
      </c>
      <c r="J188" s="741">
        <v>409.09</v>
      </c>
      <c r="K188" s="749">
        <v>1</v>
      </c>
      <c r="L188" s="741">
        <v>11</v>
      </c>
      <c r="M188" s="742">
        <v>409.09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CB515B65-4CD4-473D-9A11-99052654050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1986</v>
      </c>
      <c r="C3" s="396">
        <f>SUM(C6:C1048576)</f>
        <v>950</v>
      </c>
      <c r="D3" s="396">
        <f>SUM(D6:D1048576)</f>
        <v>1007</v>
      </c>
      <c r="E3" s="397">
        <f>SUM(E6:E1048576)</f>
        <v>0</v>
      </c>
      <c r="F3" s="394">
        <f>IF(SUM($B3:$E3)=0,"",B3/SUM($B3:$E3))</f>
        <v>0.50367740299264518</v>
      </c>
      <c r="G3" s="392">
        <f t="shared" ref="G3:I3" si="0">IF(SUM($B3:$E3)=0,"",C3/SUM($B3:$E3))</f>
        <v>0.24093329951813341</v>
      </c>
      <c r="H3" s="392">
        <f t="shared" si="0"/>
        <v>0.2553892974892214</v>
      </c>
      <c r="I3" s="393">
        <f t="shared" si="0"/>
        <v>0</v>
      </c>
      <c r="J3" s="396">
        <f>SUM(J6:J1048576)</f>
        <v>334</v>
      </c>
      <c r="K3" s="396">
        <f>SUM(K6:K1048576)</f>
        <v>385</v>
      </c>
      <c r="L3" s="396">
        <f>SUM(L6:L1048576)</f>
        <v>1007</v>
      </c>
      <c r="M3" s="397">
        <f>SUM(M6:M1048576)</f>
        <v>0</v>
      </c>
      <c r="N3" s="394">
        <f>IF(SUM($J3:$M3)=0,"",J3/SUM($J3:$M3))</f>
        <v>0.19351100811123986</v>
      </c>
      <c r="O3" s="392">
        <f t="shared" ref="O3:Q3" si="1">IF(SUM($J3:$M3)=0,"",K3/SUM($J3:$M3))</f>
        <v>0.22305909617612979</v>
      </c>
      <c r="P3" s="392">
        <f t="shared" si="1"/>
        <v>0.58342989571263038</v>
      </c>
      <c r="Q3" s="393">
        <f t="shared" si="1"/>
        <v>0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1921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1504</v>
      </c>
      <c r="B7" s="780">
        <v>365</v>
      </c>
      <c r="C7" s="734">
        <v>253</v>
      </c>
      <c r="D7" s="734">
        <v>345</v>
      </c>
      <c r="E7" s="735"/>
      <c r="F7" s="777">
        <v>0.37902388369678092</v>
      </c>
      <c r="G7" s="748">
        <v>0.26272066458982346</v>
      </c>
      <c r="H7" s="748">
        <v>0.35825545171339562</v>
      </c>
      <c r="I7" s="783">
        <v>0</v>
      </c>
      <c r="J7" s="780">
        <v>61</v>
      </c>
      <c r="K7" s="734">
        <v>102</v>
      </c>
      <c r="L7" s="734">
        <v>345</v>
      </c>
      <c r="M7" s="735"/>
      <c r="N7" s="777">
        <v>0.12007874015748031</v>
      </c>
      <c r="O7" s="748">
        <v>0.20078740157480315</v>
      </c>
      <c r="P7" s="748">
        <v>0.67913385826771655</v>
      </c>
      <c r="Q7" s="771">
        <v>0</v>
      </c>
    </row>
    <row r="8" spans="1:17" ht="14.45" customHeight="1" x14ac:dyDescent="0.2">
      <c r="A8" s="774" t="s">
        <v>1503</v>
      </c>
      <c r="B8" s="780">
        <v>343</v>
      </c>
      <c r="C8" s="734">
        <v>251</v>
      </c>
      <c r="D8" s="734">
        <v>319</v>
      </c>
      <c r="E8" s="735"/>
      <c r="F8" s="777">
        <v>0.37568455640744797</v>
      </c>
      <c r="G8" s="748">
        <v>0.27491785323110624</v>
      </c>
      <c r="H8" s="748">
        <v>0.3493975903614458</v>
      </c>
      <c r="I8" s="783">
        <v>0</v>
      </c>
      <c r="J8" s="780">
        <v>69</v>
      </c>
      <c r="K8" s="734">
        <v>99</v>
      </c>
      <c r="L8" s="734">
        <v>319</v>
      </c>
      <c r="M8" s="735"/>
      <c r="N8" s="777">
        <v>0.14168377823408623</v>
      </c>
      <c r="O8" s="748">
        <v>0.20328542094455851</v>
      </c>
      <c r="P8" s="748">
        <v>0.65503080082135523</v>
      </c>
      <c r="Q8" s="771">
        <v>0</v>
      </c>
    </row>
    <row r="9" spans="1:17" ht="14.45" customHeight="1" x14ac:dyDescent="0.2">
      <c r="A9" s="774" t="s">
        <v>1505</v>
      </c>
      <c r="B9" s="780">
        <v>50</v>
      </c>
      <c r="C9" s="734">
        <v>2</v>
      </c>
      <c r="D9" s="734"/>
      <c r="E9" s="735"/>
      <c r="F9" s="777">
        <v>0.96153846153846156</v>
      </c>
      <c r="G9" s="748">
        <v>3.8461538461538464E-2</v>
      </c>
      <c r="H9" s="748">
        <v>0</v>
      </c>
      <c r="I9" s="783">
        <v>0</v>
      </c>
      <c r="J9" s="780">
        <v>9</v>
      </c>
      <c r="K9" s="734">
        <v>2</v>
      </c>
      <c r="L9" s="734"/>
      <c r="M9" s="735"/>
      <c r="N9" s="777">
        <v>0.81818181818181823</v>
      </c>
      <c r="O9" s="748">
        <v>0.18181818181818182</v>
      </c>
      <c r="P9" s="748">
        <v>0</v>
      </c>
      <c r="Q9" s="771">
        <v>0</v>
      </c>
    </row>
    <row r="10" spans="1:17" ht="14.45" customHeight="1" x14ac:dyDescent="0.2">
      <c r="A10" s="774" t="s">
        <v>1922</v>
      </c>
      <c r="B10" s="780">
        <v>709</v>
      </c>
      <c r="C10" s="734">
        <v>430</v>
      </c>
      <c r="D10" s="734">
        <v>343</v>
      </c>
      <c r="E10" s="735"/>
      <c r="F10" s="777">
        <v>0.47840755735492579</v>
      </c>
      <c r="G10" s="748">
        <v>0.2901484480431849</v>
      </c>
      <c r="H10" s="748">
        <v>0.23144399460188933</v>
      </c>
      <c r="I10" s="783">
        <v>0</v>
      </c>
      <c r="J10" s="780">
        <v>96</v>
      </c>
      <c r="K10" s="734">
        <v>170</v>
      </c>
      <c r="L10" s="734">
        <v>343</v>
      </c>
      <c r="M10" s="735"/>
      <c r="N10" s="777">
        <v>0.15763546798029557</v>
      </c>
      <c r="O10" s="748">
        <v>0.27914614121510672</v>
      </c>
      <c r="P10" s="748">
        <v>0.56321839080459768</v>
      </c>
      <c r="Q10" s="771">
        <v>0</v>
      </c>
    </row>
    <row r="11" spans="1:17" ht="14.45" customHeight="1" thickBot="1" x14ac:dyDescent="0.25">
      <c r="A11" s="775" t="s">
        <v>1507</v>
      </c>
      <c r="B11" s="781">
        <v>519</v>
      </c>
      <c r="C11" s="741">
        <v>14</v>
      </c>
      <c r="D11" s="741"/>
      <c r="E11" s="742"/>
      <c r="F11" s="778">
        <v>0.97373358348968109</v>
      </c>
      <c r="G11" s="749">
        <v>2.6266416510318951E-2</v>
      </c>
      <c r="H11" s="749">
        <v>0</v>
      </c>
      <c r="I11" s="784">
        <v>0</v>
      </c>
      <c r="J11" s="781">
        <v>99</v>
      </c>
      <c r="K11" s="741">
        <v>12</v>
      </c>
      <c r="L11" s="741"/>
      <c r="M11" s="742"/>
      <c r="N11" s="778">
        <v>0.89189189189189189</v>
      </c>
      <c r="O11" s="749">
        <v>0.10810810810810811</v>
      </c>
      <c r="P11" s="749">
        <v>0</v>
      </c>
      <c r="Q11" s="7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F7F5F29B-E933-46B0-97FD-F3D9B6B4DE4C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6</v>
      </c>
      <c r="B5" s="712" t="s">
        <v>1923</v>
      </c>
      <c r="C5" s="715">
        <v>404432.62</v>
      </c>
      <c r="D5" s="715">
        <v>536</v>
      </c>
      <c r="E5" s="715">
        <v>323502.44</v>
      </c>
      <c r="F5" s="785">
        <v>0.79989205618478554</v>
      </c>
      <c r="G5" s="715">
        <v>372</v>
      </c>
      <c r="H5" s="785">
        <v>0.69402985074626866</v>
      </c>
      <c r="I5" s="715">
        <v>80930.180000000022</v>
      </c>
      <c r="J5" s="785">
        <v>0.20010794381521457</v>
      </c>
      <c r="K5" s="715">
        <v>164</v>
      </c>
      <c r="L5" s="785">
        <v>0.30597014925373134</v>
      </c>
      <c r="M5" s="715" t="s">
        <v>73</v>
      </c>
      <c r="N5" s="270"/>
    </row>
    <row r="6" spans="1:14" ht="14.45" customHeight="1" x14ac:dyDescent="0.2">
      <c r="A6" s="711">
        <v>6</v>
      </c>
      <c r="B6" s="712" t="s">
        <v>1924</v>
      </c>
      <c r="C6" s="715">
        <v>43774.800000000032</v>
      </c>
      <c r="D6" s="715">
        <v>174</v>
      </c>
      <c r="E6" s="715">
        <v>19812.030000000017</v>
      </c>
      <c r="F6" s="785">
        <v>0.45258984621288967</v>
      </c>
      <c r="G6" s="715">
        <v>66</v>
      </c>
      <c r="H6" s="785">
        <v>0.37931034482758619</v>
      </c>
      <c r="I6" s="715">
        <v>23962.770000000015</v>
      </c>
      <c r="J6" s="785">
        <v>0.54741015378711033</v>
      </c>
      <c r="K6" s="715">
        <v>108</v>
      </c>
      <c r="L6" s="785">
        <v>0.62068965517241381</v>
      </c>
      <c r="M6" s="715" t="s">
        <v>1</v>
      </c>
      <c r="N6" s="270"/>
    </row>
    <row r="7" spans="1:14" ht="14.45" customHeight="1" x14ac:dyDescent="0.2">
      <c r="A7" s="711">
        <v>6</v>
      </c>
      <c r="B7" s="712" t="s">
        <v>1925</v>
      </c>
      <c r="C7" s="715">
        <v>360657.81999999995</v>
      </c>
      <c r="D7" s="715">
        <v>362</v>
      </c>
      <c r="E7" s="715">
        <v>303690.40999999997</v>
      </c>
      <c r="F7" s="785">
        <v>0.84204582060635758</v>
      </c>
      <c r="G7" s="715">
        <v>306</v>
      </c>
      <c r="H7" s="785">
        <v>0.84530386740331487</v>
      </c>
      <c r="I7" s="715">
        <v>56967.41</v>
      </c>
      <c r="J7" s="785">
        <v>0.15795417939364245</v>
      </c>
      <c r="K7" s="715">
        <v>56</v>
      </c>
      <c r="L7" s="785">
        <v>0.15469613259668508</v>
      </c>
      <c r="M7" s="715" t="s">
        <v>1</v>
      </c>
      <c r="N7" s="270"/>
    </row>
    <row r="8" spans="1:14" ht="14.45" customHeight="1" x14ac:dyDescent="0.2">
      <c r="A8" s="711" t="s">
        <v>1926</v>
      </c>
      <c r="B8" s="712" t="s">
        <v>3</v>
      </c>
      <c r="C8" s="715">
        <v>404432.62</v>
      </c>
      <c r="D8" s="715">
        <v>536</v>
      </c>
      <c r="E8" s="715">
        <v>323502.44</v>
      </c>
      <c r="F8" s="785">
        <v>0.79989205618478554</v>
      </c>
      <c r="G8" s="715">
        <v>372</v>
      </c>
      <c r="H8" s="785">
        <v>0.69402985074626866</v>
      </c>
      <c r="I8" s="715">
        <v>80930.180000000022</v>
      </c>
      <c r="J8" s="785">
        <v>0.20010794381521457</v>
      </c>
      <c r="K8" s="715">
        <v>164</v>
      </c>
      <c r="L8" s="785">
        <v>0.30597014925373134</v>
      </c>
      <c r="M8" s="715" t="s">
        <v>601</v>
      </c>
      <c r="N8" s="270"/>
    </row>
    <row r="10" spans="1:14" ht="14.45" customHeight="1" x14ac:dyDescent="0.2">
      <c r="A10" s="711">
        <v>6</v>
      </c>
      <c r="B10" s="712" t="s">
        <v>1923</v>
      </c>
      <c r="C10" s="715" t="s">
        <v>329</v>
      </c>
      <c r="D10" s="715" t="s">
        <v>329</v>
      </c>
      <c r="E10" s="715" t="s">
        <v>329</v>
      </c>
      <c r="F10" s="785" t="s">
        <v>329</v>
      </c>
      <c r="G10" s="715" t="s">
        <v>329</v>
      </c>
      <c r="H10" s="785" t="s">
        <v>329</v>
      </c>
      <c r="I10" s="715" t="s">
        <v>329</v>
      </c>
      <c r="J10" s="785" t="s">
        <v>329</v>
      </c>
      <c r="K10" s="715" t="s">
        <v>329</v>
      </c>
      <c r="L10" s="785" t="s">
        <v>329</v>
      </c>
      <c r="M10" s="715" t="s">
        <v>73</v>
      </c>
      <c r="N10" s="270"/>
    </row>
    <row r="11" spans="1:14" ht="14.45" customHeight="1" x14ac:dyDescent="0.2">
      <c r="A11" s="711" t="s">
        <v>1927</v>
      </c>
      <c r="B11" s="712" t="s">
        <v>1925</v>
      </c>
      <c r="C11" s="715">
        <v>3249.9</v>
      </c>
      <c r="D11" s="715">
        <v>4</v>
      </c>
      <c r="E11" s="715">
        <v>3249.9</v>
      </c>
      <c r="F11" s="785">
        <v>1</v>
      </c>
      <c r="G11" s="715">
        <v>4</v>
      </c>
      <c r="H11" s="785">
        <v>1</v>
      </c>
      <c r="I11" s="715" t="s">
        <v>329</v>
      </c>
      <c r="J11" s="785">
        <v>0</v>
      </c>
      <c r="K11" s="715" t="s">
        <v>329</v>
      </c>
      <c r="L11" s="785">
        <v>0</v>
      </c>
      <c r="M11" s="715" t="s">
        <v>1</v>
      </c>
      <c r="N11" s="270"/>
    </row>
    <row r="12" spans="1:14" ht="14.45" customHeight="1" x14ac:dyDescent="0.2">
      <c r="A12" s="711" t="s">
        <v>1927</v>
      </c>
      <c r="B12" s="712" t="s">
        <v>1928</v>
      </c>
      <c r="C12" s="715">
        <v>3249.9</v>
      </c>
      <c r="D12" s="715">
        <v>4</v>
      </c>
      <c r="E12" s="715">
        <v>3249.9</v>
      </c>
      <c r="F12" s="785">
        <v>1</v>
      </c>
      <c r="G12" s="715">
        <v>4</v>
      </c>
      <c r="H12" s="785">
        <v>1</v>
      </c>
      <c r="I12" s="715" t="s">
        <v>329</v>
      </c>
      <c r="J12" s="785">
        <v>0</v>
      </c>
      <c r="K12" s="715" t="s">
        <v>329</v>
      </c>
      <c r="L12" s="785">
        <v>0</v>
      </c>
      <c r="M12" s="715" t="s">
        <v>605</v>
      </c>
      <c r="N12" s="270"/>
    </row>
    <row r="13" spans="1:14" ht="14.45" customHeight="1" x14ac:dyDescent="0.2">
      <c r="A13" s="711" t="s">
        <v>329</v>
      </c>
      <c r="B13" s="712" t="s">
        <v>329</v>
      </c>
      <c r="C13" s="715" t="s">
        <v>329</v>
      </c>
      <c r="D13" s="715" t="s">
        <v>329</v>
      </c>
      <c r="E13" s="715" t="s">
        <v>329</v>
      </c>
      <c r="F13" s="785" t="s">
        <v>329</v>
      </c>
      <c r="G13" s="715" t="s">
        <v>329</v>
      </c>
      <c r="H13" s="785" t="s">
        <v>329</v>
      </c>
      <c r="I13" s="715" t="s">
        <v>329</v>
      </c>
      <c r="J13" s="785" t="s">
        <v>329</v>
      </c>
      <c r="K13" s="715" t="s">
        <v>329</v>
      </c>
      <c r="L13" s="785" t="s">
        <v>329</v>
      </c>
      <c r="M13" s="715" t="s">
        <v>606</v>
      </c>
      <c r="N13" s="270"/>
    </row>
    <row r="14" spans="1:14" ht="14.45" customHeight="1" x14ac:dyDescent="0.2">
      <c r="A14" s="711" t="s">
        <v>1929</v>
      </c>
      <c r="B14" s="712" t="s">
        <v>1924</v>
      </c>
      <c r="C14" s="715">
        <v>43195.780000000028</v>
      </c>
      <c r="D14" s="715">
        <v>172</v>
      </c>
      <c r="E14" s="715">
        <v>19233.010000000017</v>
      </c>
      <c r="F14" s="785">
        <v>0.44525205934468609</v>
      </c>
      <c r="G14" s="715">
        <v>64</v>
      </c>
      <c r="H14" s="785">
        <v>0.37209302325581395</v>
      </c>
      <c r="I14" s="715">
        <v>23962.770000000015</v>
      </c>
      <c r="J14" s="785">
        <v>0.55474794065531396</v>
      </c>
      <c r="K14" s="715">
        <v>108</v>
      </c>
      <c r="L14" s="785">
        <v>0.62790697674418605</v>
      </c>
      <c r="M14" s="715" t="s">
        <v>1</v>
      </c>
      <c r="N14" s="270"/>
    </row>
    <row r="15" spans="1:14" ht="14.45" customHeight="1" x14ac:dyDescent="0.2">
      <c r="A15" s="711" t="s">
        <v>1929</v>
      </c>
      <c r="B15" s="712" t="s">
        <v>1925</v>
      </c>
      <c r="C15" s="715">
        <v>356558.06999999995</v>
      </c>
      <c r="D15" s="715">
        <v>357</v>
      </c>
      <c r="E15" s="715">
        <v>299590.65999999997</v>
      </c>
      <c r="F15" s="785">
        <v>0.84022964337898742</v>
      </c>
      <c r="G15" s="715">
        <v>301</v>
      </c>
      <c r="H15" s="785">
        <v>0.84313725490196079</v>
      </c>
      <c r="I15" s="715">
        <v>56967.41</v>
      </c>
      <c r="J15" s="785">
        <v>0.15977035662101272</v>
      </c>
      <c r="K15" s="715">
        <v>56</v>
      </c>
      <c r="L15" s="785">
        <v>0.15686274509803921</v>
      </c>
      <c r="M15" s="715" t="s">
        <v>1</v>
      </c>
      <c r="N15" s="270"/>
    </row>
    <row r="16" spans="1:14" ht="14.45" customHeight="1" x14ac:dyDescent="0.2">
      <c r="A16" s="711" t="s">
        <v>1929</v>
      </c>
      <c r="B16" s="712" t="s">
        <v>1930</v>
      </c>
      <c r="C16" s="715">
        <v>399753.85</v>
      </c>
      <c r="D16" s="715">
        <v>529</v>
      </c>
      <c r="E16" s="715">
        <v>318823.67</v>
      </c>
      <c r="F16" s="785">
        <v>0.79754996731113414</v>
      </c>
      <c r="G16" s="715">
        <v>365</v>
      </c>
      <c r="H16" s="785">
        <v>0.68998109640831762</v>
      </c>
      <c r="I16" s="715">
        <v>80930.180000000022</v>
      </c>
      <c r="J16" s="785">
        <v>0.20245003268886597</v>
      </c>
      <c r="K16" s="715">
        <v>164</v>
      </c>
      <c r="L16" s="785">
        <v>0.31001890359168244</v>
      </c>
      <c r="M16" s="715" t="s">
        <v>605</v>
      </c>
      <c r="N16" s="270"/>
    </row>
    <row r="17" spans="1:14" ht="14.45" customHeight="1" x14ac:dyDescent="0.2">
      <c r="A17" s="711" t="s">
        <v>329</v>
      </c>
      <c r="B17" s="712" t="s">
        <v>329</v>
      </c>
      <c r="C17" s="715" t="s">
        <v>329</v>
      </c>
      <c r="D17" s="715" t="s">
        <v>329</v>
      </c>
      <c r="E17" s="715" t="s">
        <v>329</v>
      </c>
      <c r="F17" s="785" t="s">
        <v>329</v>
      </c>
      <c r="G17" s="715" t="s">
        <v>329</v>
      </c>
      <c r="H17" s="785" t="s">
        <v>329</v>
      </c>
      <c r="I17" s="715" t="s">
        <v>329</v>
      </c>
      <c r="J17" s="785" t="s">
        <v>329</v>
      </c>
      <c r="K17" s="715" t="s">
        <v>329</v>
      </c>
      <c r="L17" s="785" t="s">
        <v>329</v>
      </c>
      <c r="M17" s="715" t="s">
        <v>606</v>
      </c>
      <c r="N17" s="270"/>
    </row>
    <row r="18" spans="1:14" ht="14.45" customHeight="1" x14ac:dyDescent="0.2">
      <c r="A18" s="711" t="s">
        <v>1931</v>
      </c>
      <c r="B18" s="712" t="s">
        <v>1925</v>
      </c>
      <c r="C18" s="715">
        <v>849.85</v>
      </c>
      <c r="D18" s="715">
        <v>1</v>
      </c>
      <c r="E18" s="715">
        <v>849.85</v>
      </c>
      <c r="F18" s="785">
        <v>1</v>
      </c>
      <c r="G18" s="715">
        <v>1</v>
      </c>
      <c r="H18" s="785">
        <v>1</v>
      </c>
      <c r="I18" s="715" t="s">
        <v>329</v>
      </c>
      <c r="J18" s="785">
        <v>0</v>
      </c>
      <c r="K18" s="715" t="s">
        <v>329</v>
      </c>
      <c r="L18" s="785">
        <v>0</v>
      </c>
      <c r="M18" s="715" t="s">
        <v>1</v>
      </c>
      <c r="N18" s="270"/>
    </row>
    <row r="19" spans="1:14" ht="14.45" customHeight="1" x14ac:dyDescent="0.2">
      <c r="A19" s="711" t="s">
        <v>1931</v>
      </c>
      <c r="B19" s="712" t="s">
        <v>1932</v>
      </c>
      <c r="C19" s="715">
        <v>849.85</v>
      </c>
      <c r="D19" s="715">
        <v>1</v>
      </c>
      <c r="E19" s="715">
        <v>849.85</v>
      </c>
      <c r="F19" s="785">
        <v>1</v>
      </c>
      <c r="G19" s="715">
        <v>1</v>
      </c>
      <c r="H19" s="785">
        <v>1</v>
      </c>
      <c r="I19" s="715" t="s">
        <v>329</v>
      </c>
      <c r="J19" s="785">
        <v>0</v>
      </c>
      <c r="K19" s="715" t="s">
        <v>329</v>
      </c>
      <c r="L19" s="785">
        <v>0</v>
      </c>
      <c r="M19" s="715" t="s">
        <v>605</v>
      </c>
      <c r="N19" s="270"/>
    </row>
    <row r="20" spans="1:14" ht="14.45" customHeight="1" x14ac:dyDescent="0.2">
      <c r="A20" s="711" t="s">
        <v>329</v>
      </c>
      <c r="B20" s="712" t="s">
        <v>329</v>
      </c>
      <c r="C20" s="715" t="s">
        <v>329</v>
      </c>
      <c r="D20" s="715" t="s">
        <v>329</v>
      </c>
      <c r="E20" s="715" t="s">
        <v>329</v>
      </c>
      <c r="F20" s="785" t="s">
        <v>329</v>
      </c>
      <c r="G20" s="715" t="s">
        <v>329</v>
      </c>
      <c r="H20" s="785" t="s">
        <v>329</v>
      </c>
      <c r="I20" s="715" t="s">
        <v>329</v>
      </c>
      <c r="J20" s="785" t="s">
        <v>329</v>
      </c>
      <c r="K20" s="715" t="s">
        <v>329</v>
      </c>
      <c r="L20" s="785" t="s">
        <v>329</v>
      </c>
      <c r="M20" s="715" t="s">
        <v>606</v>
      </c>
      <c r="N20" s="270"/>
    </row>
    <row r="21" spans="1:14" ht="14.45" customHeight="1" x14ac:dyDescent="0.2">
      <c r="A21" s="711" t="s">
        <v>1933</v>
      </c>
      <c r="B21" s="712" t="s">
        <v>1924</v>
      </c>
      <c r="C21" s="715">
        <v>579.02</v>
      </c>
      <c r="D21" s="715">
        <v>2</v>
      </c>
      <c r="E21" s="715">
        <v>579.02</v>
      </c>
      <c r="F21" s="785">
        <v>1</v>
      </c>
      <c r="G21" s="715">
        <v>2</v>
      </c>
      <c r="H21" s="785">
        <v>1</v>
      </c>
      <c r="I21" s="715" t="s">
        <v>329</v>
      </c>
      <c r="J21" s="785">
        <v>0</v>
      </c>
      <c r="K21" s="715" t="s">
        <v>329</v>
      </c>
      <c r="L21" s="785">
        <v>0</v>
      </c>
      <c r="M21" s="715" t="s">
        <v>1</v>
      </c>
      <c r="N21" s="270"/>
    </row>
    <row r="22" spans="1:14" ht="14.45" customHeight="1" x14ac:dyDescent="0.2">
      <c r="A22" s="711" t="s">
        <v>1933</v>
      </c>
      <c r="B22" s="712" t="s">
        <v>1934</v>
      </c>
      <c r="C22" s="715">
        <v>579.02</v>
      </c>
      <c r="D22" s="715">
        <v>2</v>
      </c>
      <c r="E22" s="715">
        <v>579.02</v>
      </c>
      <c r="F22" s="785">
        <v>1</v>
      </c>
      <c r="G22" s="715">
        <v>2</v>
      </c>
      <c r="H22" s="785">
        <v>1</v>
      </c>
      <c r="I22" s="715" t="s">
        <v>329</v>
      </c>
      <c r="J22" s="785">
        <v>0</v>
      </c>
      <c r="K22" s="715" t="s">
        <v>329</v>
      </c>
      <c r="L22" s="785">
        <v>0</v>
      </c>
      <c r="M22" s="715" t="s">
        <v>605</v>
      </c>
      <c r="N22" s="270"/>
    </row>
    <row r="23" spans="1:14" ht="14.45" customHeight="1" x14ac:dyDescent="0.2">
      <c r="A23" s="711" t="s">
        <v>329</v>
      </c>
      <c r="B23" s="712" t="s">
        <v>329</v>
      </c>
      <c r="C23" s="715" t="s">
        <v>329</v>
      </c>
      <c r="D23" s="715" t="s">
        <v>329</v>
      </c>
      <c r="E23" s="715" t="s">
        <v>329</v>
      </c>
      <c r="F23" s="785" t="s">
        <v>329</v>
      </c>
      <c r="G23" s="715" t="s">
        <v>329</v>
      </c>
      <c r="H23" s="785" t="s">
        <v>329</v>
      </c>
      <c r="I23" s="715" t="s">
        <v>329</v>
      </c>
      <c r="J23" s="785" t="s">
        <v>329</v>
      </c>
      <c r="K23" s="715" t="s">
        <v>329</v>
      </c>
      <c r="L23" s="785" t="s">
        <v>329</v>
      </c>
      <c r="M23" s="715" t="s">
        <v>606</v>
      </c>
      <c r="N23" s="270"/>
    </row>
    <row r="24" spans="1:14" ht="14.45" customHeight="1" x14ac:dyDescent="0.2">
      <c r="A24" s="711" t="s">
        <v>1926</v>
      </c>
      <c r="B24" s="712" t="s">
        <v>1935</v>
      </c>
      <c r="C24" s="715">
        <v>404432.62</v>
      </c>
      <c r="D24" s="715">
        <v>536</v>
      </c>
      <c r="E24" s="715">
        <v>323502.44</v>
      </c>
      <c r="F24" s="785">
        <v>0.79989205618478554</v>
      </c>
      <c r="G24" s="715">
        <v>372</v>
      </c>
      <c r="H24" s="785">
        <v>0.69402985074626866</v>
      </c>
      <c r="I24" s="715">
        <v>80930.180000000022</v>
      </c>
      <c r="J24" s="785">
        <v>0.20010794381521457</v>
      </c>
      <c r="K24" s="715">
        <v>164</v>
      </c>
      <c r="L24" s="785">
        <v>0.30597014925373134</v>
      </c>
      <c r="M24" s="715" t="s">
        <v>601</v>
      </c>
      <c r="N24" s="270"/>
    </row>
    <row r="25" spans="1:14" ht="14.45" customHeight="1" x14ac:dyDescent="0.2">
      <c r="A25" s="786" t="s">
        <v>295</v>
      </c>
    </row>
    <row r="26" spans="1:14" ht="14.45" customHeight="1" x14ac:dyDescent="0.2">
      <c r="A26" s="787" t="s">
        <v>1936</v>
      </c>
    </row>
    <row r="27" spans="1:14" ht="14.45" customHeight="1" x14ac:dyDescent="0.2">
      <c r="A27" s="786" t="s">
        <v>1937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25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4">
    <cfRule type="expression" dxfId="49" priority="4">
      <formula>AND(LEFT(M10,6)&lt;&gt;"mezera",M10&lt;&gt;"")</formula>
    </cfRule>
  </conditionalFormatting>
  <conditionalFormatting sqref="A10:A24">
    <cfRule type="expression" dxfId="48" priority="2">
      <formula>AND(M10&lt;&gt;"",M10&lt;&gt;"mezeraKL")</formula>
    </cfRule>
  </conditionalFormatting>
  <conditionalFormatting sqref="F10:F24">
    <cfRule type="cellIs" dxfId="47" priority="1" operator="lessThan">
      <formula>0.6</formula>
    </cfRule>
  </conditionalFormatting>
  <conditionalFormatting sqref="B10:L24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4">
    <cfRule type="expression" dxfId="44" priority="6">
      <formula>$M10&lt;&gt;""</formula>
    </cfRule>
  </conditionalFormatting>
  <hyperlinks>
    <hyperlink ref="A2" location="Obsah!A1" display="Zpět na Obsah  KL 01  1.-4.měsíc" xr:uid="{82F69B4C-5686-437B-A4AE-0A7C76598AF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1938</v>
      </c>
      <c r="B5" s="779">
        <v>1349.6599999999999</v>
      </c>
      <c r="C5" s="723">
        <v>1</v>
      </c>
      <c r="D5" s="792">
        <v>4</v>
      </c>
      <c r="E5" s="795" t="s">
        <v>1938</v>
      </c>
      <c r="F5" s="779">
        <v>1349.6599999999999</v>
      </c>
      <c r="G5" s="747">
        <v>1</v>
      </c>
      <c r="H5" s="727">
        <v>4</v>
      </c>
      <c r="I5" s="770">
        <v>1</v>
      </c>
      <c r="J5" s="798"/>
      <c r="K5" s="747">
        <v>0</v>
      </c>
      <c r="L5" s="727"/>
      <c r="M5" s="770">
        <v>0</v>
      </c>
    </row>
    <row r="6" spans="1:13" ht="14.45" customHeight="1" x14ac:dyDescent="0.2">
      <c r="A6" s="789" t="s">
        <v>1939</v>
      </c>
      <c r="B6" s="780">
        <v>30962.190000000002</v>
      </c>
      <c r="C6" s="730">
        <v>1</v>
      </c>
      <c r="D6" s="793">
        <v>50</v>
      </c>
      <c r="E6" s="796" t="s">
        <v>1939</v>
      </c>
      <c r="F6" s="780">
        <v>20495.75</v>
      </c>
      <c r="G6" s="748">
        <v>0.66196060420790648</v>
      </c>
      <c r="H6" s="734">
        <v>23</v>
      </c>
      <c r="I6" s="771">
        <v>0.46</v>
      </c>
      <c r="J6" s="799">
        <v>10466.44</v>
      </c>
      <c r="K6" s="748">
        <v>0.33803939579209352</v>
      </c>
      <c r="L6" s="734">
        <v>27</v>
      </c>
      <c r="M6" s="771">
        <v>0.54</v>
      </c>
    </row>
    <row r="7" spans="1:13" ht="14.45" customHeight="1" x14ac:dyDescent="0.2">
      <c r="A7" s="789" t="s">
        <v>1940</v>
      </c>
      <c r="B7" s="780">
        <v>15230.919999999998</v>
      </c>
      <c r="C7" s="730">
        <v>1</v>
      </c>
      <c r="D7" s="793">
        <v>17</v>
      </c>
      <c r="E7" s="796" t="s">
        <v>1940</v>
      </c>
      <c r="F7" s="780">
        <v>10693.8</v>
      </c>
      <c r="G7" s="748">
        <v>0.70211123162619204</v>
      </c>
      <c r="H7" s="734">
        <v>13</v>
      </c>
      <c r="I7" s="771">
        <v>0.76470588235294112</v>
      </c>
      <c r="J7" s="799">
        <v>4537.12</v>
      </c>
      <c r="K7" s="748">
        <v>0.29788876837380807</v>
      </c>
      <c r="L7" s="734">
        <v>4</v>
      </c>
      <c r="M7" s="771">
        <v>0.23529411764705882</v>
      </c>
    </row>
    <row r="8" spans="1:13" ht="14.45" customHeight="1" x14ac:dyDescent="0.2">
      <c r="A8" s="789" t="s">
        <v>1941</v>
      </c>
      <c r="B8" s="780">
        <v>43247.86</v>
      </c>
      <c r="C8" s="730">
        <v>1</v>
      </c>
      <c r="D8" s="793">
        <v>62</v>
      </c>
      <c r="E8" s="796" t="s">
        <v>1941</v>
      </c>
      <c r="F8" s="780">
        <v>31140.82</v>
      </c>
      <c r="G8" s="748">
        <v>0.72005458767208363</v>
      </c>
      <c r="H8" s="734">
        <v>38</v>
      </c>
      <c r="I8" s="771">
        <v>0.61290322580645162</v>
      </c>
      <c r="J8" s="799">
        <v>12107.04</v>
      </c>
      <c r="K8" s="748">
        <v>0.27994541232791637</v>
      </c>
      <c r="L8" s="734">
        <v>24</v>
      </c>
      <c r="M8" s="771">
        <v>0.38709677419354838</v>
      </c>
    </row>
    <row r="9" spans="1:13" ht="14.45" customHeight="1" x14ac:dyDescent="0.2">
      <c r="A9" s="789" t="s">
        <v>1942</v>
      </c>
      <c r="B9" s="780">
        <v>63488.319999999978</v>
      </c>
      <c r="C9" s="730">
        <v>1</v>
      </c>
      <c r="D9" s="793">
        <v>65</v>
      </c>
      <c r="E9" s="796" t="s">
        <v>1942</v>
      </c>
      <c r="F9" s="780">
        <v>56551.14999999998</v>
      </c>
      <c r="G9" s="748">
        <v>0.89073313012535216</v>
      </c>
      <c r="H9" s="734">
        <v>58</v>
      </c>
      <c r="I9" s="771">
        <v>0.89230769230769236</v>
      </c>
      <c r="J9" s="799">
        <v>6937.17</v>
      </c>
      <c r="K9" s="748">
        <v>0.10926686987464784</v>
      </c>
      <c r="L9" s="734">
        <v>7</v>
      </c>
      <c r="M9" s="771">
        <v>0.1076923076923077</v>
      </c>
    </row>
    <row r="10" spans="1:13" ht="14.45" customHeight="1" x14ac:dyDescent="0.2">
      <c r="A10" s="789" t="s">
        <v>1943</v>
      </c>
      <c r="B10" s="780">
        <v>14439.46</v>
      </c>
      <c r="C10" s="730">
        <v>1</v>
      </c>
      <c r="D10" s="793">
        <v>47</v>
      </c>
      <c r="E10" s="796" t="s">
        <v>1943</v>
      </c>
      <c r="F10" s="780">
        <v>7500.06</v>
      </c>
      <c r="G10" s="748">
        <v>0.51941416091737513</v>
      </c>
      <c r="H10" s="734">
        <v>17</v>
      </c>
      <c r="I10" s="771">
        <v>0.36170212765957449</v>
      </c>
      <c r="J10" s="799">
        <v>6939.4</v>
      </c>
      <c r="K10" s="748">
        <v>0.48058583908262498</v>
      </c>
      <c r="L10" s="734">
        <v>30</v>
      </c>
      <c r="M10" s="771">
        <v>0.63829787234042556</v>
      </c>
    </row>
    <row r="11" spans="1:13" ht="14.45" customHeight="1" x14ac:dyDescent="0.2">
      <c r="A11" s="789" t="s">
        <v>1944</v>
      </c>
      <c r="B11" s="780">
        <v>30907.26</v>
      </c>
      <c r="C11" s="730">
        <v>1</v>
      </c>
      <c r="D11" s="793">
        <v>36</v>
      </c>
      <c r="E11" s="796" t="s">
        <v>1944</v>
      </c>
      <c r="F11" s="780">
        <v>21419.439999999999</v>
      </c>
      <c r="G11" s="748">
        <v>0.69302293377025337</v>
      </c>
      <c r="H11" s="734">
        <v>20</v>
      </c>
      <c r="I11" s="771">
        <v>0.55555555555555558</v>
      </c>
      <c r="J11" s="799">
        <v>9487.82</v>
      </c>
      <c r="K11" s="748">
        <v>0.30697706622974669</v>
      </c>
      <c r="L11" s="734">
        <v>16</v>
      </c>
      <c r="M11" s="771">
        <v>0.44444444444444442</v>
      </c>
    </row>
    <row r="12" spans="1:13" ht="14.45" customHeight="1" x14ac:dyDescent="0.2">
      <c r="A12" s="789" t="s">
        <v>1945</v>
      </c>
      <c r="B12" s="780">
        <v>14140.41</v>
      </c>
      <c r="C12" s="730">
        <v>1</v>
      </c>
      <c r="D12" s="793">
        <v>19</v>
      </c>
      <c r="E12" s="796" t="s">
        <v>1945</v>
      </c>
      <c r="F12" s="780">
        <v>12537.12</v>
      </c>
      <c r="G12" s="748">
        <v>0.88661644181462917</v>
      </c>
      <c r="H12" s="734">
        <v>13</v>
      </c>
      <c r="I12" s="771">
        <v>0.68421052631578949</v>
      </c>
      <c r="J12" s="799">
        <v>1603.29</v>
      </c>
      <c r="K12" s="748">
        <v>0.11338355818537087</v>
      </c>
      <c r="L12" s="734">
        <v>6</v>
      </c>
      <c r="M12" s="771">
        <v>0.31578947368421051</v>
      </c>
    </row>
    <row r="13" spans="1:13" ht="14.45" customHeight="1" x14ac:dyDescent="0.2">
      <c r="A13" s="789" t="s">
        <v>1946</v>
      </c>
      <c r="B13" s="780">
        <v>104541.64999999998</v>
      </c>
      <c r="C13" s="730">
        <v>1</v>
      </c>
      <c r="D13" s="793">
        <v>127</v>
      </c>
      <c r="E13" s="796" t="s">
        <v>1946</v>
      </c>
      <c r="F13" s="780">
        <v>91414.379999999976</v>
      </c>
      <c r="G13" s="748">
        <v>0.87443023904826445</v>
      </c>
      <c r="H13" s="734">
        <v>107</v>
      </c>
      <c r="I13" s="771">
        <v>0.84251968503937003</v>
      </c>
      <c r="J13" s="799">
        <v>13127.270000000002</v>
      </c>
      <c r="K13" s="748">
        <v>0.12556976095173555</v>
      </c>
      <c r="L13" s="734">
        <v>20</v>
      </c>
      <c r="M13" s="771">
        <v>0.15748031496062992</v>
      </c>
    </row>
    <row r="14" spans="1:13" ht="14.45" customHeight="1" x14ac:dyDescent="0.2">
      <c r="A14" s="789" t="s">
        <v>1947</v>
      </c>
      <c r="B14" s="780">
        <v>1699.7</v>
      </c>
      <c r="C14" s="730">
        <v>1</v>
      </c>
      <c r="D14" s="793">
        <v>2</v>
      </c>
      <c r="E14" s="796" t="s">
        <v>1947</v>
      </c>
      <c r="F14" s="780">
        <v>1699.7</v>
      </c>
      <c r="G14" s="748">
        <v>1</v>
      </c>
      <c r="H14" s="734">
        <v>2</v>
      </c>
      <c r="I14" s="771">
        <v>1</v>
      </c>
      <c r="J14" s="799"/>
      <c r="K14" s="748">
        <v>0</v>
      </c>
      <c r="L14" s="734"/>
      <c r="M14" s="771">
        <v>0</v>
      </c>
    </row>
    <row r="15" spans="1:13" ht="14.45" customHeight="1" x14ac:dyDescent="0.2">
      <c r="A15" s="789" t="s">
        <v>1948</v>
      </c>
      <c r="B15" s="780">
        <v>54335.89</v>
      </c>
      <c r="C15" s="730">
        <v>1</v>
      </c>
      <c r="D15" s="793">
        <v>76</v>
      </c>
      <c r="E15" s="796" t="s">
        <v>1948</v>
      </c>
      <c r="F15" s="780">
        <v>43791.99</v>
      </c>
      <c r="G15" s="748">
        <v>0.80594962187975572</v>
      </c>
      <c r="H15" s="734">
        <v>50</v>
      </c>
      <c r="I15" s="771">
        <v>0.65789473684210531</v>
      </c>
      <c r="J15" s="799">
        <v>10543.900000000001</v>
      </c>
      <c r="K15" s="748">
        <v>0.19405037812024431</v>
      </c>
      <c r="L15" s="734">
        <v>26</v>
      </c>
      <c r="M15" s="771">
        <v>0.34210526315789475</v>
      </c>
    </row>
    <row r="16" spans="1:13" ht="14.45" customHeight="1" thickBot="1" x14ac:dyDescent="0.25">
      <c r="A16" s="790" t="s">
        <v>1949</v>
      </c>
      <c r="B16" s="781">
        <v>30089.300000000007</v>
      </c>
      <c r="C16" s="737">
        <v>1</v>
      </c>
      <c r="D16" s="794">
        <v>31</v>
      </c>
      <c r="E16" s="797" t="s">
        <v>1949</v>
      </c>
      <c r="F16" s="781">
        <v>24908.570000000007</v>
      </c>
      <c r="G16" s="749">
        <v>0.82782151794824077</v>
      </c>
      <c r="H16" s="741">
        <v>27</v>
      </c>
      <c r="I16" s="772">
        <v>0.87096774193548387</v>
      </c>
      <c r="J16" s="800">
        <v>5180.7300000000005</v>
      </c>
      <c r="K16" s="749">
        <v>0.17217848205175923</v>
      </c>
      <c r="L16" s="741">
        <v>4</v>
      </c>
      <c r="M16" s="772">
        <v>0.12903225806451613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8CC679E-78AC-40CC-BC11-448CCACBAF5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2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2321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404432.61999999953</v>
      </c>
      <c r="N3" s="70">
        <f>SUBTOTAL(9,N7:N1048576)</f>
        <v>661</v>
      </c>
      <c r="O3" s="70">
        <f>SUBTOTAL(9,O7:O1048576)</f>
        <v>536</v>
      </c>
      <c r="P3" s="70">
        <f>SUBTOTAL(9,P7:P1048576)</f>
        <v>323502.43999999977</v>
      </c>
      <c r="Q3" s="71">
        <f>IF(M3=0,0,P3/M3)</f>
        <v>0.79989205618478587</v>
      </c>
      <c r="R3" s="70">
        <f>SUBTOTAL(9,R7:R1048576)</f>
        <v>422</v>
      </c>
      <c r="S3" s="71">
        <f>IF(N3=0,0,R3/N3)</f>
        <v>0.63842662632375191</v>
      </c>
      <c r="T3" s="70">
        <f>SUBTOTAL(9,T7:T1048576)</f>
        <v>372</v>
      </c>
      <c r="U3" s="72">
        <f>IF(O3=0,0,T3/O3)</f>
        <v>0.69402985074626866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6</v>
      </c>
      <c r="B7" s="807" t="s">
        <v>1923</v>
      </c>
      <c r="C7" s="807" t="s">
        <v>1929</v>
      </c>
      <c r="D7" s="808" t="s">
        <v>2317</v>
      </c>
      <c r="E7" s="809" t="s">
        <v>1942</v>
      </c>
      <c r="F7" s="807" t="s">
        <v>1925</v>
      </c>
      <c r="G7" s="807" t="s">
        <v>1950</v>
      </c>
      <c r="H7" s="807" t="s">
        <v>329</v>
      </c>
      <c r="I7" s="807" t="s">
        <v>1951</v>
      </c>
      <c r="J7" s="807" t="s">
        <v>1952</v>
      </c>
      <c r="K7" s="807" t="s">
        <v>1953</v>
      </c>
      <c r="L7" s="810">
        <v>700.35</v>
      </c>
      <c r="M7" s="810">
        <v>2101.0500000000002</v>
      </c>
      <c r="N7" s="807">
        <v>3</v>
      </c>
      <c r="O7" s="811">
        <v>3</v>
      </c>
      <c r="P7" s="810">
        <v>1400.7</v>
      </c>
      <c r="Q7" s="812">
        <v>0.66666666666666663</v>
      </c>
      <c r="R7" s="807">
        <v>2</v>
      </c>
      <c r="S7" s="812">
        <v>0.66666666666666663</v>
      </c>
      <c r="T7" s="811">
        <v>2</v>
      </c>
      <c r="U7" s="231">
        <v>0.66666666666666663</v>
      </c>
    </row>
    <row r="8" spans="1:21" ht="14.45" customHeight="1" x14ac:dyDescent="0.2">
      <c r="A8" s="821">
        <v>6</v>
      </c>
      <c r="B8" s="822" t="s">
        <v>1923</v>
      </c>
      <c r="C8" s="822" t="s">
        <v>1929</v>
      </c>
      <c r="D8" s="823" t="s">
        <v>2317</v>
      </c>
      <c r="E8" s="824" t="s">
        <v>1942</v>
      </c>
      <c r="F8" s="822" t="s">
        <v>1925</v>
      </c>
      <c r="G8" s="822" t="s">
        <v>1950</v>
      </c>
      <c r="H8" s="822" t="s">
        <v>329</v>
      </c>
      <c r="I8" s="822" t="s">
        <v>1954</v>
      </c>
      <c r="J8" s="822" t="s">
        <v>1955</v>
      </c>
      <c r="K8" s="822" t="s">
        <v>1956</v>
      </c>
      <c r="L8" s="825">
        <v>849.85</v>
      </c>
      <c r="M8" s="825">
        <v>28894.899999999987</v>
      </c>
      <c r="N8" s="822">
        <v>34</v>
      </c>
      <c r="O8" s="826">
        <v>34</v>
      </c>
      <c r="P8" s="825">
        <v>26345.349999999988</v>
      </c>
      <c r="Q8" s="827">
        <v>0.91176470588235292</v>
      </c>
      <c r="R8" s="822">
        <v>31</v>
      </c>
      <c r="S8" s="827">
        <v>0.91176470588235292</v>
      </c>
      <c r="T8" s="826">
        <v>31</v>
      </c>
      <c r="U8" s="828">
        <v>0.91176470588235292</v>
      </c>
    </row>
    <row r="9" spans="1:21" ht="14.45" customHeight="1" x14ac:dyDescent="0.2">
      <c r="A9" s="821">
        <v>6</v>
      </c>
      <c r="B9" s="822" t="s">
        <v>1923</v>
      </c>
      <c r="C9" s="822" t="s">
        <v>1929</v>
      </c>
      <c r="D9" s="823" t="s">
        <v>2317</v>
      </c>
      <c r="E9" s="824" t="s">
        <v>1942</v>
      </c>
      <c r="F9" s="822" t="s">
        <v>1925</v>
      </c>
      <c r="G9" s="822" t="s">
        <v>1950</v>
      </c>
      <c r="H9" s="822" t="s">
        <v>329</v>
      </c>
      <c r="I9" s="822" t="s">
        <v>1957</v>
      </c>
      <c r="J9" s="822" t="s">
        <v>1958</v>
      </c>
      <c r="K9" s="822" t="s">
        <v>1959</v>
      </c>
      <c r="L9" s="825">
        <v>700.35</v>
      </c>
      <c r="M9" s="825">
        <v>6303.1500000000015</v>
      </c>
      <c r="N9" s="822">
        <v>9</v>
      </c>
      <c r="O9" s="826">
        <v>9</v>
      </c>
      <c r="P9" s="825">
        <v>5602.8000000000011</v>
      </c>
      <c r="Q9" s="827">
        <v>0.88888888888888884</v>
      </c>
      <c r="R9" s="822">
        <v>8</v>
      </c>
      <c r="S9" s="827">
        <v>0.88888888888888884</v>
      </c>
      <c r="T9" s="826">
        <v>8</v>
      </c>
      <c r="U9" s="828">
        <v>0.88888888888888884</v>
      </c>
    </row>
    <row r="10" spans="1:21" ht="14.45" customHeight="1" x14ac:dyDescent="0.2">
      <c r="A10" s="821">
        <v>6</v>
      </c>
      <c r="B10" s="822" t="s">
        <v>1923</v>
      </c>
      <c r="C10" s="822" t="s">
        <v>1929</v>
      </c>
      <c r="D10" s="823" t="s">
        <v>2317</v>
      </c>
      <c r="E10" s="824" t="s">
        <v>1942</v>
      </c>
      <c r="F10" s="822" t="s">
        <v>1925</v>
      </c>
      <c r="G10" s="822" t="s">
        <v>1950</v>
      </c>
      <c r="H10" s="822" t="s">
        <v>329</v>
      </c>
      <c r="I10" s="822" t="s">
        <v>1960</v>
      </c>
      <c r="J10" s="822" t="s">
        <v>1961</v>
      </c>
      <c r="K10" s="822" t="s">
        <v>1962</v>
      </c>
      <c r="L10" s="825">
        <v>1493.46</v>
      </c>
      <c r="M10" s="825">
        <v>25388.819999999992</v>
      </c>
      <c r="N10" s="822">
        <v>17</v>
      </c>
      <c r="O10" s="826">
        <v>17</v>
      </c>
      <c r="P10" s="825">
        <v>22401.899999999994</v>
      </c>
      <c r="Q10" s="827">
        <v>0.88235294117647067</v>
      </c>
      <c r="R10" s="822">
        <v>15</v>
      </c>
      <c r="S10" s="827">
        <v>0.88235294117647056</v>
      </c>
      <c r="T10" s="826">
        <v>15</v>
      </c>
      <c r="U10" s="828">
        <v>0.88235294117647056</v>
      </c>
    </row>
    <row r="11" spans="1:21" ht="14.45" customHeight="1" x14ac:dyDescent="0.2">
      <c r="A11" s="821">
        <v>6</v>
      </c>
      <c r="B11" s="822" t="s">
        <v>1923</v>
      </c>
      <c r="C11" s="822" t="s">
        <v>1929</v>
      </c>
      <c r="D11" s="823" t="s">
        <v>2317</v>
      </c>
      <c r="E11" s="824" t="s">
        <v>1942</v>
      </c>
      <c r="F11" s="822" t="s">
        <v>1925</v>
      </c>
      <c r="G11" s="822" t="s">
        <v>1950</v>
      </c>
      <c r="H11" s="822" t="s">
        <v>329</v>
      </c>
      <c r="I11" s="822" t="s">
        <v>1963</v>
      </c>
      <c r="J11" s="822" t="s">
        <v>1964</v>
      </c>
      <c r="K11" s="822" t="s">
        <v>1965</v>
      </c>
      <c r="L11" s="825">
        <v>400.2</v>
      </c>
      <c r="M11" s="825">
        <v>800.4</v>
      </c>
      <c r="N11" s="822">
        <v>2</v>
      </c>
      <c r="O11" s="826">
        <v>2</v>
      </c>
      <c r="P11" s="825">
        <v>800.4</v>
      </c>
      <c r="Q11" s="827">
        <v>1</v>
      </c>
      <c r="R11" s="822">
        <v>2</v>
      </c>
      <c r="S11" s="827">
        <v>1</v>
      </c>
      <c r="T11" s="826">
        <v>2</v>
      </c>
      <c r="U11" s="828">
        <v>1</v>
      </c>
    </row>
    <row r="12" spans="1:21" ht="14.45" customHeight="1" x14ac:dyDescent="0.2">
      <c r="A12" s="821">
        <v>6</v>
      </c>
      <c r="B12" s="822" t="s">
        <v>1923</v>
      </c>
      <c r="C12" s="822" t="s">
        <v>1929</v>
      </c>
      <c r="D12" s="823" t="s">
        <v>2317</v>
      </c>
      <c r="E12" s="824" t="s">
        <v>1943</v>
      </c>
      <c r="F12" s="822" t="s">
        <v>1924</v>
      </c>
      <c r="G12" s="822" t="s">
        <v>1966</v>
      </c>
      <c r="H12" s="822" t="s">
        <v>329</v>
      </c>
      <c r="I12" s="822" t="s">
        <v>1967</v>
      </c>
      <c r="J12" s="822" t="s">
        <v>1968</v>
      </c>
      <c r="K12" s="822" t="s">
        <v>638</v>
      </c>
      <c r="L12" s="825">
        <v>72.55</v>
      </c>
      <c r="M12" s="825">
        <v>72.55</v>
      </c>
      <c r="N12" s="822">
        <v>1</v>
      </c>
      <c r="O12" s="826">
        <v>1</v>
      </c>
      <c r="P12" s="825">
        <v>72.55</v>
      </c>
      <c r="Q12" s="827">
        <v>1</v>
      </c>
      <c r="R12" s="822">
        <v>1</v>
      </c>
      <c r="S12" s="827">
        <v>1</v>
      </c>
      <c r="T12" s="826">
        <v>1</v>
      </c>
      <c r="U12" s="828">
        <v>1</v>
      </c>
    </row>
    <row r="13" spans="1:21" ht="14.45" customHeight="1" x14ac:dyDescent="0.2">
      <c r="A13" s="821">
        <v>6</v>
      </c>
      <c r="B13" s="822" t="s">
        <v>1923</v>
      </c>
      <c r="C13" s="822" t="s">
        <v>1929</v>
      </c>
      <c r="D13" s="823" t="s">
        <v>2317</v>
      </c>
      <c r="E13" s="824" t="s">
        <v>1943</v>
      </c>
      <c r="F13" s="822" t="s">
        <v>1924</v>
      </c>
      <c r="G13" s="822" t="s">
        <v>1969</v>
      </c>
      <c r="H13" s="822" t="s">
        <v>329</v>
      </c>
      <c r="I13" s="822" t="s">
        <v>1970</v>
      </c>
      <c r="J13" s="822" t="s">
        <v>1971</v>
      </c>
      <c r="K13" s="822" t="s">
        <v>1972</v>
      </c>
      <c r="L13" s="825">
        <v>279.52999999999997</v>
      </c>
      <c r="M13" s="825">
        <v>279.52999999999997</v>
      </c>
      <c r="N13" s="822">
        <v>1</v>
      </c>
      <c r="O13" s="826">
        <v>1</v>
      </c>
      <c r="P13" s="825">
        <v>279.52999999999997</v>
      </c>
      <c r="Q13" s="827">
        <v>1</v>
      </c>
      <c r="R13" s="822">
        <v>1</v>
      </c>
      <c r="S13" s="827">
        <v>1</v>
      </c>
      <c r="T13" s="826">
        <v>1</v>
      </c>
      <c r="U13" s="828">
        <v>1</v>
      </c>
    </row>
    <row r="14" spans="1:21" ht="14.45" customHeight="1" x14ac:dyDescent="0.2">
      <c r="A14" s="821">
        <v>6</v>
      </c>
      <c r="B14" s="822" t="s">
        <v>1923</v>
      </c>
      <c r="C14" s="822" t="s">
        <v>1929</v>
      </c>
      <c r="D14" s="823" t="s">
        <v>2317</v>
      </c>
      <c r="E14" s="824" t="s">
        <v>1943</v>
      </c>
      <c r="F14" s="822" t="s">
        <v>1924</v>
      </c>
      <c r="G14" s="822" t="s">
        <v>1973</v>
      </c>
      <c r="H14" s="822" t="s">
        <v>329</v>
      </c>
      <c r="I14" s="822" t="s">
        <v>1974</v>
      </c>
      <c r="J14" s="822" t="s">
        <v>1975</v>
      </c>
      <c r="K14" s="822" t="s">
        <v>1976</v>
      </c>
      <c r="L14" s="825">
        <v>105.32</v>
      </c>
      <c r="M14" s="825">
        <v>210.64</v>
      </c>
      <c r="N14" s="822">
        <v>2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6</v>
      </c>
      <c r="B15" s="822" t="s">
        <v>1923</v>
      </c>
      <c r="C15" s="822" t="s">
        <v>1929</v>
      </c>
      <c r="D15" s="823" t="s">
        <v>2317</v>
      </c>
      <c r="E15" s="824" t="s">
        <v>1943</v>
      </c>
      <c r="F15" s="822" t="s">
        <v>1924</v>
      </c>
      <c r="G15" s="822" t="s">
        <v>1977</v>
      </c>
      <c r="H15" s="822" t="s">
        <v>329</v>
      </c>
      <c r="I15" s="822" t="s">
        <v>1978</v>
      </c>
      <c r="J15" s="822" t="s">
        <v>1979</v>
      </c>
      <c r="K15" s="822" t="s">
        <v>1976</v>
      </c>
      <c r="L15" s="825">
        <v>176.32</v>
      </c>
      <c r="M15" s="825">
        <v>176.32</v>
      </c>
      <c r="N15" s="822">
        <v>1</v>
      </c>
      <c r="O15" s="826">
        <v>1</v>
      </c>
      <c r="P15" s="825"/>
      <c r="Q15" s="827">
        <v>0</v>
      </c>
      <c r="R15" s="822"/>
      <c r="S15" s="827">
        <v>0</v>
      </c>
      <c r="T15" s="826"/>
      <c r="U15" s="828">
        <v>0</v>
      </c>
    </row>
    <row r="16" spans="1:21" ht="14.45" customHeight="1" x14ac:dyDescent="0.2">
      <c r="A16" s="821">
        <v>6</v>
      </c>
      <c r="B16" s="822" t="s">
        <v>1923</v>
      </c>
      <c r="C16" s="822" t="s">
        <v>1929</v>
      </c>
      <c r="D16" s="823" t="s">
        <v>2317</v>
      </c>
      <c r="E16" s="824" t="s">
        <v>1943</v>
      </c>
      <c r="F16" s="822" t="s">
        <v>1924</v>
      </c>
      <c r="G16" s="822" t="s">
        <v>1977</v>
      </c>
      <c r="H16" s="822" t="s">
        <v>329</v>
      </c>
      <c r="I16" s="822" t="s">
        <v>1980</v>
      </c>
      <c r="J16" s="822" t="s">
        <v>1981</v>
      </c>
      <c r="K16" s="822" t="s">
        <v>1735</v>
      </c>
      <c r="L16" s="825">
        <v>58.77</v>
      </c>
      <c r="M16" s="825">
        <v>58.77</v>
      </c>
      <c r="N16" s="822">
        <v>1</v>
      </c>
      <c r="O16" s="826">
        <v>0.5</v>
      </c>
      <c r="P16" s="825">
        <v>58.77</v>
      </c>
      <c r="Q16" s="827">
        <v>1</v>
      </c>
      <c r="R16" s="822">
        <v>1</v>
      </c>
      <c r="S16" s="827">
        <v>1</v>
      </c>
      <c r="T16" s="826">
        <v>0.5</v>
      </c>
      <c r="U16" s="828">
        <v>1</v>
      </c>
    </row>
    <row r="17" spans="1:21" ht="14.45" customHeight="1" x14ac:dyDescent="0.2">
      <c r="A17" s="821">
        <v>6</v>
      </c>
      <c r="B17" s="822" t="s">
        <v>1923</v>
      </c>
      <c r="C17" s="822" t="s">
        <v>1929</v>
      </c>
      <c r="D17" s="823" t="s">
        <v>2317</v>
      </c>
      <c r="E17" s="824" t="s">
        <v>1943</v>
      </c>
      <c r="F17" s="822" t="s">
        <v>1924</v>
      </c>
      <c r="G17" s="822" t="s">
        <v>1977</v>
      </c>
      <c r="H17" s="822" t="s">
        <v>636</v>
      </c>
      <c r="I17" s="822" t="s">
        <v>1982</v>
      </c>
      <c r="J17" s="822" t="s">
        <v>1983</v>
      </c>
      <c r="K17" s="822" t="s">
        <v>1984</v>
      </c>
      <c r="L17" s="825">
        <v>176.32</v>
      </c>
      <c r="M17" s="825">
        <v>176.32</v>
      </c>
      <c r="N17" s="822">
        <v>1</v>
      </c>
      <c r="O17" s="826">
        <v>1</v>
      </c>
      <c r="P17" s="825"/>
      <c r="Q17" s="827">
        <v>0</v>
      </c>
      <c r="R17" s="822"/>
      <c r="S17" s="827">
        <v>0</v>
      </c>
      <c r="T17" s="826"/>
      <c r="U17" s="828">
        <v>0</v>
      </c>
    </row>
    <row r="18" spans="1:21" ht="14.45" customHeight="1" x14ac:dyDescent="0.2">
      <c r="A18" s="821">
        <v>6</v>
      </c>
      <c r="B18" s="822" t="s">
        <v>1923</v>
      </c>
      <c r="C18" s="822" t="s">
        <v>1929</v>
      </c>
      <c r="D18" s="823" t="s">
        <v>2317</v>
      </c>
      <c r="E18" s="824" t="s">
        <v>1943</v>
      </c>
      <c r="F18" s="822" t="s">
        <v>1924</v>
      </c>
      <c r="G18" s="822" t="s">
        <v>1985</v>
      </c>
      <c r="H18" s="822" t="s">
        <v>329</v>
      </c>
      <c r="I18" s="822" t="s">
        <v>1986</v>
      </c>
      <c r="J18" s="822" t="s">
        <v>1987</v>
      </c>
      <c r="K18" s="822" t="s">
        <v>1988</v>
      </c>
      <c r="L18" s="825">
        <v>0</v>
      </c>
      <c r="M18" s="825">
        <v>0</v>
      </c>
      <c r="N18" s="822">
        <v>3</v>
      </c>
      <c r="O18" s="826">
        <v>1</v>
      </c>
      <c r="P18" s="825"/>
      <c r="Q18" s="827"/>
      <c r="R18" s="822"/>
      <c r="S18" s="827">
        <v>0</v>
      </c>
      <c r="T18" s="826"/>
      <c r="U18" s="828">
        <v>0</v>
      </c>
    </row>
    <row r="19" spans="1:21" ht="14.45" customHeight="1" x14ac:dyDescent="0.2">
      <c r="A19" s="821">
        <v>6</v>
      </c>
      <c r="B19" s="822" t="s">
        <v>1923</v>
      </c>
      <c r="C19" s="822" t="s">
        <v>1929</v>
      </c>
      <c r="D19" s="823" t="s">
        <v>2317</v>
      </c>
      <c r="E19" s="824" t="s">
        <v>1943</v>
      </c>
      <c r="F19" s="822" t="s">
        <v>1924</v>
      </c>
      <c r="G19" s="822" t="s">
        <v>1989</v>
      </c>
      <c r="H19" s="822" t="s">
        <v>329</v>
      </c>
      <c r="I19" s="822" t="s">
        <v>1990</v>
      </c>
      <c r="J19" s="822" t="s">
        <v>1991</v>
      </c>
      <c r="K19" s="822" t="s">
        <v>1992</v>
      </c>
      <c r="L19" s="825">
        <v>52.87</v>
      </c>
      <c r="M19" s="825">
        <v>105.74</v>
      </c>
      <c r="N19" s="822">
        <v>2</v>
      </c>
      <c r="O19" s="826">
        <v>0.5</v>
      </c>
      <c r="P19" s="825"/>
      <c r="Q19" s="827">
        <v>0</v>
      </c>
      <c r="R19" s="822"/>
      <c r="S19" s="827">
        <v>0</v>
      </c>
      <c r="T19" s="826"/>
      <c r="U19" s="828">
        <v>0</v>
      </c>
    </row>
    <row r="20" spans="1:21" ht="14.45" customHeight="1" x14ac:dyDescent="0.2">
      <c r="A20" s="821">
        <v>6</v>
      </c>
      <c r="B20" s="822" t="s">
        <v>1923</v>
      </c>
      <c r="C20" s="822" t="s">
        <v>1929</v>
      </c>
      <c r="D20" s="823" t="s">
        <v>2317</v>
      </c>
      <c r="E20" s="824" t="s">
        <v>1943</v>
      </c>
      <c r="F20" s="822" t="s">
        <v>1924</v>
      </c>
      <c r="G20" s="822" t="s">
        <v>1989</v>
      </c>
      <c r="H20" s="822" t="s">
        <v>329</v>
      </c>
      <c r="I20" s="822" t="s">
        <v>1993</v>
      </c>
      <c r="J20" s="822" t="s">
        <v>945</v>
      </c>
      <c r="K20" s="822" t="s">
        <v>1994</v>
      </c>
      <c r="L20" s="825">
        <v>46.99</v>
      </c>
      <c r="M20" s="825">
        <v>46.99</v>
      </c>
      <c r="N20" s="822">
        <v>1</v>
      </c>
      <c r="O20" s="826">
        <v>1</v>
      </c>
      <c r="P20" s="825">
        <v>46.99</v>
      </c>
      <c r="Q20" s="827">
        <v>1</v>
      </c>
      <c r="R20" s="822">
        <v>1</v>
      </c>
      <c r="S20" s="827">
        <v>1</v>
      </c>
      <c r="T20" s="826">
        <v>1</v>
      </c>
      <c r="U20" s="828">
        <v>1</v>
      </c>
    </row>
    <row r="21" spans="1:21" ht="14.45" customHeight="1" x14ac:dyDescent="0.2">
      <c r="A21" s="821">
        <v>6</v>
      </c>
      <c r="B21" s="822" t="s">
        <v>1923</v>
      </c>
      <c r="C21" s="822" t="s">
        <v>1929</v>
      </c>
      <c r="D21" s="823" t="s">
        <v>2317</v>
      </c>
      <c r="E21" s="824" t="s">
        <v>1943</v>
      </c>
      <c r="F21" s="822" t="s">
        <v>1924</v>
      </c>
      <c r="G21" s="822" t="s">
        <v>1989</v>
      </c>
      <c r="H21" s="822" t="s">
        <v>329</v>
      </c>
      <c r="I21" s="822" t="s">
        <v>1995</v>
      </c>
      <c r="J21" s="822" t="s">
        <v>945</v>
      </c>
      <c r="K21" s="822" t="s">
        <v>1996</v>
      </c>
      <c r="L21" s="825">
        <v>234.94</v>
      </c>
      <c r="M21" s="825">
        <v>469.88</v>
      </c>
      <c r="N21" s="822">
        <v>2</v>
      </c>
      <c r="O21" s="826">
        <v>2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6</v>
      </c>
      <c r="B22" s="822" t="s">
        <v>1923</v>
      </c>
      <c r="C22" s="822" t="s">
        <v>1929</v>
      </c>
      <c r="D22" s="823" t="s">
        <v>2317</v>
      </c>
      <c r="E22" s="824" t="s">
        <v>1943</v>
      </c>
      <c r="F22" s="822" t="s">
        <v>1924</v>
      </c>
      <c r="G22" s="822" t="s">
        <v>1997</v>
      </c>
      <c r="H22" s="822" t="s">
        <v>329</v>
      </c>
      <c r="I22" s="822" t="s">
        <v>1998</v>
      </c>
      <c r="J22" s="822" t="s">
        <v>941</v>
      </c>
      <c r="K22" s="822" t="s">
        <v>1999</v>
      </c>
      <c r="L22" s="825">
        <v>182.22</v>
      </c>
      <c r="M22" s="825">
        <v>364.44</v>
      </c>
      <c r="N22" s="822">
        <v>2</v>
      </c>
      <c r="O22" s="826">
        <v>1</v>
      </c>
      <c r="P22" s="825"/>
      <c r="Q22" s="827">
        <v>0</v>
      </c>
      <c r="R22" s="822"/>
      <c r="S22" s="827">
        <v>0</v>
      </c>
      <c r="T22" s="826"/>
      <c r="U22" s="828">
        <v>0</v>
      </c>
    </row>
    <row r="23" spans="1:21" ht="14.45" customHeight="1" x14ac:dyDescent="0.2">
      <c r="A23" s="821">
        <v>6</v>
      </c>
      <c r="B23" s="822" t="s">
        <v>1923</v>
      </c>
      <c r="C23" s="822" t="s">
        <v>1929</v>
      </c>
      <c r="D23" s="823" t="s">
        <v>2317</v>
      </c>
      <c r="E23" s="824" t="s">
        <v>1943</v>
      </c>
      <c r="F23" s="822" t="s">
        <v>1924</v>
      </c>
      <c r="G23" s="822" t="s">
        <v>1997</v>
      </c>
      <c r="H23" s="822" t="s">
        <v>329</v>
      </c>
      <c r="I23" s="822" t="s">
        <v>2000</v>
      </c>
      <c r="J23" s="822" t="s">
        <v>941</v>
      </c>
      <c r="K23" s="822" t="s">
        <v>2001</v>
      </c>
      <c r="L23" s="825">
        <v>273.33</v>
      </c>
      <c r="M23" s="825">
        <v>546.66</v>
      </c>
      <c r="N23" s="822">
        <v>2</v>
      </c>
      <c r="O23" s="826">
        <v>1</v>
      </c>
      <c r="P23" s="825"/>
      <c r="Q23" s="827">
        <v>0</v>
      </c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6</v>
      </c>
      <c r="B24" s="822" t="s">
        <v>1923</v>
      </c>
      <c r="C24" s="822" t="s">
        <v>1929</v>
      </c>
      <c r="D24" s="823" t="s">
        <v>2317</v>
      </c>
      <c r="E24" s="824" t="s">
        <v>1943</v>
      </c>
      <c r="F24" s="822" t="s">
        <v>1924</v>
      </c>
      <c r="G24" s="822" t="s">
        <v>2002</v>
      </c>
      <c r="H24" s="822" t="s">
        <v>329</v>
      </c>
      <c r="I24" s="822" t="s">
        <v>2003</v>
      </c>
      <c r="J24" s="822" t="s">
        <v>2004</v>
      </c>
      <c r="K24" s="822" t="s">
        <v>2005</v>
      </c>
      <c r="L24" s="825">
        <v>0</v>
      </c>
      <c r="M24" s="825">
        <v>0</v>
      </c>
      <c r="N24" s="822">
        <v>3</v>
      </c>
      <c r="O24" s="826">
        <v>2.5</v>
      </c>
      <c r="P24" s="825">
        <v>0</v>
      </c>
      <c r="Q24" s="827"/>
      <c r="R24" s="822">
        <v>2</v>
      </c>
      <c r="S24" s="827">
        <v>0.66666666666666663</v>
      </c>
      <c r="T24" s="826">
        <v>1.5</v>
      </c>
      <c r="U24" s="828">
        <v>0.6</v>
      </c>
    </row>
    <row r="25" spans="1:21" ht="14.45" customHeight="1" x14ac:dyDescent="0.2">
      <c r="A25" s="821">
        <v>6</v>
      </c>
      <c r="B25" s="822" t="s">
        <v>1923</v>
      </c>
      <c r="C25" s="822" t="s">
        <v>1929</v>
      </c>
      <c r="D25" s="823" t="s">
        <v>2317</v>
      </c>
      <c r="E25" s="824" t="s">
        <v>1943</v>
      </c>
      <c r="F25" s="822" t="s">
        <v>1924</v>
      </c>
      <c r="G25" s="822" t="s">
        <v>2006</v>
      </c>
      <c r="H25" s="822" t="s">
        <v>329</v>
      </c>
      <c r="I25" s="822" t="s">
        <v>2007</v>
      </c>
      <c r="J25" s="822" t="s">
        <v>1232</v>
      </c>
      <c r="K25" s="822" t="s">
        <v>2008</v>
      </c>
      <c r="L25" s="825">
        <v>477.5</v>
      </c>
      <c r="M25" s="825">
        <v>1432.5</v>
      </c>
      <c r="N25" s="822">
        <v>3</v>
      </c>
      <c r="O25" s="826">
        <v>2</v>
      </c>
      <c r="P25" s="825"/>
      <c r="Q25" s="827">
        <v>0</v>
      </c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6</v>
      </c>
      <c r="B26" s="822" t="s">
        <v>1923</v>
      </c>
      <c r="C26" s="822" t="s">
        <v>1929</v>
      </c>
      <c r="D26" s="823" t="s">
        <v>2317</v>
      </c>
      <c r="E26" s="824" t="s">
        <v>1943</v>
      </c>
      <c r="F26" s="822" t="s">
        <v>1924</v>
      </c>
      <c r="G26" s="822" t="s">
        <v>2009</v>
      </c>
      <c r="H26" s="822" t="s">
        <v>329</v>
      </c>
      <c r="I26" s="822" t="s">
        <v>2010</v>
      </c>
      <c r="J26" s="822" t="s">
        <v>1913</v>
      </c>
      <c r="K26" s="822" t="s">
        <v>2011</v>
      </c>
      <c r="L26" s="825">
        <v>123.2</v>
      </c>
      <c r="M26" s="825">
        <v>246.4</v>
      </c>
      <c r="N26" s="822">
        <v>2</v>
      </c>
      <c r="O26" s="826">
        <v>1</v>
      </c>
      <c r="P26" s="825">
        <v>246.4</v>
      </c>
      <c r="Q26" s="827">
        <v>1</v>
      </c>
      <c r="R26" s="822">
        <v>2</v>
      </c>
      <c r="S26" s="827">
        <v>1</v>
      </c>
      <c r="T26" s="826">
        <v>1</v>
      </c>
      <c r="U26" s="828">
        <v>1</v>
      </c>
    </row>
    <row r="27" spans="1:21" ht="14.45" customHeight="1" x14ac:dyDescent="0.2">
      <c r="A27" s="821">
        <v>6</v>
      </c>
      <c r="B27" s="822" t="s">
        <v>1923</v>
      </c>
      <c r="C27" s="822" t="s">
        <v>1929</v>
      </c>
      <c r="D27" s="823" t="s">
        <v>2317</v>
      </c>
      <c r="E27" s="824" t="s">
        <v>1943</v>
      </c>
      <c r="F27" s="822" t="s">
        <v>1924</v>
      </c>
      <c r="G27" s="822" t="s">
        <v>2012</v>
      </c>
      <c r="H27" s="822" t="s">
        <v>329</v>
      </c>
      <c r="I27" s="822" t="s">
        <v>2013</v>
      </c>
      <c r="J27" s="822" t="s">
        <v>887</v>
      </c>
      <c r="K27" s="822" t="s">
        <v>2014</v>
      </c>
      <c r="L27" s="825">
        <v>42.14</v>
      </c>
      <c r="M27" s="825">
        <v>168.56</v>
      </c>
      <c r="N27" s="822">
        <v>4</v>
      </c>
      <c r="O27" s="826">
        <v>2</v>
      </c>
      <c r="P27" s="825"/>
      <c r="Q27" s="827">
        <v>0</v>
      </c>
      <c r="R27" s="822"/>
      <c r="S27" s="827">
        <v>0</v>
      </c>
      <c r="T27" s="826"/>
      <c r="U27" s="828">
        <v>0</v>
      </c>
    </row>
    <row r="28" spans="1:21" ht="14.45" customHeight="1" x14ac:dyDescent="0.2">
      <c r="A28" s="821">
        <v>6</v>
      </c>
      <c r="B28" s="822" t="s">
        <v>1923</v>
      </c>
      <c r="C28" s="822" t="s">
        <v>1929</v>
      </c>
      <c r="D28" s="823" t="s">
        <v>2317</v>
      </c>
      <c r="E28" s="824" t="s">
        <v>1943</v>
      </c>
      <c r="F28" s="822" t="s">
        <v>1924</v>
      </c>
      <c r="G28" s="822" t="s">
        <v>2015</v>
      </c>
      <c r="H28" s="822" t="s">
        <v>329</v>
      </c>
      <c r="I28" s="822" t="s">
        <v>2016</v>
      </c>
      <c r="J28" s="822" t="s">
        <v>1446</v>
      </c>
      <c r="K28" s="822" t="s">
        <v>2017</v>
      </c>
      <c r="L28" s="825">
        <v>83.79</v>
      </c>
      <c r="M28" s="825">
        <v>83.79</v>
      </c>
      <c r="N28" s="822">
        <v>1</v>
      </c>
      <c r="O28" s="826">
        <v>1</v>
      </c>
      <c r="P28" s="825"/>
      <c r="Q28" s="827">
        <v>0</v>
      </c>
      <c r="R28" s="822"/>
      <c r="S28" s="827">
        <v>0</v>
      </c>
      <c r="T28" s="826"/>
      <c r="U28" s="828">
        <v>0</v>
      </c>
    </row>
    <row r="29" spans="1:21" ht="14.45" customHeight="1" x14ac:dyDescent="0.2">
      <c r="A29" s="821">
        <v>6</v>
      </c>
      <c r="B29" s="822" t="s">
        <v>1923</v>
      </c>
      <c r="C29" s="822" t="s">
        <v>1929</v>
      </c>
      <c r="D29" s="823" t="s">
        <v>2317</v>
      </c>
      <c r="E29" s="824" t="s">
        <v>1943</v>
      </c>
      <c r="F29" s="822" t="s">
        <v>1924</v>
      </c>
      <c r="G29" s="822" t="s">
        <v>2018</v>
      </c>
      <c r="H29" s="822" t="s">
        <v>329</v>
      </c>
      <c r="I29" s="822" t="s">
        <v>2019</v>
      </c>
      <c r="J29" s="822" t="s">
        <v>2020</v>
      </c>
      <c r="K29" s="822" t="s">
        <v>2021</v>
      </c>
      <c r="L29" s="825">
        <v>300.33</v>
      </c>
      <c r="M29" s="825">
        <v>300.33</v>
      </c>
      <c r="N29" s="822">
        <v>1</v>
      </c>
      <c r="O29" s="826">
        <v>0.5</v>
      </c>
      <c r="P29" s="825">
        <v>300.33</v>
      </c>
      <c r="Q29" s="827">
        <v>1</v>
      </c>
      <c r="R29" s="822">
        <v>1</v>
      </c>
      <c r="S29" s="827">
        <v>1</v>
      </c>
      <c r="T29" s="826">
        <v>0.5</v>
      </c>
      <c r="U29" s="828">
        <v>1</v>
      </c>
    </row>
    <row r="30" spans="1:21" ht="14.45" customHeight="1" x14ac:dyDescent="0.2">
      <c r="A30" s="821">
        <v>6</v>
      </c>
      <c r="B30" s="822" t="s">
        <v>1923</v>
      </c>
      <c r="C30" s="822" t="s">
        <v>1929</v>
      </c>
      <c r="D30" s="823" t="s">
        <v>2317</v>
      </c>
      <c r="E30" s="824" t="s">
        <v>1943</v>
      </c>
      <c r="F30" s="822" t="s">
        <v>1924</v>
      </c>
      <c r="G30" s="822" t="s">
        <v>2022</v>
      </c>
      <c r="H30" s="822" t="s">
        <v>329</v>
      </c>
      <c r="I30" s="822" t="s">
        <v>2023</v>
      </c>
      <c r="J30" s="822" t="s">
        <v>2024</v>
      </c>
      <c r="K30" s="822" t="s">
        <v>2025</v>
      </c>
      <c r="L30" s="825">
        <v>73.989999999999995</v>
      </c>
      <c r="M30" s="825">
        <v>73.989999999999995</v>
      </c>
      <c r="N30" s="822">
        <v>1</v>
      </c>
      <c r="O30" s="826">
        <v>1</v>
      </c>
      <c r="P30" s="825">
        <v>73.989999999999995</v>
      </c>
      <c r="Q30" s="827">
        <v>1</v>
      </c>
      <c r="R30" s="822">
        <v>1</v>
      </c>
      <c r="S30" s="827">
        <v>1</v>
      </c>
      <c r="T30" s="826">
        <v>1</v>
      </c>
      <c r="U30" s="828">
        <v>1</v>
      </c>
    </row>
    <row r="31" spans="1:21" ht="14.45" customHeight="1" x14ac:dyDescent="0.2">
      <c r="A31" s="821">
        <v>6</v>
      </c>
      <c r="B31" s="822" t="s">
        <v>1923</v>
      </c>
      <c r="C31" s="822" t="s">
        <v>1929</v>
      </c>
      <c r="D31" s="823" t="s">
        <v>2317</v>
      </c>
      <c r="E31" s="824" t="s">
        <v>1943</v>
      </c>
      <c r="F31" s="822" t="s">
        <v>1924</v>
      </c>
      <c r="G31" s="822" t="s">
        <v>2026</v>
      </c>
      <c r="H31" s="822" t="s">
        <v>329</v>
      </c>
      <c r="I31" s="822" t="s">
        <v>2027</v>
      </c>
      <c r="J31" s="822" t="s">
        <v>1139</v>
      </c>
      <c r="K31" s="822" t="s">
        <v>2028</v>
      </c>
      <c r="L31" s="825">
        <v>31.65</v>
      </c>
      <c r="M31" s="825">
        <v>31.65</v>
      </c>
      <c r="N31" s="822">
        <v>1</v>
      </c>
      <c r="O31" s="826">
        <v>0.5</v>
      </c>
      <c r="P31" s="825">
        <v>31.65</v>
      </c>
      <c r="Q31" s="827">
        <v>1</v>
      </c>
      <c r="R31" s="822">
        <v>1</v>
      </c>
      <c r="S31" s="827">
        <v>1</v>
      </c>
      <c r="T31" s="826">
        <v>0.5</v>
      </c>
      <c r="U31" s="828">
        <v>1</v>
      </c>
    </row>
    <row r="32" spans="1:21" ht="14.45" customHeight="1" x14ac:dyDescent="0.2">
      <c r="A32" s="821">
        <v>6</v>
      </c>
      <c r="B32" s="822" t="s">
        <v>1923</v>
      </c>
      <c r="C32" s="822" t="s">
        <v>1929</v>
      </c>
      <c r="D32" s="823" t="s">
        <v>2317</v>
      </c>
      <c r="E32" s="824" t="s">
        <v>1943</v>
      </c>
      <c r="F32" s="822" t="s">
        <v>1924</v>
      </c>
      <c r="G32" s="822" t="s">
        <v>2026</v>
      </c>
      <c r="H32" s="822" t="s">
        <v>329</v>
      </c>
      <c r="I32" s="822" t="s">
        <v>2029</v>
      </c>
      <c r="J32" s="822" t="s">
        <v>1139</v>
      </c>
      <c r="K32" s="822" t="s">
        <v>638</v>
      </c>
      <c r="L32" s="825">
        <v>58.62</v>
      </c>
      <c r="M32" s="825">
        <v>58.62</v>
      </c>
      <c r="N32" s="822">
        <v>1</v>
      </c>
      <c r="O32" s="826">
        <v>0.5</v>
      </c>
      <c r="P32" s="825"/>
      <c r="Q32" s="827">
        <v>0</v>
      </c>
      <c r="R32" s="822"/>
      <c r="S32" s="827">
        <v>0</v>
      </c>
      <c r="T32" s="826"/>
      <c r="U32" s="828">
        <v>0</v>
      </c>
    </row>
    <row r="33" spans="1:21" ht="14.45" customHeight="1" x14ac:dyDescent="0.2">
      <c r="A33" s="821">
        <v>6</v>
      </c>
      <c r="B33" s="822" t="s">
        <v>1923</v>
      </c>
      <c r="C33" s="822" t="s">
        <v>1929</v>
      </c>
      <c r="D33" s="823" t="s">
        <v>2317</v>
      </c>
      <c r="E33" s="824" t="s">
        <v>1943</v>
      </c>
      <c r="F33" s="822" t="s">
        <v>1924</v>
      </c>
      <c r="G33" s="822" t="s">
        <v>2026</v>
      </c>
      <c r="H33" s="822" t="s">
        <v>329</v>
      </c>
      <c r="I33" s="822" t="s">
        <v>2030</v>
      </c>
      <c r="J33" s="822" t="s">
        <v>1139</v>
      </c>
      <c r="K33" s="822" t="s">
        <v>2031</v>
      </c>
      <c r="L33" s="825">
        <v>0</v>
      </c>
      <c r="M33" s="825">
        <v>0</v>
      </c>
      <c r="N33" s="822">
        <v>1</v>
      </c>
      <c r="O33" s="826">
        <v>1</v>
      </c>
      <c r="P33" s="825"/>
      <c r="Q33" s="827"/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6</v>
      </c>
      <c r="B34" s="822" t="s">
        <v>1923</v>
      </c>
      <c r="C34" s="822" t="s">
        <v>1929</v>
      </c>
      <c r="D34" s="823" t="s">
        <v>2317</v>
      </c>
      <c r="E34" s="824" t="s">
        <v>1943</v>
      </c>
      <c r="F34" s="822" t="s">
        <v>1924</v>
      </c>
      <c r="G34" s="822" t="s">
        <v>2032</v>
      </c>
      <c r="H34" s="822" t="s">
        <v>636</v>
      </c>
      <c r="I34" s="822" t="s">
        <v>2033</v>
      </c>
      <c r="J34" s="822" t="s">
        <v>761</v>
      </c>
      <c r="K34" s="822" t="s">
        <v>2034</v>
      </c>
      <c r="L34" s="825">
        <v>77.790000000000006</v>
      </c>
      <c r="M34" s="825">
        <v>77.790000000000006</v>
      </c>
      <c r="N34" s="822">
        <v>1</v>
      </c>
      <c r="O34" s="826">
        <v>0.5</v>
      </c>
      <c r="P34" s="825"/>
      <c r="Q34" s="827">
        <v>0</v>
      </c>
      <c r="R34" s="822"/>
      <c r="S34" s="827">
        <v>0</v>
      </c>
      <c r="T34" s="826"/>
      <c r="U34" s="828">
        <v>0</v>
      </c>
    </row>
    <row r="35" spans="1:21" ht="14.45" customHeight="1" x14ac:dyDescent="0.2">
      <c r="A35" s="821">
        <v>6</v>
      </c>
      <c r="B35" s="822" t="s">
        <v>1923</v>
      </c>
      <c r="C35" s="822" t="s">
        <v>1929</v>
      </c>
      <c r="D35" s="823" t="s">
        <v>2317</v>
      </c>
      <c r="E35" s="824" t="s">
        <v>1943</v>
      </c>
      <c r="F35" s="822" t="s">
        <v>1924</v>
      </c>
      <c r="G35" s="822" t="s">
        <v>2035</v>
      </c>
      <c r="H35" s="822" t="s">
        <v>329</v>
      </c>
      <c r="I35" s="822" t="s">
        <v>2036</v>
      </c>
      <c r="J35" s="822" t="s">
        <v>643</v>
      </c>
      <c r="K35" s="822" t="s">
        <v>2037</v>
      </c>
      <c r="L35" s="825">
        <v>35.25</v>
      </c>
      <c r="M35" s="825">
        <v>105.75</v>
      </c>
      <c r="N35" s="822">
        <v>3</v>
      </c>
      <c r="O35" s="826">
        <v>2</v>
      </c>
      <c r="P35" s="825">
        <v>35.25</v>
      </c>
      <c r="Q35" s="827">
        <v>0.33333333333333331</v>
      </c>
      <c r="R35" s="822">
        <v>1</v>
      </c>
      <c r="S35" s="827">
        <v>0.33333333333333331</v>
      </c>
      <c r="T35" s="826">
        <v>1</v>
      </c>
      <c r="U35" s="828">
        <v>0.5</v>
      </c>
    </row>
    <row r="36" spans="1:21" ht="14.45" customHeight="1" x14ac:dyDescent="0.2">
      <c r="A36" s="821">
        <v>6</v>
      </c>
      <c r="B36" s="822" t="s">
        <v>1923</v>
      </c>
      <c r="C36" s="822" t="s">
        <v>1929</v>
      </c>
      <c r="D36" s="823" t="s">
        <v>2317</v>
      </c>
      <c r="E36" s="824" t="s">
        <v>1943</v>
      </c>
      <c r="F36" s="822" t="s">
        <v>1924</v>
      </c>
      <c r="G36" s="822" t="s">
        <v>2038</v>
      </c>
      <c r="H36" s="822" t="s">
        <v>329</v>
      </c>
      <c r="I36" s="822" t="s">
        <v>2039</v>
      </c>
      <c r="J36" s="822" t="s">
        <v>717</v>
      </c>
      <c r="K36" s="822" t="s">
        <v>2040</v>
      </c>
      <c r="L36" s="825">
        <v>301.2</v>
      </c>
      <c r="M36" s="825">
        <v>301.2</v>
      </c>
      <c r="N36" s="822">
        <v>1</v>
      </c>
      <c r="O36" s="826">
        <v>1</v>
      </c>
      <c r="P36" s="825">
        <v>301.2</v>
      </c>
      <c r="Q36" s="827">
        <v>1</v>
      </c>
      <c r="R36" s="822">
        <v>1</v>
      </c>
      <c r="S36" s="827">
        <v>1</v>
      </c>
      <c r="T36" s="826">
        <v>1</v>
      </c>
      <c r="U36" s="828">
        <v>1</v>
      </c>
    </row>
    <row r="37" spans="1:21" ht="14.45" customHeight="1" x14ac:dyDescent="0.2">
      <c r="A37" s="821">
        <v>6</v>
      </c>
      <c r="B37" s="822" t="s">
        <v>1923</v>
      </c>
      <c r="C37" s="822" t="s">
        <v>1929</v>
      </c>
      <c r="D37" s="823" t="s">
        <v>2317</v>
      </c>
      <c r="E37" s="824" t="s">
        <v>1943</v>
      </c>
      <c r="F37" s="822" t="s">
        <v>1924</v>
      </c>
      <c r="G37" s="822" t="s">
        <v>2041</v>
      </c>
      <c r="H37" s="822" t="s">
        <v>329</v>
      </c>
      <c r="I37" s="822" t="s">
        <v>2042</v>
      </c>
      <c r="J37" s="822" t="s">
        <v>2043</v>
      </c>
      <c r="K37" s="822" t="s">
        <v>2044</v>
      </c>
      <c r="L37" s="825">
        <v>21.92</v>
      </c>
      <c r="M37" s="825">
        <v>21.92</v>
      </c>
      <c r="N37" s="822">
        <v>1</v>
      </c>
      <c r="O37" s="826">
        <v>1</v>
      </c>
      <c r="P37" s="825">
        <v>21.92</v>
      </c>
      <c r="Q37" s="827">
        <v>1</v>
      </c>
      <c r="R37" s="822">
        <v>1</v>
      </c>
      <c r="S37" s="827">
        <v>1</v>
      </c>
      <c r="T37" s="826">
        <v>1</v>
      </c>
      <c r="U37" s="828">
        <v>1</v>
      </c>
    </row>
    <row r="38" spans="1:21" ht="14.45" customHeight="1" x14ac:dyDescent="0.2">
      <c r="A38" s="821">
        <v>6</v>
      </c>
      <c r="B38" s="822" t="s">
        <v>1923</v>
      </c>
      <c r="C38" s="822" t="s">
        <v>1929</v>
      </c>
      <c r="D38" s="823" t="s">
        <v>2317</v>
      </c>
      <c r="E38" s="824" t="s">
        <v>1943</v>
      </c>
      <c r="F38" s="822" t="s">
        <v>1924</v>
      </c>
      <c r="G38" s="822" t="s">
        <v>2045</v>
      </c>
      <c r="H38" s="822" t="s">
        <v>329</v>
      </c>
      <c r="I38" s="822" t="s">
        <v>2046</v>
      </c>
      <c r="J38" s="822" t="s">
        <v>2047</v>
      </c>
      <c r="K38" s="822" t="s">
        <v>2048</v>
      </c>
      <c r="L38" s="825">
        <v>57.64</v>
      </c>
      <c r="M38" s="825">
        <v>57.64</v>
      </c>
      <c r="N38" s="822">
        <v>1</v>
      </c>
      <c r="O38" s="826">
        <v>1</v>
      </c>
      <c r="P38" s="825">
        <v>57.64</v>
      </c>
      <c r="Q38" s="827">
        <v>1</v>
      </c>
      <c r="R38" s="822">
        <v>1</v>
      </c>
      <c r="S38" s="827">
        <v>1</v>
      </c>
      <c r="T38" s="826">
        <v>1</v>
      </c>
      <c r="U38" s="828">
        <v>1</v>
      </c>
    </row>
    <row r="39" spans="1:21" ht="14.45" customHeight="1" x14ac:dyDescent="0.2">
      <c r="A39" s="821">
        <v>6</v>
      </c>
      <c r="B39" s="822" t="s">
        <v>1923</v>
      </c>
      <c r="C39" s="822" t="s">
        <v>1929</v>
      </c>
      <c r="D39" s="823" t="s">
        <v>2317</v>
      </c>
      <c r="E39" s="824" t="s">
        <v>1943</v>
      </c>
      <c r="F39" s="822" t="s">
        <v>1924</v>
      </c>
      <c r="G39" s="822" t="s">
        <v>2049</v>
      </c>
      <c r="H39" s="822" t="s">
        <v>329</v>
      </c>
      <c r="I39" s="822" t="s">
        <v>2050</v>
      </c>
      <c r="J39" s="822" t="s">
        <v>2051</v>
      </c>
      <c r="K39" s="822" t="s">
        <v>2052</v>
      </c>
      <c r="L39" s="825">
        <v>477.84</v>
      </c>
      <c r="M39" s="825">
        <v>477.84</v>
      </c>
      <c r="N39" s="822">
        <v>1</v>
      </c>
      <c r="O39" s="826">
        <v>1</v>
      </c>
      <c r="P39" s="825"/>
      <c r="Q39" s="827">
        <v>0</v>
      </c>
      <c r="R39" s="822"/>
      <c r="S39" s="827">
        <v>0</v>
      </c>
      <c r="T39" s="826"/>
      <c r="U39" s="828">
        <v>0</v>
      </c>
    </row>
    <row r="40" spans="1:21" ht="14.45" customHeight="1" x14ac:dyDescent="0.2">
      <c r="A40" s="821">
        <v>6</v>
      </c>
      <c r="B40" s="822" t="s">
        <v>1923</v>
      </c>
      <c r="C40" s="822" t="s">
        <v>1929</v>
      </c>
      <c r="D40" s="823" t="s">
        <v>2317</v>
      </c>
      <c r="E40" s="824" t="s">
        <v>1943</v>
      </c>
      <c r="F40" s="822" t="s">
        <v>1924</v>
      </c>
      <c r="G40" s="822" t="s">
        <v>2053</v>
      </c>
      <c r="H40" s="822" t="s">
        <v>636</v>
      </c>
      <c r="I40" s="822" t="s">
        <v>1697</v>
      </c>
      <c r="J40" s="822" t="s">
        <v>846</v>
      </c>
      <c r="K40" s="822" t="s">
        <v>847</v>
      </c>
      <c r="L40" s="825">
        <v>63.75</v>
      </c>
      <c r="M40" s="825">
        <v>63.75</v>
      </c>
      <c r="N40" s="822">
        <v>1</v>
      </c>
      <c r="O40" s="826">
        <v>1</v>
      </c>
      <c r="P40" s="825"/>
      <c r="Q40" s="827">
        <v>0</v>
      </c>
      <c r="R40" s="822"/>
      <c r="S40" s="827">
        <v>0</v>
      </c>
      <c r="T40" s="826"/>
      <c r="U40" s="828">
        <v>0</v>
      </c>
    </row>
    <row r="41" spans="1:21" ht="14.45" customHeight="1" x14ac:dyDescent="0.2">
      <c r="A41" s="821">
        <v>6</v>
      </c>
      <c r="B41" s="822" t="s">
        <v>1923</v>
      </c>
      <c r="C41" s="822" t="s">
        <v>1929</v>
      </c>
      <c r="D41" s="823" t="s">
        <v>2317</v>
      </c>
      <c r="E41" s="824" t="s">
        <v>1943</v>
      </c>
      <c r="F41" s="822" t="s">
        <v>1924</v>
      </c>
      <c r="G41" s="822" t="s">
        <v>2054</v>
      </c>
      <c r="H41" s="822" t="s">
        <v>329</v>
      </c>
      <c r="I41" s="822" t="s">
        <v>2055</v>
      </c>
      <c r="J41" s="822" t="s">
        <v>2056</v>
      </c>
      <c r="K41" s="822" t="s">
        <v>2057</v>
      </c>
      <c r="L41" s="825">
        <v>0</v>
      </c>
      <c r="M41" s="825">
        <v>0</v>
      </c>
      <c r="N41" s="822">
        <v>1</v>
      </c>
      <c r="O41" s="826">
        <v>1</v>
      </c>
      <c r="P41" s="825"/>
      <c r="Q41" s="827"/>
      <c r="R41" s="822"/>
      <c r="S41" s="827">
        <v>0</v>
      </c>
      <c r="T41" s="826"/>
      <c r="U41" s="828">
        <v>0</v>
      </c>
    </row>
    <row r="42" spans="1:21" ht="14.45" customHeight="1" x14ac:dyDescent="0.2">
      <c r="A42" s="821">
        <v>6</v>
      </c>
      <c r="B42" s="822" t="s">
        <v>1923</v>
      </c>
      <c r="C42" s="822" t="s">
        <v>1929</v>
      </c>
      <c r="D42" s="823" t="s">
        <v>2317</v>
      </c>
      <c r="E42" s="824" t="s">
        <v>1943</v>
      </c>
      <c r="F42" s="822" t="s">
        <v>1924</v>
      </c>
      <c r="G42" s="822" t="s">
        <v>2058</v>
      </c>
      <c r="H42" s="822" t="s">
        <v>329</v>
      </c>
      <c r="I42" s="822" t="s">
        <v>2059</v>
      </c>
      <c r="J42" s="822" t="s">
        <v>1103</v>
      </c>
      <c r="K42" s="822" t="s">
        <v>2060</v>
      </c>
      <c r="L42" s="825">
        <v>61.97</v>
      </c>
      <c r="M42" s="825">
        <v>123.94</v>
      </c>
      <c r="N42" s="822">
        <v>2</v>
      </c>
      <c r="O42" s="826">
        <v>1</v>
      </c>
      <c r="P42" s="825"/>
      <c r="Q42" s="827">
        <v>0</v>
      </c>
      <c r="R42" s="822"/>
      <c r="S42" s="827">
        <v>0</v>
      </c>
      <c r="T42" s="826"/>
      <c r="U42" s="828">
        <v>0</v>
      </c>
    </row>
    <row r="43" spans="1:21" ht="14.45" customHeight="1" x14ac:dyDescent="0.2">
      <c r="A43" s="821">
        <v>6</v>
      </c>
      <c r="B43" s="822" t="s">
        <v>1923</v>
      </c>
      <c r="C43" s="822" t="s">
        <v>1929</v>
      </c>
      <c r="D43" s="823" t="s">
        <v>2317</v>
      </c>
      <c r="E43" s="824" t="s">
        <v>1943</v>
      </c>
      <c r="F43" s="822" t="s">
        <v>1924</v>
      </c>
      <c r="G43" s="822" t="s">
        <v>2061</v>
      </c>
      <c r="H43" s="822" t="s">
        <v>329</v>
      </c>
      <c r="I43" s="822" t="s">
        <v>2062</v>
      </c>
      <c r="J43" s="822" t="s">
        <v>2063</v>
      </c>
      <c r="K43" s="822" t="s">
        <v>2064</v>
      </c>
      <c r="L43" s="825">
        <v>0</v>
      </c>
      <c r="M43" s="825">
        <v>0</v>
      </c>
      <c r="N43" s="822">
        <v>2</v>
      </c>
      <c r="O43" s="826">
        <v>1</v>
      </c>
      <c r="P43" s="825">
        <v>0</v>
      </c>
      <c r="Q43" s="827"/>
      <c r="R43" s="822">
        <v>2</v>
      </c>
      <c r="S43" s="827">
        <v>1</v>
      </c>
      <c r="T43" s="826">
        <v>1</v>
      </c>
      <c r="U43" s="828">
        <v>1</v>
      </c>
    </row>
    <row r="44" spans="1:21" ht="14.45" customHeight="1" x14ac:dyDescent="0.2">
      <c r="A44" s="821">
        <v>6</v>
      </c>
      <c r="B44" s="822" t="s">
        <v>1923</v>
      </c>
      <c r="C44" s="822" t="s">
        <v>1929</v>
      </c>
      <c r="D44" s="823" t="s">
        <v>2317</v>
      </c>
      <c r="E44" s="824" t="s">
        <v>1943</v>
      </c>
      <c r="F44" s="822" t="s">
        <v>1924</v>
      </c>
      <c r="G44" s="822" t="s">
        <v>2065</v>
      </c>
      <c r="H44" s="822" t="s">
        <v>329</v>
      </c>
      <c r="I44" s="822" t="s">
        <v>2066</v>
      </c>
      <c r="J44" s="822" t="s">
        <v>778</v>
      </c>
      <c r="K44" s="822" t="s">
        <v>779</v>
      </c>
      <c r="L44" s="825">
        <v>0</v>
      </c>
      <c r="M44" s="825">
        <v>0</v>
      </c>
      <c r="N44" s="822">
        <v>1</v>
      </c>
      <c r="O44" s="826">
        <v>1</v>
      </c>
      <c r="P44" s="825"/>
      <c r="Q44" s="827"/>
      <c r="R44" s="822"/>
      <c r="S44" s="827">
        <v>0</v>
      </c>
      <c r="T44" s="826"/>
      <c r="U44" s="828">
        <v>0</v>
      </c>
    </row>
    <row r="45" spans="1:21" ht="14.45" customHeight="1" x14ac:dyDescent="0.2">
      <c r="A45" s="821">
        <v>6</v>
      </c>
      <c r="B45" s="822" t="s">
        <v>1923</v>
      </c>
      <c r="C45" s="822" t="s">
        <v>1929</v>
      </c>
      <c r="D45" s="823" t="s">
        <v>2317</v>
      </c>
      <c r="E45" s="824" t="s">
        <v>1943</v>
      </c>
      <c r="F45" s="822" t="s">
        <v>1924</v>
      </c>
      <c r="G45" s="822" t="s">
        <v>2067</v>
      </c>
      <c r="H45" s="822" t="s">
        <v>329</v>
      </c>
      <c r="I45" s="822" t="s">
        <v>2068</v>
      </c>
      <c r="J45" s="822" t="s">
        <v>2069</v>
      </c>
      <c r="K45" s="822" t="s">
        <v>2070</v>
      </c>
      <c r="L45" s="825">
        <v>154.36000000000001</v>
      </c>
      <c r="M45" s="825">
        <v>308.72000000000003</v>
      </c>
      <c r="N45" s="822">
        <v>2</v>
      </c>
      <c r="O45" s="826">
        <v>1</v>
      </c>
      <c r="P45" s="825"/>
      <c r="Q45" s="827">
        <v>0</v>
      </c>
      <c r="R45" s="822"/>
      <c r="S45" s="827">
        <v>0</v>
      </c>
      <c r="T45" s="826"/>
      <c r="U45" s="828">
        <v>0</v>
      </c>
    </row>
    <row r="46" spans="1:21" ht="14.45" customHeight="1" x14ac:dyDescent="0.2">
      <c r="A46" s="821">
        <v>6</v>
      </c>
      <c r="B46" s="822" t="s">
        <v>1923</v>
      </c>
      <c r="C46" s="822" t="s">
        <v>1929</v>
      </c>
      <c r="D46" s="823" t="s">
        <v>2317</v>
      </c>
      <c r="E46" s="824" t="s">
        <v>1943</v>
      </c>
      <c r="F46" s="822" t="s">
        <v>1924</v>
      </c>
      <c r="G46" s="822" t="s">
        <v>2067</v>
      </c>
      <c r="H46" s="822" t="s">
        <v>636</v>
      </c>
      <c r="I46" s="822" t="s">
        <v>1639</v>
      </c>
      <c r="J46" s="822" t="s">
        <v>870</v>
      </c>
      <c r="K46" s="822" t="s">
        <v>1640</v>
      </c>
      <c r="L46" s="825">
        <v>154.36000000000001</v>
      </c>
      <c r="M46" s="825">
        <v>154.36000000000001</v>
      </c>
      <c r="N46" s="822">
        <v>1</v>
      </c>
      <c r="O46" s="826">
        <v>1</v>
      </c>
      <c r="P46" s="825"/>
      <c r="Q46" s="827">
        <v>0</v>
      </c>
      <c r="R46" s="822"/>
      <c r="S46" s="827">
        <v>0</v>
      </c>
      <c r="T46" s="826"/>
      <c r="U46" s="828">
        <v>0</v>
      </c>
    </row>
    <row r="47" spans="1:21" ht="14.45" customHeight="1" x14ac:dyDescent="0.2">
      <c r="A47" s="821">
        <v>6</v>
      </c>
      <c r="B47" s="822" t="s">
        <v>1923</v>
      </c>
      <c r="C47" s="822" t="s">
        <v>1929</v>
      </c>
      <c r="D47" s="823" t="s">
        <v>2317</v>
      </c>
      <c r="E47" s="824" t="s">
        <v>1943</v>
      </c>
      <c r="F47" s="822" t="s">
        <v>1924</v>
      </c>
      <c r="G47" s="822" t="s">
        <v>2071</v>
      </c>
      <c r="H47" s="822" t="s">
        <v>329</v>
      </c>
      <c r="I47" s="822" t="s">
        <v>2072</v>
      </c>
      <c r="J47" s="822" t="s">
        <v>961</v>
      </c>
      <c r="K47" s="822" t="s">
        <v>2073</v>
      </c>
      <c r="L47" s="825">
        <v>84.18</v>
      </c>
      <c r="M47" s="825">
        <v>84.18</v>
      </c>
      <c r="N47" s="822">
        <v>1</v>
      </c>
      <c r="O47" s="826">
        <v>1</v>
      </c>
      <c r="P47" s="825"/>
      <c r="Q47" s="827">
        <v>0</v>
      </c>
      <c r="R47" s="822"/>
      <c r="S47" s="827">
        <v>0</v>
      </c>
      <c r="T47" s="826"/>
      <c r="U47" s="828">
        <v>0</v>
      </c>
    </row>
    <row r="48" spans="1:21" ht="14.45" customHeight="1" x14ac:dyDescent="0.2">
      <c r="A48" s="821">
        <v>6</v>
      </c>
      <c r="B48" s="822" t="s">
        <v>1923</v>
      </c>
      <c r="C48" s="822" t="s">
        <v>1929</v>
      </c>
      <c r="D48" s="823" t="s">
        <v>2317</v>
      </c>
      <c r="E48" s="824" t="s">
        <v>1943</v>
      </c>
      <c r="F48" s="822" t="s">
        <v>1924</v>
      </c>
      <c r="G48" s="822" t="s">
        <v>2074</v>
      </c>
      <c r="H48" s="822" t="s">
        <v>329</v>
      </c>
      <c r="I48" s="822" t="s">
        <v>2075</v>
      </c>
      <c r="J48" s="822" t="s">
        <v>1015</v>
      </c>
      <c r="K48" s="822" t="s">
        <v>1016</v>
      </c>
      <c r="L48" s="825">
        <v>121.92</v>
      </c>
      <c r="M48" s="825">
        <v>1097.28</v>
      </c>
      <c r="N48" s="822">
        <v>9</v>
      </c>
      <c r="O48" s="826">
        <v>3</v>
      </c>
      <c r="P48" s="825"/>
      <c r="Q48" s="827">
        <v>0</v>
      </c>
      <c r="R48" s="822"/>
      <c r="S48" s="827">
        <v>0</v>
      </c>
      <c r="T48" s="826"/>
      <c r="U48" s="828">
        <v>0</v>
      </c>
    </row>
    <row r="49" spans="1:21" ht="14.45" customHeight="1" x14ac:dyDescent="0.2">
      <c r="A49" s="821">
        <v>6</v>
      </c>
      <c r="B49" s="822" t="s">
        <v>1923</v>
      </c>
      <c r="C49" s="822" t="s">
        <v>1929</v>
      </c>
      <c r="D49" s="823" t="s">
        <v>2317</v>
      </c>
      <c r="E49" s="824" t="s">
        <v>1943</v>
      </c>
      <c r="F49" s="822" t="s">
        <v>1924</v>
      </c>
      <c r="G49" s="822" t="s">
        <v>2074</v>
      </c>
      <c r="H49" s="822" t="s">
        <v>329</v>
      </c>
      <c r="I49" s="822" t="s">
        <v>2076</v>
      </c>
      <c r="J49" s="822" t="s">
        <v>1015</v>
      </c>
      <c r="K49" s="822" t="s">
        <v>1016</v>
      </c>
      <c r="L49" s="825">
        <v>121.92</v>
      </c>
      <c r="M49" s="825">
        <v>365.76</v>
      </c>
      <c r="N49" s="822">
        <v>3</v>
      </c>
      <c r="O49" s="826">
        <v>0.5</v>
      </c>
      <c r="P49" s="825"/>
      <c r="Q49" s="827">
        <v>0</v>
      </c>
      <c r="R49" s="822"/>
      <c r="S49" s="827">
        <v>0</v>
      </c>
      <c r="T49" s="826"/>
      <c r="U49" s="828">
        <v>0</v>
      </c>
    </row>
    <row r="50" spans="1:21" ht="14.45" customHeight="1" x14ac:dyDescent="0.2">
      <c r="A50" s="821">
        <v>6</v>
      </c>
      <c r="B50" s="822" t="s">
        <v>1923</v>
      </c>
      <c r="C50" s="822" t="s">
        <v>1929</v>
      </c>
      <c r="D50" s="823" t="s">
        <v>2317</v>
      </c>
      <c r="E50" s="824" t="s">
        <v>1943</v>
      </c>
      <c r="F50" s="822" t="s">
        <v>1924</v>
      </c>
      <c r="G50" s="822" t="s">
        <v>2074</v>
      </c>
      <c r="H50" s="822" t="s">
        <v>329</v>
      </c>
      <c r="I50" s="822" t="s">
        <v>2076</v>
      </c>
      <c r="J50" s="822" t="s">
        <v>1015</v>
      </c>
      <c r="K50" s="822" t="s">
        <v>1016</v>
      </c>
      <c r="L50" s="825">
        <v>107.27</v>
      </c>
      <c r="M50" s="825">
        <v>321.81</v>
      </c>
      <c r="N50" s="822">
        <v>3</v>
      </c>
      <c r="O50" s="826">
        <v>1</v>
      </c>
      <c r="P50" s="825"/>
      <c r="Q50" s="827">
        <v>0</v>
      </c>
      <c r="R50" s="822"/>
      <c r="S50" s="827">
        <v>0</v>
      </c>
      <c r="T50" s="826"/>
      <c r="U50" s="828">
        <v>0</v>
      </c>
    </row>
    <row r="51" spans="1:21" ht="14.45" customHeight="1" x14ac:dyDescent="0.2">
      <c r="A51" s="821">
        <v>6</v>
      </c>
      <c r="B51" s="822" t="s">
        <v>1923</v>
      </c>
      <c r="C51" s="822" t="s">
        <v>1929</v>
      </c>
      <c r="D51" s="823" t="s">
        <v>2317</v>
      </c>
      <c r="E51" s="824" t="s">
        <v>1943</v>
      </c>
      <c r="F51" s="822" t="s">
        <v>1925</v>
      </c>
      <c r="G51" s="822" t="s">
        <v>1950</v>
      </c>
      <c r="H51" s="822" t="s">
        <v>329</v>
      </c>
      <c r="I51" s="822" t="s">
        <v>1960</v>
      </c>
      <c r="J51" s="822" t="s">
        <v>1961</v>
      </c>
      <c r="K51" s="822" t="s">
        <v>1962</v>
      </c>
      <c r="L51" s="825">
        <v>1493.46</v>
      </c>
      <c r="M51" s="825">
        <v>5973.84</v>
      </c>
      <c r="N51" s="822">
        <v>4</v>
      </c>
      <c r="O51" s="826">
        <v>4</v>
      </c>
      <c r="P51" s="825">
        <v>5973.84</v>
      </c>
      <c r="Q51" s="827">
        <v>1</v>
      </c>
      <c r="R51" s="822">
        <v>4</v>
      </c>
      <c r="S51" s="827">
        <v>1</v>
      </c>
      <c r="T51" s="826">
        <v>4</v>
      </c>
      <c r="U51" s="828">
        <v>1</v>
      </c>
    </row>
    <row r="52" spans="1:21" ht="14.45" customHeight="1" x14ac:dyDescent="0.2">
      <c r="A52" s="821">
        <v>6</v>
      </c>
      <c r="B52" s="822" t="s">
        <v>1923</v>
      </c>
      <c r="C52" s="822" t="s">
        <v>1929</v>
      </c>
      <c r="D52" s="823" t="s">
        <v>2317</v>
      </c>
      <c r="E52" s="824" t="s">
        <v>1944</v>
      </c>
      <c r="F52" s="822" t="s">
        <v>1924</v>
      </c>
      <c r="G52" s="822" t="s">
        <v>2077</v>
      </c>
      <c r="H52" s="822" t="s">
        <v>329</v>
      </c>
      <c r="I52" s="822" t="s">
        <v>2078</v>
      </c>
      <c r="J52" s="822" t="s">
        <v>2079</v>
      </c>
      <c r="K52" s="822" t="s">
        <v>2080</v>
      </c>
      <c r="L52" s="825">
        <v>73.150000000000006</v>
      </c>
      <c r="M52" s="825">
        <v>73.150000000000006</v>
      </c>
      <c r="N52" s="822">
        <v>1</v>
      </c>
      <c r="O52" s="826">
        <v>1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6</v>
      </c>
      <c r="B53" s="822" t="s">
        <v>1923</v>
      </c>
      <c r="C53" s="822" t="s">
        <v>1929</v>
      </c>
      <c r="D53" s="823" t="s">
        <v>2317</v>
      </c>
      <c r="E53" s="824" t="s">
        <v>1944</v>
      </c>
      <c r="F53" s="822" t="s">
        <v>1924</v>
      </c>
      <c r="G53" s="822" t="s">
        <v>2081</v>
      </c>
      <c r="H53" s="822" t="s">
        <v>636</v>
      </c>
      <c r="I53" s="822" t="s">
        <v>1711</v>
      </c>
      <c r="J53" s="822" t="s">
        <v>971</v>
      </c>
      <c r="K53" s="822" t="s">
        <v>1712</v>
      </c>
      <c r="L53" s="825">
        <v>736.33</v>
      </c>
      <c r="M53" s="825">
        <v>736.33</v>
      </c>
      <c r="N53" s="822">
        <v>1</v>
      </c>
      <c r="O53" s="826">
        <v>1</v>
      </c>
      <c r="P53" s="825"/>
      <c r="Q53" s="827">
        <v>0</v>
      </c>
      <c r="R53" s="822"/>
      <c r="S53" s="827">
        <v>0</v>
      </c>
      <c r="T53" s="826"/>
      <c r="U53" s="828">
        <v>0</v>
      </c>
    </row>
    <row r="54" spans="1:21" ht="14.45" customHeight="1" x14ac:dyDescent="0.2">
      <c r="A54" s="821">
        <v>6</v>
      </c>
      <c r="B54" s="822" t="s">
        <v>1923</v>
      </c>
      <c r="C54" s="822" t="s">
        <v>1929</v>
      </c>
      <c r="D54" s="823" t="s">
        <v>2317</v>
      </c>
      <c r="E54" s="824" t="s">
        <v>1944</v>
      </c>
      <c r="F54" s="822" t="s">
        <v>1924</v>
      </c>
      <c r="G54" s="822" t="s">
        <v>2035</v>
      </c>
      <c r="H54" s="822" t="s">
        <v>329</v>
      </c>
      <c r="I54" s="822" t="s">
        <v>2082</v>
      </c>
      <c r="J54" s="822" t="s">
        <v>1321</v>
      </c>
      <c r="K54" s="822" t="s">
        <v>2083</v>
      </c>
      <c r="L54" s="825">
        <v>35.25</v>
      </c>
      <c r="M54" s="825">
        <v>105.75</v>
      </c>
      <c r="N54" s="822">
        <v>3</v>
      </c>
      <c r="O54" s="826">
        <v>2</v>
      </c>
      <c r="P54" s="825"/>
      <c r="Q54" s="827">
        <v>0</v>
      </c>
      <c r="R54" s="822"/>
      <c r="S54" s="827">
        <v>0</v>
      </c>
      <c r="T54" s="826"/>
      <c r="U54" s="828">
        <v>0</v>
      </c>
    </row>
    <row r="55" spans="1:21" ht="14.45" customHeight="1" x14ac:dyDescent="0.2">
      <c r="A55" s="821">
        <v>6</v>
      </c>
      <c r="B55" s="822" t="s">
        <v>1923</v>
      </c>
      <c r="C55" s="822" t="s">
        <v>1929</v>
      </c>
      <c r="D55" s="823" t="s">
        <v>2317</v>
      </c>
      <c r="E55" s="824" t="s">
        <v>1944</v>
      </c>
      <c r="F55" s="822" t="s">
        <v>1924</v>
      </c>
      <c r="G55" s="822" t="s">
        <v>2038</v>
      </c>
      <c r="H55" s="822" t="s">
        <v>329</v>
      </c>
      <c r="I55" s="822" t="s">
        <v>2084</v>
      </c>
      <c r="J55" s="822" t="s">
        <v>717</v>
      </c>
      <c r="K55" s="822" t="s">
        <v>2040</v>
      </c>
      <c r="L55" s="825">
        <v>185.26</v>
      </c>
      <c r="M55" s="825">
        <v>185.26</v>
      </c>
      <c r="N55" s="822">
        <v>1</v>
      </c>
      <c r="O55" s="826">
        <v>1</v>
      </c>
      <c r="P55" s="825">
        <v>185.26</v>
      </c>
      <c r="Q55" s="827">
        <v>1</v>
      </c>
      <c r="R55" s="822">
        <v>1</v>
      </c>
      <c r="S55" s="827">
        <v>1</v>
      </c>
      <c r="T55" s="826">
        <v>1</v>
      </c>
      <c r="U55" s="828">
        <v>1</v>
      </c>
    </row>
    <row r="56" spans="1:21" ht="14.45" customHeight="1" x14ac:dyDescent="0.2">
      <c r="A56" s="821">
        <v>6</v>
      </c>
      <c r="B56" s="822" t="s">
        <v>1923</v>
      </c>
      <c r="C56" s="822" t="s">
        <v>1929</v>
      </c>
      <c r="D56" s="823" t="s">
        <v>2317</v>
      </c>
      <c r="E56" s="824" t="s">
        <v>1944</v>
      </c>
      <c r="F56" s="822" t="s">
        <v>1924</v>
      </c>
      <c r="G56" s="822" t="s">
        <v>2038</v>
      </c>
      <c r="H56" s="822" t="s">
        <v>329</v>
      </c>
      <c r="I56" s="822" t="s">
        <v>2039</v>
      </c>
      <c r="J56" s="822" t="s">
        <v>717</v>
      </c>
      <c r="K56" s="822" t="s">
        <v>2040</v>
      </c>
      <c r="L56" s="825">
        <v>87.98</v>
      </c>
      <c r="M56" s="825">
        <v>87.98</v>
      </c>
      <c r="N56" s="822">
        <v>1</v>
      </c>
      <c r="O56" s="826">
        <v>1</v>
      </c>
      <c r="P56" s="825">
        <v>87.98</v>
      </c>
      <c r="Q56" s="827">
        <v>1</v>
      </c>
      <c r="R56" s="822">
        <v>1</v>
      </c>
      <c r="S56" s="827">
        <v>1</v>
      </c>
      <c r="T56" s="826">
        <v>1</v>
      </c>
      <c r="U56" s="828">
        <v>1</v>
      </c>
    </row>
    <row r="57" spans="1:21" ht="14.45" customHeight="1" x14ac:dyDescent="0.2">
      <c r="A57" s="821">
        <v>6</v>
      </c>
      <c r="B57" s="822" t="s">
        <v>1923</v>
      </c>
      <c r="C57" s="822" t="s">
        <v>1929</v>
      </c>
      <c r="D57" s="823" t="s">
        <v>2317</v>
      </c>
      <c r="E57" s="824" t="s">
        <v>1944</v>
      </c>
      <c r="F57" s="822" t="s">
        <v>1924</v>
      </c>
      <c r="G57" s="822" t="s">
        <v>2085</v>
      </c>
      <c r="H57" s="822" t="s">
        <v>329</v>
      </c>
      <c r="I57" s="822" t="s">
        <v>2086</v>
      </c>
      <c r="J57" s="822" t="s">
        <v>2087</v>
      </c>
      <c r="K57" s="822" t="s">
        <v>2088</v>
      </c>
      <c r="L57" s="825">
        <v>34.47</v>
      </c>
      <c r="M57" s="825">
        <v>103.41</v>
      </c>
      <c r="N57" s="822">
        <v>3</v>
      </c>
      <c r="O57" s="826">
        <v>1</v>
      </c>
      <c r="P57" s="825"/>
      <c r="Q57" s="827">
        <v>0</v>
      </c>
      <c r="R57" s="822"/>
      <c r="S57" s="827">
        <v>0</v>
      </c>
      <c r="T57" s="826"/>
      <c r="U57" s="828">
        <v>0</v>
      </c>
    </row>
    <row r="58" spans="1:21" ht="14.45" customHeight="1" x14ac:dyDescent="0.2">
      <c r="A58" s="821">
        <v>6</v>
      </c>
      <c r="B58" s="822" t="s">
        <v>1923</v>
      </c>
      <c r="C58" s="822" t="s">
        <v>1929</v>
      </c>
      <c r="D58" s="823" t="s">
        <v>2317</v>
      </c>
      <c r="E58" s="824" t="s">
        <v>1944</v>
      </c>
      <c r="F58" s="822" t="s">
        <v>1924</v>
      </c>
      <c r="G58" s="822" t="s">
        <v>2089</v>
      </c>
      <c r="H58" s="822" t="s">
        <v>636</v>
      </c>
      <c r="I58" s="822" t="s">
        <v>1681</v>
      </c>
      <c r="J58" s="822" t="s">
        <v>1682</v>
      </c>
      <c r="K58" s="822" t="s">
        <v>1683</v>
      </c>
      <c r="L58" s="825">
        <v>122.96</v>
      </c>
      <c r="M58" s="825">
        <v>614.79999999999995</v>
      </c>
      <c r="N58" s="822">
        <v>5</v>
      </c>
      <c r="O58" s="826">
        <v>1</v>
      </c>
      <c r="P58" s="825">
        <v>614.79999999999995</v>
      </c>
      <c r="Q58" s="827">
        <v>1</v>
      </c>
      <c r="R58" s="822">
        <v>5</v>
      </c>
      <c r="S58" s="827">
        <v>1</v>
      </c>
      <c r="T58" s="826">
        <v>1</v>
      </c>
      <c r="U58" s="828">
        <v>1</v>
      </c>
    </row>
    <row r="59" spans="1:21" ht="14.45" customHeight="1" x14ac:dyDescent="0.2">
      <c r="A59" s="821">
        <v>6</v>
      </c>
      <c r="B59" s="822" t="s">
        <v>1923</v>
      </c>
      <c r="C59" s="822" t="s">
        <v>1929</v>
      </c>
      <c r="D59" s="823" t="s">
        <v>2317</v>
      </c>
      <c r="E59" s="824" t="s">
        <v>1944</v>
      </c>
      <c r="F59" s="822" t="s">
        <v>1924</v>
      </c>
      <c r="G59" s="822" t="s">
        <v>2090</v>
      </c>
      <c r="H59" s="822" t="s">
        <v>329</v>
      </c>
      <c r="I59" s="822" t="s">
        <v>2091</v>
      </c>
      <c r="J59" s="822" t="s">
        <v>658</v>
      </c>
      <c r="K59" s="822" t="s">
        <v>659</v>
      </c>
      <c r="L59" s="825">
        <v>59.56</v>
      </c>
      <c r="M59" s="825">
        <v>59.56</v>
      </c>
      <c r="N59" s="822">
        <v>1</v>
      </c>
      <c r="O59" s="826">
        <v>1</v>
      </c>
      <c r="P59" s="825"/>
      <c r="Q59" s="827">
        <v>0</v>
      </c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6</v>
      </c>
      <c r="B60" s="822" t="s">
        <v>1923</v>
      </c>
      <c r="C60" s="822" t="s">
        <v>1929</v>
      </c>
      <c r="D60" s="823" t="s">
        <v>2317</v>
      </c>
      <c r="E60" s="824" t="s">
        <v>1944</v>
      </c>
      <c r="F60" s="822" t="s">
        <v>1924</v>
      </c>
      <c r="G60" s="822" t="s">
        <v>2067</v>
      </c>
      <c r="H60" s="822" t="s">
        <v>636</v>
      </c>
      <c r="I60" s="822" t="s">
        <v>1639</v>
      </c>
      <c r="J60" s="822" t="s">
        <v>870</v>
      </c>
      <c r="K60" s="822" t="s">
        <v>1640</v>
      </c>
      <c r="L60" s="825">
        <v>154.36000000000001</v>
      </c>
      <c r="M60" s="825">
        <v>463.08000000000004</v>
      </c>
      <c r="N60" s="822">
        <v>3</v>
      </c>
      <c r="O60" s="826">
        <v>2</v>
      </c>
      <c r="P60" s="825"/>
      <c r="Q60" s="827">
        <v>0</v>
      </c>
      <c r="R60" s="822"/>
      <c r="S60" s="827">
        <v>0</v>
      </c>
      <c r="T60" s="826"/>
      <c r="U60" s="828">
        <v>0</v>
      </c>
    </row>
    <row r="61" spans="1:21" ht="14.45" customHeight="1" x14ac:dyDescent="0.2">
      <c r="A61" s="821">
        <v>6</v>
      </c>
      <c r="B61" s="822" t="s">
        <v>1923</v>
      </c>
      <c r="C61" s="822" t="s">
        <v>1929</v>
      </c>
      <c r="D61" s="823" t="s">
        <v>2317</v>
      </c>
      <c r="E61" s="824" t="s">
        <v>1944</v>
      </c>
      <c r="F61" s="822" t="s">
        <v>1924</v>
      </c>
      <c r="G61" s="822" t="s">
        <v>2074</v>
      </c>
      <c r="H61" s="822" t="s">
        <v>329</v>
      </c>
      <c r="I61" s="822" t="s">
        <v>2075</v>
      </c>
      <c r="J61" s="822" t="s">
        <v>1015</v>
      </c>
      <c r="K61" s="822" t="s">
        <v>1016</v>
      </c>
      <c r="L61" s="825">
        <v>121.92</v>
      </c>
      <c r="M61" s="825">
        <v>1219.2</v>
      </c>
      <c r="N61" s="822">
        <v>10</v>
      </c>
      <c r="O61" s="826">
        <v>3</v>
      </c>
      <c r="P61" s="825">
        <v>853.44</v>
      </c>
      <c r="Q61" s="827">
        <v>0.70000000000000007</v>
      </c>
      <c r="R61" s="822">
        <v>7</v>
      </c>
      <c r="S61" s="827">
        <v>0.7</v>
      </c>
      <c r="T61" s="826">
        <v>2</v>
      </c>
      <c r="U61" s="828">
        <v>0.66666666666666663</v>
      </c>
    </row>
    <row r="62" spans="1:21" ht="14.45" customHeight="1" x14ac:dyDescent="0.2">
      <c r="A62" s="821">
        <v>6</v>
      </c>
      <c r="B62" s="822" t="s">
        <v>1923</v>
      </c>
      <c r="C62" s="822" t="s">
        <v>1929</v>
      </c>
      <c r="D62" s="823" t="s">
        <v>2317</v>
      </c>
      <c r="E62" s="824" t="s">
        <v>1944</v>
      </c>
      <c r="F62" s="822" t="s">
        <v>1925</v>
      </c>
      <c r="G62" s="822" t="s">
        <v>1950</v>
      </c>
      <c r="H62" s="822" t="s">
        <v>329</v>
      </c>
      <c r="I62" s="822" t="s">
        <v>1954</v>
      </c>
      <c r="J62" s="822" t="s">
        <v>1955</v>
      </c>
      <c r="K62" s="822" t="s">
        <v>1956</v>
      </c>
      <c r="L62" s="825">
        <v>849.85</v>
      </c>
      <c r="M62" s="825">
        <v>4249.25</v>
      </c>
      <c r="N62" s="822">
        <v>5</v>
      </c>
      <c r="O62" s="826">
        <v>5</v>
      </c>
      <c r="P62" s="825">
        <v>2549.5500000000002</v>
      </c>
      <c r="Q62" s="827">
        <v>0.60000000000000009</v>
      </c>
      <c r="R62" s="822">
        <v>3</v>
      </c>
      <c r="S62" s="827">
        <v>0.6</v>
      </c>
      <c r="T62" s="826">
        <v>3</v>
      </c>
      <c r="U62" s="828">
        <v>0.6</v>
      </c>
    </row>
    <row r="63" spans="1:21" ht="14.45" customHeight="1" x14ac:dyDescent="0.2">
      <c r="A63" s="821">
        <v>6</v>
      </c>
      <c r="B63" s="822" t="s">
        <v>1923</v>
      </c>
      <c r="C63" s="822" t="s">
        <v>1929</v>
      </c>
      <c r="D63" s="823" t="s">
        <v>2317</v>
      </c>
      <c r="E63" s="824" t="s">
        <v>1944</v>
      </c>
      <c r="F63" s="822" t="s">
        <v>1925</v>
      </c>
      <c r="G63" s="822" t="s">
        <v>1950</v>
      </c>
      <c r="H63" s="822" t="s">
        <v>329</v>
      </c>
      <c r="I63" s="822" t="s">
        <v>1957</v>
      </c>
      <c r="J63" s="822" t="s">
        <v>1958</v>
      </c>
      <c r="K63" s="822" t="s">
        <v>1959</v>
      </c>
      <c r="L63" s="825">
        <v>700.35</v>
      </c>
      <c r="M63" s="825">
        <v>2101.0500000000002</v>
      </c>
      <c r="N63" s="822">
        <v>3</v>
      </c>
      <c r="O63" s="826">
        <v>3</v>
      </c>
      <c r="P63" s="825">
        <v>700.35</v>
      </c>
      <c r="Q63" s="827">
        <v>0.33333333333333331</v>
      </c>
      <c r="R63" s="822">
        <v>1</v>
      </c>
      <c r="S63" s="827">
        <v>0.33333333333333331</v>
      </c>
      <c r="T63" s="826">
        <v>1</v>
      </c>
      <c r="U63" s="828">
        <v>0.33333333333333331</v>
      </c>
    </row>
    <row r="64" spans="1:21" ht="14.45" customHeight="1" x14ac:dyDescent="0.2">
      <c r="A64" s="821">
        <v>6</v>
      </c>
      <c r="B64" s="822" t="s">
        <v>1923</v>
      </c>
      <c r="C64" s="822" t="s">
        <v>1929</v>
      </c>
      <c r="D64" s="823" t="s">
        <v>2317</v>
      </c>
      <c r="E64" s="824" t="s">
        <v>1944</v>
      </c>
      <c r="F64" s="822" t="s">
        <v>1925</v>
      </c>
      <c r="G64" s="822" t="s">
        <v>1950</v>
      </c>
      <c r="H64" s="822" t="s">
        <v>329</v>
      </c>
      <c r="I64" s="822" t="s">
        <v>1960</v>
      </c>
      <c r="J64" s="822" t="s">
        <v>1961</v>
      </c>
      <c r="K64" s="822" t="s">
        <v>1962</v>
      </c>
      <c r="L64" s="825">
        <v>1493.46</v>
      </c>
      <c r="M64" s="825">
        <v>20908.439999999999</v>
      </c>
      <c r="N64" s="822">
        <v>14</v>
      </c>
      <c r="O64" s="826">
        <v>14</v>
      </c>
      <c r="P64" s="825">
        <v>16428.059999999998</v>
      </c>
      <c r="Q64" s="827">
        <v>0.7857142857142857</v>
      </c>
      <c r="R64" s="822">
        <v>11</v>
      </c>
      <c r="S64" s="827">
        <v>0.7857142857142857</v>
      </c>
      <c r="T64" s="826">
        <v>11</v>
      </c>
      <c r="U64" s="828">
        <v>0.7857142857142857</v>
      </c>
    </row>
    <row r="65" spans="1:21" ht="14.45" customHeight="1" x14ac:dyDescent="0.2">
      <c r="A65" s="821">
        <v>6</v>
      </c>
      <c r="B65" s="822" t="s">
        <v>1923</v>
      </c>
      <c r="C65" s="822" t="s">
        <v>1929</v>
      </c>
      <c r="D65" s="823" t="s">
        <v>2317</v>
      </c>
      <c r="E65" s="824" t="s">
        <v>1949</v>
      </c>
      <c r="F65" s="822" t="s">
        <v>1925</v>
      </c>
      <c r="G65" s="822" t="s">
        <v>1950</v>
      </c>
      <c r="H65" s="822" t="s">
        <v>329</v>
      </c>
      <c r="I65" s="822" t="s">
        <v>1951</v>
      </c>
      <c r="J65" s="822" t="s">
        <v>1952</v>
      </c>
      <c r="K65" s="822" t="s">
        <v>1953</v>
      </c>
      <c r="L65" s="825">
        <v>700.35</v>
      </c>
      <c r="M65" s="825">
        <v>2801.4</v>
      </c>
      <c r="N65" s="822">
        <v>4</v>
      </c>
      <c r="O65" s="826">
        <v>4</v>
      </c>
      <c r="P65" s="825">
        <v>2101.0500000000002</v>
      </c>
      <c r="Q65" s="827">
        <v>0.75</v>
      </c>
      <c r="R65" s="822">
        <v>3</v>
      </c>
      <c r="S65" s="827">
        <v>0.75</v>
      </c>
      <c r="T65" s="826">
        <v>3</v>
      </c>
      <c r="U65" s="828">
        <v>0.75</v>
      </c>
    </row>
    <row r="66" spans="1:21" ht="14.45" customHeight="1" x14ac:dyDescent="0.2">
      <c r="A66" s="821">
        <v>6</v>
      </c>
      <c r="B66" s="822" t="s">
        <v>1923</v>
      </c>
      <c r="C66" s="822" t="s">
        <v>1929</v>
      </c>
      <c r="D66" s="823" t="s">
        <v>2317</v>
      </c>
      <c r="E66" s="824" t="s">
        <v>1949</v>
      </c>
      <c r="F66" s="822" t="s">
        <v>1925</v>
      </c>
      <c r="G66" s="822" t="s">
        <v>1950</v>
      </c>
      <c r="H66" s="822" t="s">
        <v>329</v>
      </c>
      <c r="I66" s="822" t="s">
        <v>1954</v>
      </c>
      <c r="J66" s="822" t="s">
        <v>1955</v>
      </c>
      <c r="K66" s="822" t="s">
        <v>1956</v>
      </c>
      <c r="L66" s="825">
        <v>849.85</v>
      </c>
      <c r="M66" s="825">
        <v>3399.4</v>
      </c>
      <c r="N66" s="822">
        <v>4</v>
      </c>
      <c r="O66" s="826">
        <v>4</v>
      </c>
      <c r="P66" s="825">
        <v>3399.4</v>
      </c>
      <c r="Q66" s="827">
        <v>1</v>
      </c>
      <c r="R66" s="822">
        <v>4</v>
      </c>
      <c r="S66" s="827">
        <v>1</v>
      </c>
      <c r="T66" s="826">
        <v>4</v>
      </c>
      <c r="U66" s="828">
        <v>1</v>
      </c>
    </row>
    <row r="67" spans="1:21" ht="14.45" customHeight="1" x14ac:dyDescent="0.2">
      <c r="A67" s="821">
        <v>6</v>
      </c>
      <c r="B67" s="822" t="s">
        <v>1923</v>
      </c>
      <c r="C67" s="822" t="s">
        <v>1929</v>
      </c>
      <c r="D67" s="823" t="s">
        <v>2317</v>
      </c>
      <c r="E67" s="824" t="s">
        <v>1949</v>
      </c>
      <c r="F67" s="822" t="s">
        <v>1925</v>
      </c>
      <c r="G67" s="822" t="s">
        <v>1950</v>
      </c>
      <c r="H67" s="822" t="s">
        <v>329</v>
      </c>
      <c r="I67" s="822" t="s">
        <v>1957</v>
      </c>
      <c r="J67" s="822" t="s">
        <v>1958</v>
      </c>
      <c r="K67" s="822" t="s">
        <v>1959</v>
      </c>
      <c r="L67" s="825">
        <v>700.35</v>
      </c>
      <c r="M67" s="825">
        <v>7703.8500000000022</v>
      </c>
      <c r="N67" s="822">
        <v>11</v>
      </c>
      <c r="O67" s="826">
        <v>11</v>
      </c>
      <c r="P67" s="825">
        <v>7703.8500000000022</v>
      </c>
      <c r="Q67" s="827">
        <v>1</v>
      </c>
      <c r="R67" s="822">
        <v>11</v>
      </c>
      <c r="S67" s="827">
        <v>1</v>
      </c>
      <c r="T67" s="826">
        <v>11</v>
      </c>
      <c r="U67" s="828">
        <v>1</v>
      </c>
    </row>
    <row r="68" spans="1:21" ht="14.45" customHeight="1" x14ac:dyDescent="0.2">
      <c r="A68" s="821">
        <v>6</v>
      </c>
      <c r="B68" s="822" t="s">
        <v>1923</v>
      </c>
      <c r="C68" s="822" t="s">
        <v>1929</v>
      </c>
      <c r="D68" s="823" t="s">
        <v>2317</v>
      </c>
      <c r="E68" s="824" t="s">
        <v>1949</v>
      </c>
      <c r="F68" s="822" t="s">
        <v>1925</v>
      </c>
      <c r="G68" s="822" t="s">
        <v>1950</v>
      </c>
      <c r="H68" s="822" t="s">
        <v>329</v>
      </c>
      <c r="I68" s="822" t="s">
        <v>1960</v>
      </c>
      <c r="J68" s="822" t="s">
        <v>1961</v>
      </c>
      <c r="K68" s="822" t="s">
        <v>1962</v>
      </c>
      <c r="L68" s="825">
        <v>1493.46</v>
      </c>
      <c r="M68" s="825">
        <v>14934.600000000002</v>
      </c>
      <c r="N68" s="822">
        <v>10</v>
      </c>
      <c r="O68" s="826">
        <v>10</v>
      </c>
      <c r="P68" s="825">
        <v>10454.220000000001</v>
      </c>
      <c r="Q68" s="827">
        <v>0.7</v>
      </c>
      <c r="R68" s="822">
        <v>7</v>
      </c>
      <c r="S68" s="827">
        <v>0.7</v>
      </c>
      <c r="T68" s="826">
        <v>7</v>
      </c>
      <c r="U68" s="828">
        <v>0.7</v>
      </c>
    </row>
    <row r="69" spans="1:21" ht="14.45" customHeight="1" x14ac:dyDescent="0.2">
      <c r="A69" s="821">
        <v>6</v>
      </c>
      <c r="B69" s="822" t="s">
        <v>1923</v>
      </c>
      <c r="C69" s="822" t="s">
        <v>1929</v>
      </c>
      <c r="D69" s="823" t="s">
        <v>2317</v>
      </c>
      <c r="E69" s="824" t="s">
        <v>1949</v>
      </c>
      <c r="F69" s="822" t="s">
        <v>1925</v>
      </c>
      <c r="G69" s="822" t="s">
        <v>1950</v>
      </c>
      <c r="H69" s="822" t="s">
        <v>329</v>
      </c>
      <c r="I69" s="822" t="s">
        <v>1963</v>
      </c>
      <c r="J69" s="822" t="s">
        <v>1964</v>
      </c>
      <c r="K69" s="822" t="s">
        <v>1965</v>
      </c>
      <c r="L69" s="825">
        <v>400.2</v>
      </c>
      <c r="M69" s="825">
        <v>400.2</v>
      </c>
      <c r="N69" s="822">
        <v>1</v>
      </c>
      <c r="O69" s="826">
        <v>1</v>
      </c>
      <c r="P69" s="825">
        <v>400.2</v>
      </c>
      <c r="Q69" s="827">
        <v>1</v>
      </c>
      <c r="R69" s="822">
        <v>1</v>
      </c>
      <c r="S69" s="827">
        <v>1</v>
      </c>
      <c r="T69" s="826">
        <v>1</v>
      </c>
      <c r="U69" s="828">
        <v>1</v>
      </c>
    </row>
    <row r="70" spans="1:21" ht="14.45" customHeight="1" x14ac:dyDescent="0.2">
      <c r="A70" s="821">
        <v>6</v>
      </c>
      <c r="B70" s="822" t="s">
        <v>1923</v>
      </c>
      <c r="C70" s="822" t="s">
        <v>1929</v>
      </c>
      <c r="D70" s="823" t="s">
        <v>2317</v>
      </c>
      <c r="E70" s="824" t="s">
        <v>1938</v>
      </c>
      <c r="F70" s="822" t="s">
        <v>1924</v>
      </c>
      <c r="G70" s="822" t="s">
        <v>1989</v>
      </c>
      <c r="H70" s="822" t="s">
        <v>329</v>
      </c>
      <c r="I70" s="822" t="s">
        <v>1990</v>
      </c>
      <c r="J70" s="822" t="s">
        <v>1991</v>
      </c>
      <c r="K70" s="822" t="s">
        <v>1992</v>
      </c>
      <c r="L70" s="825">
        <v>52.87</v>
      </c>
      <c r="M70" s="825">
        <v>105.74</v>
      </c>
      <c r="N70" s="822">
        <v>2</v>
      </c>
      <c r="O70" s="826">
        <v>1</v>
      </c>
      <c r="P70" s="825">
        <v>105.74</v>
      </c>
      <c r="Q70" s="827">
        <v>1</v>
      </c>
      <c r="R70" s="822">
        <v>2</v>
      </c>
      <c r="S70" s="827">
        <v>1</v>
      </c>
      <c r="T70" s="826">
        <v>1</v>
      </c>
      <c r="U70" s="828">
        <v>1</v>
      </c>
    </row>
    <row r="71" spans="1:21" ht="14.45" customHeight="1" x14ac:dyDescent="0.2">
      <c r="A71" s="821">
        <v>6</v>
      </c>
      <c r="B71" s="822" t="s">
        <v>1923</v>
      </c>
      <c r="C71" s="822" t="s">
        <v>1929</v>
      </c>
      <c r="D71" s="823" t="s">
        <v>2317</v>
      </c>
      <c r="E71" s="824" t="s">
        <v>1938</v>
      </c>
      <c r="F71" s="822" t="s">
        <v>1924</v>
      </c>
      <c r="G71" s="822" t="s">
        <v>2092</v>
      </c>
      <c r="H71" s="822" t="s">
        <v>329</v>
      </c>
      <c r="I71" s="822" t="s">
        <v>2093</v>
      </c>
      <c r="J71" s="822" t="s">
        <v>2094</v>
      </c>
      <c r="K71" s="822" t="s">
        <v>2095</v>
      </c>
      <c r="L71" s="825">
        <v>132.97999999999999</v>
      </c>
      <c r="M71" s="825">
        <v>664.9</v>
      </c>
      <c r="N71" s="822">
        <v>5</v>
      </c>
      <c r="O71" s="826">
        <v>1</v>
      </c>
      <c r="P71" s="825">
        <v>664.9</v>
      </c>
      <c r="Q71" s="827">
        <v>1</v>
      </c>
      <c r="R71" s="822">
        <v>5</v>
      </c>
      <c r="S71" s="827">
        <v>1</v>
      </c>
      <c r="T71" s="826">
        <v>1</v>
      </c>
      <c r="U71" s="828">
        <v>1</v>
      </c>
    </row>
    <row r="72" spans="1:21" ht="14.45" customHeight="1" x14ac:dyDescent="0.2">
      <c r="A72" s="821">
        <v>6</v>
      </c>
      <c r="B72" s="822" t="s">
        <v>1923</v>
      </c>
      <c r="C72" s="822" t="s">
        <v>1929</v>
      </c>
      <c r="D72" s="823" t="s">
        <v>2317</v>
      </c>
      <c r="E72" s="824" t="s">
        <v>1940</v>
      </c>
      <c r="F72" s="822" t="s">
        <v>1924</v>
      </c>
      <c r="G72" s="822" t="s">
        <v>2096</v>
      </c>
      <c r="H72" s="822" t="s">
        <v>329</v>
      </c>
      <c r="I72" s="822" t="s">
        <v>2097</v>
      </c>
      <c r="J72" s="822" t="s">
        <v>2098</v>
      </c>
      <c r="K72" s="822" t="s">
        <v>2099</v>
      </c>
      <c r="L72" s="825">
        <v>449.99</v>
      </c>
      <c r="M72" s="825">
        <v>449.99</v>
      </c>
      <c r="N72" s="822">
        <v>1</v>
      </c>
      <c r="O72" s="826">
        <v>1</v>
      </c>
      <c r="P72" s="825">
        <v>449.99</v>
      </c>
      <c r="Q72" s="827">
        <v>1</v>
      </c>
      <c r="R72" s="822">
        <v>1</v>
      </c>
      <c r="S72" s="827">
        <v>1</v>
      </c>
      <c r="T72" s="826">
        <v>1</v>
      </c>
      <c r="U72" s="828">
        <v>1</v>
      </c>
    </row>
    <row r="73" spans="1:21" ht="14.45" customHeight="1" x14ac:dyDescent="0.2">
      <c r="A73" s="821">
        <v>6</v>
      </c>
      <c r="B73" s="822" t="s">
        <v>1923</v>
      </c>
      <c r="C73" s="822" t="s">
        <v>1929</v>
      </c>
      <c r="D73" s="823" t="s">
        <v>2317</v>
      </c>
      <c r="E73" s="824" t="s">
        <v>1940</v>
      </c>
      <c r="F73" s="822" t="s">
        <v>1925</v>
      </c>
      <c r="G73" s="822" t="s">
        <v>1950</v>
      </c>
      <c r="H73" s="822" t="s">
        <v>329</v>
      </c>
      <c r="I73" s="822" t="s">
        <v>1951</v>
      </c>
      <c r="J73" s="822" t="s">
        <v>1952</v>
      </c>
      <c r="K73" s="822" t="s">
        <v>1953</v>
      </c>
      <c r="L73" s="825">
        <v>700.35</v>
      </c>
      <c r="M73" s="825">
        <v>700.35</v>
      </c>
      <c r="N73" s="822">
        <v>1</v>
      </c>
      <c r="O73" s="826">
        <v>1</v>
      </c>
      <c r="P73" s="825"/>
      <c r="Q73" s="827">
        <v>0</v>
      </c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6</v>
      </c>
      <c r="B74" s="822" t="s">
        <v>1923</v>
      </c>
      <c r="C74" s="822" t="s">
        <v>1929</v>
      </c>
      <c r="D74" s="823" t="s">
        <v>2317</v>
      </c>
      <c r="E74" s="824" t="s">
        <v>1940</v>
      </c>
      <c r="F74" s="822" t="s">
        <v>1925</v>
      </c>
      <c r="G74" s="822" t="s">
        <v>1950</v>
      </c>
      <c r="H74" s="822" t="s">
        <v>329</v>
      </c>
      <c r="I74" s="822" t="s">
        <v>1954</v>
      </c>
      <c r="J74" s="822" t="s">
        <v>1955</v>
      </c>
      <c r="K74" s="822" t="s">
        <v>1956</v>
      </c>
      <c r="L74" s="825">
        <v>849.85</v>
      </c>
      <c r="M74" s="825">
        <v>5948.9500000000007</v>
      </c>
      <c r="N74" s="822">
        <v>7</v>
      </c>
      <c r="O74" s="826">
        <v>7</v>
      </c>
      <c r="P74" s="825">
        <v>5099.1000000000004</v>
      </c>
      <c r="Q74" s="827">
        <v>0.8571428571428571</v>
      </c>
      <c r="R74" s="822">
        <v>6</v>
      </c>
      <c r="S74" s="827">
        <v>0.8571428571428571</v>
      </c>
      <c r="T74" s="826">
        <v>6</v>
      </c>
      <c r="U74" s="828">
        <v>0.8571428571428571</v>
      </c>
    </row>
    <row r="75" spans="1:21" ht="14.45" customHeight="1" x14ac:dyDescent="0.2">
      <c r="A75" s="821">
        <v>6</v>
      </c>
      <c r="B75" s="822" t="s">
        <v>1923</v>
      </c>
      <c r="C75" s="822" t="s">
        <v>1929</v>
      </c>
      <c r="D75" s="823" t="s">
        <v>2317</v>
      </c>
      <c r="E75" s="824" t="s">
        <v>1940</v>
      </c>
      <c r="F75" s="822" t="s">
        <v>1925</v>
      </c>
      <c r="G75" s="822" t="s">
        <v>1950</v>
      </c>
      <c r="H75" s="822" t="s">
        <v>329</v>
      </c>
      <c r="I75" s="822" t="s">
        <v>1957</v>
      </c>
      <c r="J75" s="822" t="s">
        <v>1958</v>
      </c>
      <c r="K75" s="822" t="s">
        <v>1959</v>
      </c>
      <c r="L75" s="825">
        <v>700.35</v>
      </c>
      <c r="M75" s="825">
        <v>2801.4</v>
      </c>
      <c r="N75" s="822">
        <v>4</v>
      </c>
      <c r="O75" s="826">
        <v>4</v>
      </c>
      <c r="P75" s="825">
        <v>2801.4</v>
      </c>
      <c r="Q75" s="827">
        <v>1</v>
      </c>
      <c r="R75" s="822">
        <v>4</v>
      </c>
      <c r="S75" s="827">
        <v>1</v>
      </c>
      <c r="T75" s="826">
        <v>4</v>
      </c>
      <c r="U75" s="828">
        <v>1</v>
      </c>
    </row>
    <row r="76" spans="1:21" ht="14.45" customHeight="1" x14ac:dyDescent="0.2">
      <c r="A76" s="821">
        <v>6</v>
      </c>
      <c r="B76" s="822" t="s">
        <v>1923</v>
      </c>
      <c r="C76" s="822" t="s">
        <v>1929</v>
      </c>
      <c r="D76" s="823" t="s">
        <v>2317</v>
      </c>
      <c r="E76" s="824" t="s">
        <v>1940</v>
      </c>
      <c r="F76" s="822" t="s">
        <v>1925</v>
      </c>
      <c r="G76" s="822" t="s">
        <v>1950</v>
      </c>
      <c r="H76" s="822" t="s">
        <v>329</v>
      </c>
      <c r="I76" s="822" t="s">
        <v>1960</v>
      </c>
      <c r="J76" s="822" t="s">
        <v>1961</v>
      </c>
      <c r="K76" s="822" t="s">
        <v>1962</v>
      </c>
      <c r="L76" s="825">
        <v>1493.46</v>
      </c>
      <c r="M76" s="825">
        <v>4480.38</v>
      </c>
      <c r="N76" s="822">
        <v>3</v>
      </c>
      <c r="O76" s="826">
        <v>3</v>
      </c>
      <c r="P76" s="825">
        <v>1493.46</v>
      </c>
      <c r="Q76" s="827">
        <v>0.33333333333333331</v>
      </c>
      <c r="R76" s="822">
        <v>1</v>
      </c>
      <c r="S76" s="827">
        <v>0.33333333333333331</v>
      </c>
      <c r="T76" s="826">
        <v>1</v>
      </c>
      <c r="U76" s="828">
        <v>0.33333333333333331</v>
      </c>
    </row>
    <row r="77" spans="1:21" ht="14.45" customHeight="1" x14ac:dyDescent="0.2">
      <c r="A77" s="821">
        <v>6</v>
      </c>
      <c r="B77" s="822" t="s">
        <v>1923</v>
      </c>
      <c r="C77" s="822" t="s">
        <v>1929</v>
      </c>
      <c r="D77" s="823" t="s">
        <v>2317</v>
      </c>
      <c r="E77" s="824" t="s">
        <v>1946</v>
      </c>
      <c r="F77" s="822" t="s">
        <v>1924</v>
      </c>
      <c r="G77" s="822" t="s">
        <v>2100</v>
      </c>
      <c r="H77" s="822" t="s">
        <v>636</v>
      </c>
      <c r="I77" s="822" t="s">
        <v>1673</v>
      </c>
      <c r="J77" s="822" t="s">
        <v>1674</v>
      </c>
      <c r="K77" s="822" t="s">
        <v>1675</v>
      </c>
      <c r="L77" s="825">
        <v>11.71</v>
      </c>
      <c r="M77" s="825">
        <v>11.71</v>
      </c>
      <c r="N77" s="822">
        <v>1</v>
      </c>
      <c r="O77" s="826">
        <v>0.5</v>
      </c>
      <c r="P77" s="825"/>
      <c r="Q77" s="827">
        <v>0</v>
      </c>
      <c r="R77" s="822"/>
      <c r="S77" s="827">
        <v>0</v>
      </c>
      <c r="T77" s="826"/>
      <c r="U77" s="828">
        <v>0</v>
      </c>
    </row>
    <row r="78" spans="1:21" ht="14.45" customHeight="1" x14ac:dyDescent="0.2">
      <c r="A78" s="821">
        <v>6</v>
      </c>
      <c r="B78" s="822" t="s">
        <v>1923</v>
      </c>
      <c r="C78" s="822" t="s">
        <v>1929</v>
      </c>
      <c r="D78" s="823" t="s">
        <v>2317</v>
      </c>
      <c r="E78" s="824" t="s">
        <v>1946</v>
      </c>
      <c r="F78" s="822" t="s">
        <v>1924</v>
      </c>
      <c r="G78" s="822" t="s">
        <v>2101</v>
      </c>
      <c r="H78" s="822" t="s">
        <v>329</v>
      </c>
      <c r="I78" s="822" t="s">
        <v>2102</v>
      </c>
      <c r="J78" s="822" t="s">
        <v>2103</v>
      </c>
      <c r="K78" s="822" t="s">
        <v>2104</v>
      </c>
      <c r="L78" s="825">
        <v>82.72</v>
      </c>
      <c r="M78" s="825">
        <v>82.72</v>
      </c>
      <c r="N78" s="822">
        <v>1</v>
      </c>
      <c r="O78" s="826">
        <v>1</v>
      </c>
      <c r="P78" s="825">
        <v>82.72</v>
      </c>
      <c r="Q78" s="827">
        <v>1</v>
      </c>
      <c r="R78" s="822">
        <v>1</v>
      </c>
      <c r="S78" s="827">
        <v>1</v>
      </c>
      <c r="T78" s="826">
        <v>1</v>
      </c>
      <c r="U78" s="828">
        <v>1</v>
      </c>
    </row>
    <row r="79" spans="1:21" ht="14.45" customHeight="1" x14ac:dyDescent="0.2">
      <c r="A79" s="821">
        <v>6</v>
      </c>
      <c r="B79" s="822" t="s">
        <v>1923</v>
      </c>
      <c r="C79" s="822" t="s">
        <v>1929</v>
      </c>
      <c r="D79" s="823" t="s">
        <v>2317</v>
      </c>
      <c r="E79" s="824" t="s">
        <v>1946</v>
      </c>
      <c r="F79" s="822" t="s">
        <v>1924</v>
      </c>
      <c r="G79" s="822" t="s">
        <v>2105</v>
      </c>
      <c r="H79" s="822" t="s">
        <v>636</v>
      </c>
      <c r="I79" s="822" t="s">
        <v>2106</v>
      </c>
      <c r="J79" s="822" t="s">
        <v>2107</v>
      </c>
      <c r="K79" s="822" t="s">
        <v>2108</v>
      </c>
      <c r="L79" s="825">
        <v>119.7</v>
      </c>
      <c r="M79" s="825">
        <v>239.4</v>
      </c>
      <c r="N79" s="822">
        <v>2</v>
      </c>
      <c r="O79" s="826">
        <v>1</v>
      </c>
      <c r="P79" s="825">
        <v>239.4</v>
      </c>
      <c r="Q79" s="827">
        <v>1</v>
      </c>
      <c r="R79" s="822">
        <v>2</v>
      </c>
      <c r="S79" s="827">
        <v>1</v>
      </c>
      <c r="T79" s="826">
        <v>1</v>
      </c>
      <c r="U79" s="828">
        <v>1</v>
      </c>
    </row>
    <row r="80" spans="1:21" ht="14.45" customHeight="1" x14ac:dyDescent="0.2">
      <c r="A80" s="821">
        <v>6</v>
      </c>
      <c r="B80" s="822" t="s">
        <v>1923</v>
      </c>
      <c r="C80" s="822" t="s">
        <v>1929</v>
      </c>
      <c r="D80" s="823" t="s">
        <v>2317</v>
      </c>
      <c r="E80" s="824" t="s">
        <v>1946</v>
      </c>
      <c r="F80" s="822" t="s">
        <v>1924</v>
      </c>
      <c r="G80" s="822" t="s">
        <v>2109</v>
      </c>
      <c r="H80" s="822" t="s">
        <v>329</v>
      </c>
      <c r="I80" s="822" t="s">
        <v>2110</v>
      </c>
      <c r="J80" s="822" t="s">
        <v>1155</v>
      </c>
      <c r="K80" s="822" t="s">
        <v>2111</v>
      </c>
      <c r="L80" s="825">
        <v>46.03</v>
      </c>
      <c r="M80" s="825">
        <v>46.03</v>
      </c>
      <c r="N80" s="822">
        <v>1</v>
      </c>
      <c r="O80" s="826">
        <v>1</v>
      </c>
      <c r="P80" s="825">
        <v>46.03</v>
      </c>
      <c r="Q80" s="827">
        <v>1</v>
      </c>
      <c r="R80" s="822">
        <v>1</v>
      </c>
      <c r="S80" s="827">
        <v>1</v>
      </c>
      <c r="T80" s="826">
        <v>1</v>
      </c>
      <c r="U80" s="828">
        <v>1</v>
      </c>
    </row>
    <row r="81" spans="1:21" ht="14.45" customHeight="1" x14ac:dyDescent="0.2">
      <c r="A81" s="821">
        <v>6</v>
      </c>
      <c r="B81" s="822" t="s">
        <v>1923</v>
      </c>
      <c r="C81" s="822" t="s">
        <v>1929</v>
      </c>
      <c r="D81" s="823" t="s">
        <v>2317</v>
      </c>
      <c r="E81" s="824" t="s">
        <v>1946</v>
      </c>
      <c r="F81" s="822" t="s">
        <v>1924</v>
      </c>
      <c r="G81" s="822" t="s">
        <v>2112</v>
      </c>
      <c r="H81" s="822" t="s">
        <v>636</v>
      </c>
      <c r="I81" s="822" t="s">
        <v>2113</v>
      </c>
      <c r="J81" s="822" t="s">
        <v>1075</v>
      </c>
      <c r="K81" s="822" t="s">
        <v>2114</v>
      </c>
      <c r="L81" s="825">
        <v>176.32</v>
      </c>
      <c r="M81" s="825">
        <v>176.32</v>
      </c>
      <c r="N81" s="822">
        <v>1</v>
      </c>
      <c r="O81" s="826">
        <v>1</v>
      </c>
      <c r="P81" s="825">
        <v>176.32</v>
      </c>
      <c r="Q81" s="827">
        <v>1</v>
      </c>
      <c r="R81" s="822">
        <v>1</v>
      </c>
      <c r="S81" s="827">
        <v>1</v>
      </c>
      <c r="T81" s="826">
        <v>1</v>
      </c>
      <c r="U81" s="828">
        <v>1</v>
      </c>
    </row>
    <row r="82" spans="1:21" ht="14.45" customHeight="1" x14ac:dyDescent="0.2">
      <c r="A82" s="821">
        <v>6</v>
      </c>
      <c r="B82" s="822" t="s">
        <v>1923</v>
      </c>
      <c r="C82" s="822" t="s">
        <v>1929</v>
      </c>
      <c r="D82" s="823" t="s">
        <v>2317</v>
      </c>
      <c r="E82" s="824" t="s">
        <v>1946</v>
      </c>
      <c r="F82" s="822" t="s">
        <v>1924</v>
      </c>
      <c r="G82" s="822" t="s">
        <v>2115</v>
      </c>
      <c r="H82" s="822" t="s">
        <v>329</v>
      </c>
      <c r="I82" s="822" t="s">
        <v>2116</v>
      </c>
      <c r="J82" s="822" t="s">
        <v>2117</v>
      </c>
      <c r="K82" s="822" t="s">
        <v>2118</v>
      </c>
      <c r="L82" s="825">
        <v>672.43</v>
      </c>
      <c r="M82" s="825">
        <v>672.43</v>
      </c>
      <c r="N82" s="822">
        <v>1</v>
      </c>
      <c r="O82" s="826">
        <v>1</v>
      </c>
      <c r="P82" s="825">
        <v>672.43</v>
      </c>
      <c r="Q82" s="827">
        <v>1</v>
      </c>
      <c r="R82" s="822">
        <v>1</v>
      </c>
      <c r="S82" s="827">
        <v>1</v>
      </c>
      <c r="T82" s="826">
        <v>1</v>
      </c>
      <c r="U82" s="828">
        <v>1</v>
      </c>
    </row>
    <row r="83" spans="1:21" ht="14.45" customHeight="1" x14ac:dyDescent="0.2">
      <c r="A83" s="821">
        <v>6</v>
      </c>
      <c r="B83" s="822" t="s">
        <v>1923</v>
      </c>
      <c r="C83" s="822" t="s">
        <v>1929</v>
      </c>
      <c r="D83" s="823" t="s">
        <v>2317</v>
      </c>
      <c r="E83" s="824" t="s">
        <v>1946</v>
      </c>
      <c r="F83" s="822" t="s">
        <v>1924</v>
      </c>
      <c r="G83" s="822" t="s">
        <v>2119</v>
      </c>
      <c r="H83" s="822" t="s">
        <v>329</v>
      </c>
      <c r="I83" s="822" t="s">
        <v>2120</v>
      </c>
      <c r="J83" s="822" t="s">
        <v>710</v>
      </c>
      <c r="K83" s="822" t="s">
        <v>2088</v>
      </c>
      <c r="L83" s="825">
        <v>516</v>
      </c>
      <c r="M83" s="825">
        <v>516</v>
      </c>
      <c r="N83" s="822">
        <v>1</v>
      </c>
      <c r="O83" s="826">
        <v>0.5</v>
      </c>
      <c r="P83" s="825"/>
      <c r="Q83" s="827">
        <v>0</v>
      </c>
      <c r="R83" s="822"/>
      <c r="S83" s="827">
        <v>0</v>
      </c>
      <c r="T83" s="826"/>
      <c r="U83" s="828">
        <v>0</v>
      </c>
    </row>
    <row r="84" spans="1:21" ht="14.45" customHeight="1" x14ac:dyDescent="0.2">
      <c r="A84" s="821">
        <v>6</v>
      </c>
      <c r="B84" s="822" t="s">
        <v>1923</v>
      </c>
      <c r="C84" s="822" t="s">
        <v>1929</v>
      </c>
      <c r="D84" s="823" t="s">
        <v>2317</v>
      </c>
      <c r="E84" s="824" t="s">
        <v>1946</v>
      </c>
      <c r="F84" s="822" t="s">
        <v>1924</v>
      </c>
      <c r="G84" s="822" t="s">
        <v>2009</v>
      </c>
      <c r="H84" s="822" t="s">
        <v>329</v>
      </c>
      <c r="I84" s="822" t="s">
        <v>2121</v>
      </c>
      <c r="J84" s="822" t="s">
        <v>1686</v>
      </c>
      <c r="K84" s="822" t="s">
        <v>2122</v>
      </c>
      <c r="L84" s="825">
        <v>246.39</v>
      </c>
      <c r="M84" s="825">
        <v>246.39</v>
      </c>
      <c r="N84" s="822">
        <v>1</v>
      </c>
      <c r="O84" s="826">
        <v>1</v>
      </c>
      <c r="P84" s="825">
        <v>246.39</v>
      </c>
      <c r="Q84" s="827">
        <v>1</v>
      </c>
      <c r="R84" s="822">
        <v>1</v>
      </c>
      <c r="S84" s="827">
        <v>1</v>
      </c>
      <c r="T84" s="826">
        <v>1</v>
      </c>
      <c r="U84" s="828">
        <v>1</v>
      </c>
    </row>
    <row r="85" spans="1:21" ht="14.45" customHeight="1" x14ac:dyDescent="0.2">
      <c r="A85" s="821">
        <v>6</v>
      </c>
      <c r="B85" s="822" t="s">
        <v>1923</v>
      </c>
      <c r="C85" s="822" t="s">
        <v>1929</v>
      </c>
      <c r="D85" s="823" t="s">
        <v>2317</v>
      </c>
      <c r="E85" s="824" t="s">
        <v>1946</v>
      </c>
      <c r="F85" s="822" t="s">
        <v>1924</v>
      </c>
      <c r="G85" s="822" t="s">
        <v>2009</v>
      </c>
      <c r="H85" s="822" t="s">
        <v>636</v>
      </c>
      <c r="I85" s="822" t="s">
        <v>2123</v>
      </c>
      <c r="J85" s="822" t="s">
        <v>2124</v>
      </c>
      <c r="K85" s="822" t="s">
        <v>2125</v>
      </c>
      <c r="L85" s="825">
        <v>245.9</v>
      </c>
      <c r="M85" s="825">
        <v>245.9</v>
      </c>
      <c r="N85" s="822">
        <v>1</v>
      </c>
      <c r="O85" s="826">
        <v>1</v>
      </c>
      <c r="P85" s="825"/>
      <c r="Q85" s="827">
        <v>0</v>
      </c>
      <c r="R85" s="822"/>
      <c r="S85" s="827">
        <v>0</v>
      </c>
      <c r="T85" s="826"/>
      <c r="U85" s="828">
        <v>0</v>
      </c>
    </row>
    <row r="86" spans="1:21" ht="14.45" customHeight="1" x14ac:dyDescent="0.2">
      <c r="A86" s="821">
        <v>6</v>
      </c>
      <c r="B86" s="822" t="s">
        <v>1923</v>
      </c>
      <c r="C86" s="822" t="s">
        <v>1929</v>
      </c>
      <c r="D86" s="823" t="s">
        <v>2317</v>
      </c>
      <c r="E86" s="824" t="s">
        <v>1946</v>
      </c>
      <c r="F86" s="822" t="s">
        <v>1924</v>
      </c>
      <c r="G86" s="822" t="s">
        <v>2126</v>
      </c>
      <c r="H86" s="822" t="s">
        <v>329</v>
      </c>
      <c r="I86" s="822" t="s">
        <v>2127</v>
      </c>
      <c r="J86" s="822" t="s">
        <v>2128</v>
      </c>
      <c r="K86" s="822" t="s">
        <v>2129</v>
      </c>
      <c r="L86" s="825">
        <v>94.7</v>
      </c>
      <c r="M86" s="825">
        <v>94.7</v>
      </c>
      <c r="N86" s="822">
        <v>1</v>
      </c>
      <c r="O86" s="826">
        <v>1</v>
      </c>
      <c r="P86" s="825">
        <v>94.7</v>
      </c>
      <c r="Q86" s="827">
        <v>1</v>
      </c>
      <c r="R86" s="822">
        <v>1</v>
      </c>
      <c r="S86" s="827">
        <v>1</v>
      </c>
      <c r="T86" s="826">
        <v>1</v>
      </c>
      <c r="U86" s="828">
        <v>1</v>
      </c>
    </row>
    <row r="87" spans="1:21" ht="14.45" customHeight="1" x14ac:dyDescent="0.2">
      <c r="A87" s="821">
        <v>6</v>
      </c>
      <c r="B87" s="822" t="s">
        <v>1923</v>
      </c>
      <c r="C87" s="822" t="s">
        <v>1929</v>
      </c>
      <c r="D87" s="823" t="s">
        <v>2317</v>
      </c>
      <c r="E87" s="824" t="s">
        <v>1946</v>
      </c>
      <c r="F87" s="822" t="s">
        <v>1924</v>
      </c>
      <c r="G87" s="822" t="s">
        <v>2081</v>
      </c>
      <c r="H87" s="822" t="s">
        <v>636</v>
      </c>
      <c r="I87" s="822" t="s">
        <v>1711</v>
      </c>
      <c r="J87" s="822" t="s">
        <v>971</v>
      </c>
      <c r="K87" s="822" t="s">
        <v>1712</v>
      </c>
      <c r="L87" s="825">
        <v>736.33</v>
      </c>
      <c r="M87" s="825">
        <v>1472.66</v>
      </c>
      <c r="N87" s="822">
        <v>2</v>
      </c>
      <c r="O87" s="826">
        <v>2</v>
      </c>
      <c r="P87" s="825">
        <v>1472.66</v>
      </c>
      <c r="Q87" s="827">
        <v>1</v>
      </c>
      <c r="R87" s="822">
        <v>2</v>
      </c>
      <c r="S87" s="827">
        <v>1</v>
      </c>
      <c r="T87" s="826">
        <v>2</v>
      </c>
      <c r="U87" s="828">
        <v>1</v>
      </c>
    </row>
    <row r="88" spans="1:21" ht="14.45" customHeight="1" x14ac:dyDescent="0.2">
      <c r="A88" s="821">
        <v>6</v>
      </c>
      <c r="B88" s="822" t="s">
        <v>1923</v>
      </c>
      <c r="C88" s="822" t="s">
        <v>1929</v>
      </c>
      <c r="D88" s="823" t="s">
        <v>2317</v>
      </c>
      <c r="E88" s="824" t="s">
        <v>1946</v>
      </c>
      <c r="F88" s="822" t="s">
        <v>1924</v>
      </c>
      <c r="G88" s="822" t="s">
        <v>2081</v>
      </c>
      <c r="H88" s="822" t="s">
        <v>636</v>
      </c>
      <c r="I88" s="822" t="s">
        <v>2130</v>
      </c>
      <c r="J88" s="822" t="s">
        <v>2131</v>
      </c>
      <c r="K88" s="822" t="s">
        <v>2132</v>
      </c>
      <c r="L88" s="825">
        <v>1847.49</v>
      </c>
      <c r="M88" s="825">
        <v>1847.49</v>
      </c>
      <c r="N88" s="822">
        <v>1</v>
      </c>
      <c r="O88" s="826">
        <v>1</v>
      </c>
      <c r="P88" s="825">
        <v>1847.49</v>
      </c>
      <c r="Q88" s="827">
        <v>1</v>
      </c>
      <c r="R88" s="822">
        <v>1</v>
      </c>
      <c r="S88" s="827">
        <v>1</v>
      </c>
      <c r="T88" s="826">
        <v>1</v>
      </c>
      <c r="U88" s="828">
        <v>1</v>
      </c>
    </row>
    <row r="89" spans="1:21" ht="14.45" customHeight="1" x14ac:dyDescent="0.2">
      <c r="A89" s="821">
        <v>6</v>
      </c>
      <c r="B89" s="822" t="s">
        <v>1923</v>
      </c>
      <c r="C89" s="822" t="s">
        <v>1929</v>
      </c>
      <c r="D89" s="823" t="s">
        <v>2317</v>
      </c>
      <c r="E89" s="824" t="s">
        <v>1946</v>
      </c>
      <c r="F89" s="822" t="s">
        <v>1924</v>
      </c>
      <c r="G89" s="822" t="s">
        <v>2081</v>
      </c>
      <c r="H89" s="822" t="s">
        <v>636</v>
      </c>
      <c r="I89" s="822" t="s">
        <v>2133</v>
      </c>
      <c r="J89" s="822" t="s">
        <v>971</v>
      </c>
      <c r="K89" s="822" t="s">
        <v>2134</v>
      </c>
      <c r="L89" s="825">
        <v>923.74</v>
      </c>
      <c r="M89" s="825">
        <v>923.74</v>
      </c>
      <c r="N89" s="822">
        <v>1</v>
      </c>
      <c r="O89" s="826">
        <v>1</v>
      </c>
      <c r="P89" s="825"/>
      <c r="Q89" s="827">
        <v>0</v>
      </c>
      <c r="R89" s="822"/>
      <c r="S89" s="827">
        <v>0</v>
      </c>
      <c r="T89" s="826"/>
      <c r="U89" s="828">
        <v>0</v>
      </c>
    </row>
    <row r="90" spans="1:21" ht="14.45" customHeight="1" x14ac:dyDescent="0.2">
      <c r="A90" s="821">
        <v>6</v>
      </c>
      <c r="B90" s="822" t="s">
        <v>1923</v>
      </c>
      <c r="C90" s="822" t="s">
        <v>1929</v>
      </c>
      <c r="D90" s="823" t="s">
        <v>2317</v>
      </c>
      <c r="E90" s="824" t="s">
        <v>1946</v>
      </c>
      <c r="F90" s="822" t="s">
        <v>1924</v>
      </c>
      <c r="G90" s="822" t="s">
        <v>2135</v>
      </c>
      <c r="H90" s="822" t="s">
        <v>329</v>
      </c>
      <c r="I90" s="822" t="s">
        <v>2136</v>
      </c>
      <c r="J90" s="822" t="s">
        <v>784</v>
      </c>
      <c r="K90" s="822" t="s">
        <v>785</v>
      </c>
      <c r="L90" s="825">
        <v>752.2</v>
      </c>
      <c r="M90" s="825">
        <v>1504.4</v>
      </c>
      <c r="N90" s="822">
        <v>2</v>
      </c>
      <c r="O90" s="826">
        <v>2</v>
      </c>
      <c r="P90" s="825">
        <v>752.2</v>
      </c>
      <c r="Q90" s="827">
        <v>0.5</v>
      </c>
      <c r="R90" s="822">
        <v>1</v>
      </c>
      <c r="S90" s="827">
        <v>0.5</v>
      </c>
      <c r="T90" s="826">
        <v>1</v>
      </c>
      <c r="U90" s="828">
        <v>0.5</v>
      </c>
    </row>
    <row r="91" spans="1:21" ht="14.45" customHeight="1" x14ac:dyDescent="0.2">
      <c r="A91" s="821">
        <v>6</v>
      </c>
      <c r="B91" s="822" t="s">
        <v>1923</v>
      </c>
      <c r="C91" s="822" t="s">
        <v>1929</v>
      </c>
      <c r="D91" s="823" t="s">
        <v>2317</v>
      </c>
      <c r="E91" s="824" t="s">
        <v>1946</v>
      </c>
      <c r="F91" s="822" t="s">
        <v>1924</v>
      </c>
      <c r="G91" s="822" t="s">
        <v>2038</v>
      </c>
      <c r="H91" s="822" t="s">
        <v>329</v>
      </c>
      <c r="I91" s="822" t="s">
        <v>2137</v>
      </c>
      <c r="J91" s="822" t="s">
        <v>717</v>
      </c>
      <c r="K91" s="822" t="s">
        <v>2138</v>
      </c>
      <c r="L91" s="825">
        <v>57.64</v>
      </c>
      <c r="M91" s="825">
        <v>57.64</v>
      </c>
      <c r="N91" s="822">
        <v>1</v>
      </c>
      <c r="O91" s="826">
        <v>0.5</v>
      </c>
      <c r="P91" s="825"/>
      <c r="Q91" s="827">
        <v>0</v>
      </c>
      <c r="R91" s="822"/>
      <c r="S91" s="827">
        <v>0</v>
      </c>
      <c r="T91" s="826"/>
      <c r="U91" s="828">
        <v>0</v>
      </c>
    </row>
    <row r="92" spans="1:21" ht="14.45" customHeight="1" x14ac:dyDescent="0.2">
      <c r="A92" s="821">
        <v>6</v>
      </c>
      <c r="B92" s="822" t="s">
        <v>1923</v>
      </c>
      <c r="C92" s="822" t="s">
        <v>1929</v>
      </c>
      <c r="D92" s="823" t="s">
        <v>2317</v>
      </c>
      <c r="E92" s="824" t="s">
        <v>1946</v>
      </c>
      <c r="F92" s="822" t="s">
        <v>1924</v>
      </c>
      <c r="G92" s="822" t="s">
        <v>2139</v>
      </c>
      <c r="H92" s="822" t="s">
        <v>636</v>
      </c>
      <c r="I92" s="822" t="s">
        <v>2140</v>
      </c>
      <c r="J92" s="822" t="s">
        <v>914</v>
      </c>
      <c r="K92" s="822" t="s">
        <v>2052</v>
      </c>
      <c r="L92" s="825">
        <v>439.98</v>
      </c>
      <c r="M92" s="825">
        <v>439.98</v>
      </c>
      <c r="N92" s="822">
        <v>1</v>
      </c>
      <c r="O92" s="826">
        <v>1</v>
      </c>
      <c r="P92" s="825"/>
      <c r="Q92" s="827">
        <v>0</v>
      </c>
      <c r="R92" s="822"/>
      <c r="S92" s="827">
        <v>0</v>
      </c>
      <c r="T92" s="826"/>
      <c r="U92" s="828">
        <v>0</v>
      </c>
    </row>
    <row r="93" spans="1:21" ht="14.45" customHeight="1" x14ac:dyDescent="0.2">
      <c r="A93" s="821">
        <v>6</v>
      </c>
      <c r="B93" s="822" t="s">
        <v>1923</v>
      </c>
      <c r="C93" s="822" t="s">
        <v>1929</v>
      </c>
      <c r="D93" s="823" t="s">
        <v>2317</v>
      </c>
      <c r="E93" s="824" t="s">
        <v>1946</v>
      </c>
      <c r="F93" s="822" t="s">
        <v>1924</v>
      </c>
      <c r="G93" s="822" t="s">
        <v>2090</v>
      </c>
      <c r="H93" s="822" t="s">
        <v>329</v>
      </c>
      <c r="I93" s="822" t="s">
        <v>2091</v>
      </c>
      <c r="J93" s="822" t="s">
        <v>658</v>
      </c>
      <c r="K93" s="822" t="s">
        <v>659</v>
      </c>
      <c r="L93" s="825">
        <v>59.56</v>
      </c>
      <c r="M93" s="825">
        <v>119.12</v>
      </c>
      <c r="N93" s="822">
        <v>2</v>
      </c>
      <c r="O93" s="826">
        <v>0.5</v>
      </c>
      <c r="P93" s="825"/>
      <c r="Q93" s="827">
        <v>0</v>
      </c>
      <c r="R93" s="822"/>
      <c r="S93" s="827">
        <v>0</v>
      </c>
      <c r="T93" s="826"/>
      <c r="U93" s="828">
        <v>0</v>
      </c>
    </row>
    <row r="94" spans="1:21" ht="14.45" customHeight="1" x14ac:dyDescent="0.2">
      <c r="A94" s="821">
        <v>6</v>
      </c>
      <c r="B94" s="822" t="s">
        <v>1923</v>
      </c>
      <c r="C94" s="822" t="s">
        <v>1929</v>
      </c>
      <c r="D94" s="823" t="s">
        <v>2317</v>
      </c>
      <c r="E94" s="824" t="s">
        <v>1946</v>
      </c>
      <c r="F94" s="822" t="s">
        <v>1924</v>
      </c>
      <c r="G94" s="822" t="s">
        <v>2141</v>
      </c>
      <c r="H94" s="822" t="s">
        <v>329</v>
      </c>
      <c r="I94" s="822" t="s">
        <v>2142</v>
      </c>
      <c r="J94" s="822" t="s">
        <v>2143</v>
      </c>
      <c r="K94" s="822" t="s">
        <v>2144</v>
      </c>
      <c r="L94" s="825">
        <v>0</v>
      </c>
      <c r="M94" s="825">
        <v>0</v>
      </c>
      <c r="N94" s="822">
        <v>1</v>
      </c>
      <c r="O94" s="826">
        <v>0.5</v>
      </c>
      <c r="P94" s="825"/>
      <c r="Q94" s="827"/>
      <c r="R94" s="822"/>
      <c r="S94" s="827">
        <v>0</v>
      </c>
      <c r="T94" s="826"/>
      <c r="U94" s="828">
        <v>0</v>
      </c>
    </row>
    <row r="95" spans="1:21" ht="14.45" customHeight="1" x14ac:dyDescent="0.2">
      <c r="A95" s="821">
        <v>6</v>
      </c>
      <c r="B95" s="822" t="s">
        <v>1923</v>
      </c>
      <c r="C95" s="822" t="s">
        <v>1929</v>
      </c>
      <c r="D95" s="823" t="s">
        <v>2317</v>
      </c>
      <c r="E95" s="824" t="s">
        <v>1946</v>
      </c>
      <c r="F95" s="822" t="s">
        <v>1924</v>
      </c>
      <c r="G95" s="822" t="s">
        <v>2145</v>
      </c>
      <c r="H95" s="822" t="s">
        <v>329</v>
      </c>
      <c r="I95" s="822" t="s">
        <v>2146</v>
      </c>
      <c r="J95" s="822" t="s">
        <v>843</v>
      </c>
      <c r="K95" s="822" t="s">
        <v>2147</v>
      </c>
      <c r="L95" s="825">
        <v>21.79</v>
      </c>
      <c r="M95" s="825">
        <v>21.79</v>
      </c>
      <c r="N95" s="822">
        <v>1</v>
      </c>
      <c r="O95" s="826">
        <v>1</v>
      </c>
      <c r="P95" s="825"/>
      <c r="Q95" s="827">
        <v>0</v>
      </c>
      <c r="R95" s="822"/>
      <c r="S95" s="827">
        <v>0</v>
      </c>
      <c r="T95" s="826"/>
      <c r="U95" s="828">
        <v>0</v>
      </c>
    </row>
    <row r="96" spans="1:21" ht="14.45" customHeight="1" x14ac:dyDescent="0.2">
      <c r="A96" s="821">
        <v>6</v>
      </c>
      <c r="B96" s="822" t="s">
        <v>1923</v>
      </c>
      <c r="C96" s="822" t="s">
        <v>1929</v>
      </c>
      <c r="D96" s="823" t="s">
        <v>2317</v>
      </c>
      <c r="E96" s="824" t="s">
        <v>1946</v>
      </c>
      <c r="F96" s="822" t="s">
        <v>1924</v>
      </c>
      <c r="G96" s="822" t="s">
        <v>2067</v>
      </c>
      <c r="H96" s="822" t="s">
        <v>636</v>
      </c>
      <c r="I96" s="822" t="s">
        <v>1639</v>
      </c>
      <c r="J96" s="822" t="s">
        <v>870</v>
      </c>
      <c r="K96" s="822" t="s">
        <v>1640</v>
      </c>
      <c r="L96" s="825">
        <v>154.36000000000001</v>
      </c>
      <c r="M96" s="825">
        <v>154.36000000000001</v>
      </c>
      <c r="N96" s="822">
        <v>1</v>
      </c>
      <c r="O96" s="826">
        <v>1</v>
      </c>
      <c r="P96" s="825">
        <v>154.36000000000001</v>
      </c>
      <c r="Q96" s="827">
        <v>1</v>
      </c>
      <c r="R96" s="822">
        <v>1</v>
      </c>
      <c r="S96" s="827">
        <v>1</v>
      </c>
      <c r="T96" s="826">
        <v>1</v>
      </c>
      <c r="U96" s="828">
        <v>1</v>
      </c>
    </row>
    <row r="97" spans="1:21" ht="14.45" customHeight="1" x14ac:dyDescent="0.2">
      <c r="A97" s="821">
        <v>6</v>
      </c>
      <c r="B97" s="822" t="s">
        <v>1923</v>
      </c>
      <c r="C97" s="822" t="s">
        <v>1929</v>
      </c>
      <c r="D97" s="823" t="s">
        <v>2317</v>
      </c>
      <c r="E97" s="824" t="s">
        <v>1946</v>
      </c>
      <c r="F97" s="822" t="s">
        <v>1924</v>
      </c>
      <c r="G97" s="822" t="s">
        <v>2067</v>
      </c>
      <c r="H97" s="822" t="s">
        <v>329</v>
      </c>
      <c r="I97" s="822" t="s">
        <v>2148</v>
      </c>
      <c r="J97" s="822" t="s">
        <v>870</v>
      </c>
      <c r="K97" s="822" t="s">
        <v>2149</v>
      </c>
      <c r="L97" s="825">
        <v>225.06</v>
      </c>
      <c r="M97" s="825">
        <v>450.12</v>
      </c>
      <c r="N97" s="822">
        <v>2</v>
      </c>
      <c r="O97" s="826">
        <v>0.5</v>
      </c>
      <c r="P97" s="825"/>
      <c r="Q97" s="827">
        <v>0</v>
      </c>
      <c r="R97" s="822"/>
      <c r="S97" s="827">
        <v>0</v>
      </c>
      <c r="T97" s="826"/>
      <c r="U97" s="828">
        <v>0</v>
      </c>
    </row>
    <row r="98" spans="1:21" ht="14.45" customHeight="1" x14ac:dyDescent="0.2">
      <c r="A98" s="821">
        <v>6</v>
      </c>
      <c r="B98" s="822" t="s">
        <v>1923</v>
      </c>
      <c r="C98" s="822" t="s">
        <v>1929</v>
      </c>
      <c r="D98" s="823" t="s">
        <v>2317</v>
      </c>
      <c r="E98" s="824" t="s">
        <v>1946</v>
      </c>
      <c r="F98" s="822" t="s">
        <v>1924</v>
      </c>
      <c r="G98" s="822" t="s">
        <v>2074</v>
      </c>
      <c r="H98" s="822" t="s">
        <v>329</v>
      </c>
      <c r="I98" s="822" t="s">
        <v>2075</v>
      </c>
      <c r="J98" s="822" t="s">
        <v>1015</v>
      </c>
      <c r="K98" s="822" t="s">
        <v>1016</v>
      </c>
      <c r="L98" s="825">
        <v>121.92</v>
      </c>
      <c r="M98" s="825">
        <v>1097.28</v>
      </c>
      <c r="N98" s="822">
        <v>9</v>
      </c>
      <c r="O98" s="826">
        <v>3</v>
      </c>
      <c r="P98" s="825">
        <v>1097.28</v>
      </c>
      <c r="Q98" s="827">
        <v>1</v>
      </c>
      <c r="R98" s="822">
        <v>9</v>
      </c>
      <c r="S98" s="827">
        <v>1</v>
      </c>
      <c r="T98" s="826">
        <v>3</v>
      </c>
      <c r="U98" s="828">
        <v>1</v>
      </c>
    </row>
    <row r="99" spans="1:21" ht="14.45" customHeight="1" x14ac:dyDescent="0.2">
      <c r="A99" s="821">
        <v>6</v>
      </c>
      <c r="B99" s="822" t="s">
        <v>1923</v>
      </c>
      <c r="C99" s="822" t="s">
        <v>1929</v>
      </c>
      <c r="D99" s="823" t="s">
        <v>2317</v>
      </c>
      <c r="E99" s="824" t="s">
        <v>1946</v>
      </c>
      <c r="F99" s="822" t="s">
        <v>1924</v>
      </c>
      <c r="G99" s="822" t="s">
        <v>2074</v>
      </c>
      <c r="H99" s="822" t="s">
        <v>329</v>
      </c>
      <c r="I99" s="822" t="s">
        <v>2075</v>
      </c>
      <c r="J99" s="822" t="s">
        <v>1015</v>
      </c>
      <c r="K99" s="822" t="s">
        <v>1016</v>
      </c>
      <c r="L99" s="825">
        <v>107.27</v>
      </c>
      <c r="M99" s="825">
        <v>214.54</v>
      </c>
      <c r="N99" s="822">
        <v>2</v>
      </c>
      <c r="O99" s="826">
        <v>1</v>
      </c>
      <c r="P99" s="825">
        <v>214.54</v>
      </c>
      <c r="Q99" s="827">
        <v>1</v>
      </c>
      <c r="R99" s="822">
        <v>2</v>
      </c>
      <c r="S99" s="827">
        <v>1</v>
      </c>
      <c r="T99" s="826">
        <v>1</v>
      </c>
      <c r="U99" s="828">
        <v>1</v>
      </c>
    </row>
    <row r="100" spans="1:21" ht="14.45" customHeight="1" x14ac:dyDescent="0.2">
      <c r="A100" s="821">
        <v>6</v>
      </c>
      <c r="B100" s="822" t="s">
        <v>1923</v>
      </c>
      <c r="C100" s="822" t="s">
        <v>1929</v>
      </c>
      <c r="D100" s="823" t="s">
        <v>2317</v>
      </c>
      <c r="E100" s="824" t="s">
        <v>1946</v>
      </c>
      <c r="F100" s="822" t="s">
        <v>1925</v>
      </c>
      <c r="G100" s="822" t="s">
        <v>1950</v>
      </c>
      <c r="H100" s="822" t="s">
        <v>329</v>
      </c>
      <c r="I100" s="822" t="s">
        <v>2150</v>
      </c>
      <c r="J100" s="822" t="s">
        <v>2151</v>
      </c>
      <c r="K100" s="822" t="s">
        <v>2152</v>
      </c>
      <c r="L100" s="825">
        <v>0</v>
      </c>
      <c r="M100" s="825">
        <v>0</v>
      </c>
      <c r="N100" s="822">
        <v>1</v>
      </c>
      <c r="O100" s="826">
        <v>1</v>
      </c>
      <c r="P100" s="825"/>
      <c r="Q100" s="827"/>
      <c r="R100" s="822"/>
      <c r="S100" s="827">
        <v>0</v>
      </c>
      <c r="T100" s="826"/>
      <c r="U100" s="828">
        <v>0</v>
      </c>
    </row>
    <row r="101" spans="1:21" ht="14.45" customHeight="1" x14ac:dyDescent="0.2">
      <c r="A101" s="821">
        <v>6</v>
      </c>
      <c r="B101" s="822" t="s">
        <v>1923</v>
      </c>
      <c r="C101" s="822" t="s">
        <v>1929</v>
      </c>
      <c r="D101" s="823" t="s">
        <v>2317</v>
      </c>
      <c r="E101" s="824" t="s">
        <v>1946</v>
      </c>
      <c r="F101" s="822" t="s">
        <v>1925</v>
      </c>
      <c r="G101" s="822" t="s">
        <v>1950</v>
      </c>
      <c r="H101" s="822" t="s">
        <v>329</v>
      </c>
      <c r="I101" s="822" t="s">
        <v>1951</v>
      </c>
      <c r="J101" s="822" t="s">
        <v>1952</v>
      </c>
      <c r="K101" s="822" t="s">
        <v>1953</v>
      </c>
      <c r="L101" s="825">
        <v>700.35</v>
      </c>
      <c r="M101" s="825">
        <v>2101.0500000000002</v>
      </c>
      <c r="N101" s="822">
        <v>3</v>
      </c>
      <c r="O101" s="826">
        <v>3</v>
      </c>
      <c r="P101" s="825">
        <v>700.35</v>
      </c>
      <c r="Q101" s="827">
        <v>0.33333333333333331</v>
      </c>
      <c r="R101" s="822">
        <v>1</v>
      </c>
      <c r="S101" s="827">
        <v>0.33333333333333331</v>
      </c>
      <c r="T101" s="826">
        <v>1</v>
      </c>
      <c r="U101" s="828">
        <v>0.33333333333333331</v>
      </c>
    </row>
    <row r="102" spans="1:21" ht="14.45" customHeight="1" x14ac:dyDescent="0.2">
      <c r="A102" s="821">
        <v>6</v>
      </c>
      <c r="B102" s="822" t="s">
        <v>1923</v>
      </c>
      <c r="C102" s="822" t="s">
        <v>1929</v>
      </c>
      <c r="D102" s="823" t="s">
        <v>2317</v>
      </c>
      <c r="E102" s="824" t="s">
        <v>1946</v>
      </c>
      <c r="F102" s="822" t="s">
        <v>1925</v>
      </c>
      <c r="G102" s="822" t="s">
        <v>1950</v>
      </c>
      <c r="H102" s="822" t="s">
        <v>329</v>
      </c>
      <c r="I102" s="822" t="s">
        <v>1954</v>
      </c>
      <c r="J102" s="822" t="s">
        <v>1955</v>
      </c>
      <c r="K102" s="822" t="s">
        <v>1956</v>
      </c>
      <c r="L102" s="825">
        <v>849.85</v>
      </c>
      <c r="M102" s="825">
        <v>29744.749999999985</v>
      </c>
      <c r="N102" s="822">
        <v>35</v>
      </c>
      <c r="O102" s="826">
        <v>35</v>
      </c>
      <c r="P102" s="825">
        <v>28045.049999999985</v>
      </c>
      <c r="Q102" s="827">
        <v>0.94285714285714284</v>
      </c>
      <c r="R102" s="822">
        <v>33</v>
      </c>
      <c r="S102" s="827">
        <v>0.94285714285714284</v>
      </c>
      <c r="T102" s="826">
        <v>33</v>
      </c>
      <c r="U102" s="828">
        <v>0.94285714285714284</v>
      </c>
    </row>
    <row r="103" spans="1:21" ht="14.45" customHeight="1" x14ac:dyDescent="0.2">
      <c r="A103" s="821">
        <v>6</v>
      </c>
      <c r="B103" s="822" t="s">
        <v>1923</v>
      </c>
      <c r="C103" s="822" t="s">
        <v>1929</v>
      </c>
      <c r="D103" s="823" t="s">
        <v>2317</v>
      </c>
      <c r="E103" s="824" t="s">
        <v>1946</v>
      </c>
      <c r="F103" s="822" t="s">
        <v>1925</v>
      </c>
      <c r="G103" s="822" t="s">
        <v>1950</v>
      </c>
      <c r="H103" s="822" t="s">
        <v>329</v>
      </c>
      <c r="I103" s="822" t="s">
        <v>1957</v>
      </c>
      <c r="J103" s="822" t="s">
        <v>1958</v>
      </c>
      <c r="K103" s="822" t="s">
        <v>1959</v>
      </c>
      <c r="L103" s="825">
        <v>700.35</v>
      </c>
      <c r="M103" s="825">
        <v>21710.850000000002</v>
      </c>
      <c r="N103" s="822">
        <v>31</v>
      </c>
      <c r="O103" s="826">
        <v>31</v>
      </c>
      <c r="P103" s="825">
        <v>18209.100000000002</v>
      </c>
      <c r="Q103" s="827">
        <v>0.83870967741935487</v>
      </c>
      <c r="R103" s="822">
        <v>26</v>
      </c>
      <c r="S103" s="827">
        <v>0.83870967741935487</v>
      </c>
      <c r="T103" s="826">
        <v>26</v>
      </c>
      <c r="U103" s="828">
        <v>0.83870967741935487</v>
      </c>
    </row>
    <row r="104" spans="1:21" ht="14.45" customHeight="1" x14ac:dyDescent="0.2">
      <c r="A104" s="821">
        <v>6</v>
      </c>
      <c r="B104" s="822" t="s">
        <v>1923</v>
      </c>
      <c r="C104" s="822" t="s">
        <v>1929</v>
      </c>
      <c r="D104" s="823" t="s">
        <v>2317</v>
      </c>
      <c r="E104" s="824" t="s">
        <v>1946</v>
      </c>
      <c r="F104" s="822" t="s">
        <v>1925</v>
      </c>
      <c r="G104" s="822" t="s">
        <v>1950</v>
      </c>
      <c r="H104" s="822" t="s">
        <v>329</v>
      </c>
      <c r="I104" s="822" t="s">
        <v>1960</v>
      </c>
      <c r="J104" s="822" t="s">
        <v>1961</v>
      </c>
      <c r="K104" s="822" t="s">
        <v>1962</v>
      </c>
      <c r="L104" s="825">
        <v>1493.46</v>
      </c>
      <c r="M104" s="825">
        <v>34349.579999999987</v>
      </c>
      <c r="N104" s="822">
        <v>23</v>
      </c>
      <c r="O104" s="826">
        <v>23</v>
      </c>
      <c r="P104" s="825">
        <v>31362.659999999989</v>
      </c>
      <c r="Q104" s="827">
        <v>0.91304347826086962</v>
      </c>
      <c r="R104" s="822">
        <v>21</v>
      </c>
      <c r="S104" s="827">
        <v>0.91304347826086951</v>
      </c>
      <c r="T104" s="826">
        <v>21</v>
      </c>
      <c r="U104" s="828">
        <v>0.91304347826086951</v>
      </c>
    </row>
    <row r="105" spans="1:21" ht="14.45" customHeight="1" x14ac:dyDescent="0.2">
      <c r="A105" s="821">
        <v>6</v>
      </c>
      <c r="B105" s="822" t="s">
        <v>1923</v>
      </c>
      <c r="C105" s="822" t="s">
        <v>1929</v>
      </c>
      <c r="D105" s="823" t="s">
        <v>2317</v>
      </c>
      <c r="E105" s="824" t="s">
        <v>1946</v>
      </c>
      <c r="F105" s="822" t="s">
        <v>1925</v>
      </c>
      <c r="G105" s="822" t="s">
        <v>1950</v>
      </c>
      <c r="H105" s="822" t="s">
        <v>329</v>
      </c>
      <c r="I105" s="822" t="s">
        <v>1963</v>
      </c>
      <c r="J105" s="822" t="s">
        <v>1964</v>
      </c>
      <c r="K105" s="822" t="s">
        <v>1965</v>
      </c>
      <c r="L105" s="825">
        <v>400.2</v>
      </c>
      <c r="M105" s="825">
        <v>4402.2</v>
      </c>
      <c r="N105" s="822">
        <v>11</v>
      </c>
      <c r="O105" s="826">
        <v>7</v>
      </c>
      <c r="P105" s="825">
        <v>4402.2</v>
      </c>
      <c r="Q105" s="827">
        <v>1</v>
      </c>
      <c r="R105" s="822">
        <v>11</v>
      </c>
      <c r="S105" s="827">
        <v>1</v>
      </c>
      <c r="T105" s="826">
        <v>7</v>
      </c>
      <c r="U105" s="828">
        <v>1</v>
      </c>
    </row>
    <row r="106" spans="1:21" ht="14.45" customHeight="1" x14ac:dyDescent="0.2">
      <c r="A106" s="821">
        <v>6</v>
      </c>
      <c r="B106" s="822" t="s">
        <v>1923</v>
      </c>
      <c r="C106" s="822" t="s">
        <v>1929</v>
      </c>
      <c r="D106" s="823" t="s">
        <v>2317</v>
      </c>
      <c r="E106" s="824" t="s">
        <v>1946</v>
      </c>
      <c r="F106" s="822" t="s">
        <v>1925</v>
      </c>
      <c r="G106" s="822" t="s">
        <v>1950</v>
      </c>
      <c r="H106" s="822" t="s">
        <v>329</v>
      </c>
      <c r="I106" s="822" t="s">
        <v>2153</v>
      </c>
      <c r="J106" s="822" t="s">
        <v>2154</v>
      </c>
      <c r="K106" s="822" t="s">
        <v>2155</v>
      </c>
      <c r="L106" s="825">
        <v>249.55</v>
      </c>
      <c r="M106" s="825">
        <v>748.65000000000009</v>
      </c>
      <c r="N106" s="822">
        <v>3</v>
      </c>
      <c r="O106" s="826">
        <v>2</v>
      </c>
      <c r="P106" s="825">
        <v>748.65000000000009</v>
      </c>
      <c r="Q106" s="827">
        <v>1</v>
      </c>
      <c r="R106" s="822">
        <v>3</v>
      </c>
      <c r="S106" s="827">
        <v>1</v>
      </c>
      <c r="T106" s="826">
        <v>2</v>
      </c>
      <c r="U106" s="828">
        <v>1</v>
      </c>
    </row>
    <row r="107" spans="1:21" ht="14.45" customHeight="1" x14ac:dyDescent="0.2">
      <c r="A107" s="821">
        <v>6</v>
      </c>
      <c r="B107" s="822" t="s">
        <v>1923</v>
      </c>
      <c r="C107" s="822" t="s">
        <v>1929</v>
      </c>
      <c r="D107" s="823" t="s">
        <v>2317</v>
      </c>
      <c r="E107" s="824" t="s">
        <v>1939</v>
      </c>
      <c r="F107" s="822" t="s">
        <v>1924</v>
      </c>
      <c r="G107" s="822" t="s">
        <v>2156</v>
      </c>
      <c r="H107" s="822" t="s">
        <v>329</v>
      </c>
      <c r="I107" s="822" t="s">
        <v>2157</v>
      </c>
      <c r="J107" s="822" t="s">
        <v>2158</v>
      </c>
      <c r="K107" s="822" t="s">
        <v>2159</v>
      </c>
      <c r="L107" s="825">
        <v>207.27</v>
      </c>
      <c r="M107" s="825">
        <v>207.27</v>
      </c>
      <c r="N107" s="822">
        <v>1</v>
      </c>
      <c r="O107" s="826">
        <v>1</v>
      </c>
      <c r="P107" s="825"/>
      <c r="Q107" s="827">
        <v>0</v>
      </c>
      <c r="R107" s="822"/>
      <c r="S107" s="827">
        <v>0</v>
      </c>
      <c r="T107" s="826"/>
      <c r="U107" s="828">
        <v>0</v>
      </c>
    </row>
    <row r="108" spans="1:21" ht="14.45" customHeight="1" x14ac:dyDescent="0.2">
      <c r="A108" s="821">
        <v>6</v>
      </c>
      <c r="B108" s="822" t="s">
        <v>1923</v>
      </c>
      <c r="C108" s="822" t="s">
        <v>1929</v>
      </c>
      <c r="D108" s="823" t="s">
        <v>2317</v>
      </c>
      <c r="E108" s="824" t="s">
        <v>1939</v>
      </c>
      <c r="F108" s="822" t="s">
        <v>1924</v>
      </c>
      <c r="G108" s="822" t="s">
        <v>1989</v>
      </c>
      <c r="H108" s="822" t="s">
        <v>329</v>
      </c>
      <c r="I108" s="822" t="s">
        <v>2160</v>
      </c>
      <c r="J108" s="822" t="s">
        <v>2161</v>
      </c>
      <c r="K108" s="822" t="s">
        <v>2162</v>
      </c>
      <c r="L108" s="825">
        <v>35.25</v>
      </c>
      <c r="M108" s="825">
        <v>35.25</v>
      </c>
      <c r="N108" s="822">
        <v>1</v>
      </c>
      <c r="O108" s="826">
        <v>1</v>
      </c>
      <c r="P108" s="825">
        <v>35.25</v>
      </c>
      <c r="Q108" s="827">
        <v>1</v>
      </c>
      <c r="R108" s="822">
        <v>1</v>
      </c>
      <c r="S108" s="827">
        <v>1</v>
      </c>
      <c r="T108" s="826">
        <v>1</v>
      </c>
      <c r="U108" s="828">
        <v>1</v>
      </c>
    </row>
    <row r="109" spans="1:21" ht="14.45" customHeight="1" x14ac:dyDescent="0.2">
      <c r="A109" s="821">
        <v>6</v>
      </c>
      <c r="B109" s="822" t="s">
        <v>1923</v>
      </c>
      <c r="C109" s="822" t="s">
        <v>1929</v>
      </c>
      <c r="D109" s="823" t="s">
        <v>2317</v>
      </c>
      <c r="E109" s="824" t="s">
        <v>1939</v>
      </c>
      <c r="F109" s="822" t="s">
        <v>1924</v>
      </c>
      <c r="G109" s="822" t="s">
        <v>2163</v>
      </c>
      <c r="H109" s="822" t="s">
        <v>329</v>
      </c>
      <c r="I109" s="822" t="s">
        <v>2164</v>
      </c>
      <c r="J109" s="822" t="s">
        <v>2165</v>
      </c>
      <c r="K109" s="822" t="s">
        <v>2166</v>
      </c>
      <c r="L109" s="825">
        <v>91.78</v>
      </c>
      <c r="M109" s="825">
        <v>275.34000000000003</v>
      </c>
      <c r="N109" s="822">
        <v>3</v>
      </c>
      <c r="O109" s="826">
        <v>0.5</v>
      </c>
      <c r="P109" s="825"/>
      <c r="Q109" s="827">
        <v>0</v>
      </c>
      <c r="R109" s="822"/>
      <c r="S109" s="827">
        <v>0</v>
      </c>
      <c r="T109" s="826"/>
      <c r="U109" s="828">
        <v>0</v>
      </c>
    </row>
    <row r="110" spans="1:21" ht="14.45" customHeight="1" x14ac:dyDescent="0.2">
      <c r="A110" s="821">
        <v>6</v>
      </c>
      <c r="B110" s="822" t="s">
        <v>1923</v>
      </c>
      <c r="C110" s="822" t="s">
        <v>1929</v>
      </c>
      <c r="D110" s="823" t="s">
        <v>2317</v>
      </c>
      <c r="E110" s="824" t="s">
        <v>1939</v>
      </c>
      <c r="F110" s="822" t="s">
        <v>1924</v>
      </c>
      <c r="G110" s="822" t="s">
        <v>2167</v>
      </c>
      <c r="H110" s="822" t="s">
        <v>329</v>
      </c>
      <c r="I110" s="822" t="s">
        <v>2168</v>
      </c>
      <c r="J110" s="822" t="s">
        <v>646</v>
      </c>
      <c r="K110" s="822" t="s">
        <v>2169</v>
      </c>
      <c r="L110" s="825">
        <v>0</v>
      </c>
      <c r="M110" s="825">
        <v>0</v>
      </c>
      <c r="N110" s="822">
        <v>1</v>
      </c>
      <c r="O110" s="826">
        <v>1</v>
      </c>
      <c r="P110" s="825"/>
      <c r="Q110" s="827"/>
      <c r="R110" s="822"/>
      <c r="S110" s="827">
        <v>0</v>
      </c>
      <c r="T110" s="826"/>
      <c r="U110" s="828">
        <v>0</v>
      </c>
    </row>
    <row r="111" spans="1:21" ht="14.45" customHeight="1" x14ac:dyDescent="0.2">
      <c r="A111" s="821">
        <v>6</v>
      </c>
      <c r="B111" s="822" t="s">
        <v>1923</v>
      </c>
      <c r="C111" s="822" t="s">
        <v>1929</v>
      </c>
      <c r="D111" s="823" t="s">
        <v>2317</v>
      </c>
      <c r="E111" s="824" t="s">
        <v>1939</v>
      </c>
      <c r="F111" s="822" t="s">
        <v>1924</v>
      </c>
      <c r="G111" s="822" t="s">
        <v>2015</v>
      </c>
      <c r="H111" s="822" t="s">
        <v>329</v>
      </c>
      <c r="I111" s="822" t="s">
        <v>2170</v>
      </c>
      <c r="J111" s="822" t="s">
        <v>1446</v>
      </c>
      <c r="K111" s="822" t="s">
        <v>2171</v>
      </c>
      <c r="L111" s="825">
        <v>111.72</v>
      </c>
      <c r="M111" s="825">
        <v>223.44</v>
      </c>
      <c r="N111" s="822">
        <v>2</v>
      </c>
      <c r="O111" s="826">
        <v>1</v>
      </c>
      <c r="P111" s="825"/>
      <c r="Q111" s="827">
        <v>0</v>
      </c>
      <c r="R111" s="822"/>
      <c r="S111" s="827">
        <v>0</v>
      </c>
      <c r="T111" s="826"/>
      <c r="U111" s="828">
        <v>0</v>
      </c>
    </row>
    <row r="112" spans="1:21" ht="14.45" customHeight="1" x14ac:dyDescent="0.2">
      <c r="A112" s="821">
        <v>6</v>
      </c>
      <c r="B112" s="822" t="s">
        <v>1923</v>
      </c>
      <c r="C112" s="822" t="s">
        <v>1929</v>
      </c>
      <c r="D112" s="823" t="s">
        <v>2317</v>
      </c>
      <c r="E112" s="824" t="s">
        <v>1939</v>
      </c>
      <c r="F112" s="822" t="s">
        <v>1924</v>
      </c>
      <c r="G112" s="822" t="s">
        <v>2172</v>
      </c>
      <c r="H112" s="822" t="s">
        <v>636</v>
      </c>
      <c r="I112" s="822" t="s">
        <v>2173</v>
      </c>
      <c r="J112" s="822" t="s">
        <v>2174</v>
      </c>
      <c r="K112" s="822" t="s">
        <v>2175</v>
      </c>
      <c r="L112" s="825">
        <v>54.75</v>
      </c>
      <c r="M112" s="825">
        <v>54.75</v>
      </c>
      <c r="N112" s="822">
        <v>1</v>
      </c>
      <c r="O112" s="826">
        <v>1</v>
      </c>
      <c r="P112" s="825"/>
      <c r="Q112" s="827">
        <v>0</v>
      </c>
      <c r="R112" s="822"/>
      <c r="S112" s="827">
        <v>0</v>
      </c>
      <c r="T112" s="826"/>
      <c r="U112" s="828">
        <v>0</v>
      </c>
    </row>
    <row r="113" spans="1:21" ht="14.45" customHeight="1" x14ac:dyDescent="0.2">
      <c r="A113" s="821">
        <v>6</v>
      </c>
      <c r="B113" s="822" t="s">
        <v>1923</v>
      </c>
      <c r="C113" s="822" t="s">
        <v>1929</v>
      </c>
      <c r="D113" s="823" t="s">
        <v>2317</v>
      </c>
      <c r="E113" s="824" t="s">
        <v>1939</v>
      </c>
      <c r="F113" s="822" t="s">
        <v>1924</v>
      </c>
      <c r="G113" s="822" t="s">
        <v>2176</v>
      </c>
      <c r="H113" s="822" t="s">
        <v>636</v>
      </c>
      <c r="I113" s="822" t="s">
        <v>1773</v>
      </c>
      <c r="J113" s="822" t="s">
        <v>1774</v>
      </c>
      <c r="K113" s="822" t="s">
        <v>1775</v>
      </c>
      <c r="L113" s="825">
        <v>910.2</v>
      </c>
      <c r="M113" s="825">
        <v>910.2</v>
      </c>
      <c r="N113" s="822">
        <v>1</v>
      </c>
      <c r="O113" s="826">
        <v>1</v>
      </c>
      <c r="P113" s="825"/>
      <c r="Q113" s="827">
        <v>0</v>
      </c>
      <c r="R113" s="822"/>
      <c r="S113" s="827">
        <v>0</v>
      </c>
      <c r="T113" s="826"/>
      <c r="U113" s="828">
        <v>0</v>
      </c>
    </row>
    <row r="114" spans="1:21" ht="14.45" customHeight="1" x14ac:dyDescent="0.2">
      <c r="A114" s="821">
        <v>6</v>
      </c>
      <c r="B114" s="822" t="s">
        <v>1923</v>
      </c>
      <c r="C114" s="822" t="s">
        <v>1929</v>
      </c>
      <c r="D114" s="823" t="s">
        <v>2317</v>
      </c>
      <c r="E114" s="824" t="s">
        <v>1939</v>
      </c>
      <c r="F114" s="822" t="s">
        <v>1924</v>
      </c>
      <c r="G114" s="822" t="s">
        <v>2177</v>
      </c>
      <c r="H114" s="822" t="s">
        <v>329</v>
      </c>
      <c r="I114" s="822" t="s">
        <v>2178</v>
      </c>
      <c r="J114" s="822" t="s">
        <v>2179</v>
      </c>
      <c r="K114" s="822" t="s">
        <v>1984</v>
      </c>
      <c r="L114" s="825">
        <v>176.32</v>
      </c>
      <c r="M114" s="825">
        <v>176.32</v>
      </c>
      <c r="N114" s="822">
        <v>1</v>
      </c>
      <c r="O114" s="826">
        <v>1</v>
      </c>
      <c r="P114" s="825"/>
      <c r="Q114" s="827">
        <v>0</v>
      </c>
      <c r="R114" s="822"/>
      <c r="S114" s="827">
        <v>0</v>
      </c>
      <c r="T114" s="826"/>
      <c r="U114" s="828">
        <v>0</v>
      </c>
    </row>
    <row r="115" spans="1:21" ht="14.45" customHeight="1" x14ac:dyDescent="0.2">
      <c r="A115" s="821">
        <v>6</v>
      </c>
      <c r="B115" s="822" t="s">
        <v>1923</v>
      </c>
      <c r="C115" s="822" t="s">
        <v>1929</v>
      </c>
      <c r="D115" s="823" t="s">
        <v>2317</v>
      </c>
      <c r="E115" s="824" t="s">
        <v>1939</v>
      </c>
      <c r="F115" s="822" t="s">
        <v>1924</v>
      </c>
      <c r="G115" s="822" t="s">
        <v>2180</v>
      </c>
      <c r="H115" s="822" t="s">
        <v>329</v>
      </c>
      <c r="I115" s="822" t="s">
        <v>2181</v>
      </c>
      <c r="J115" s="822" t="s">
        <v>691</v>
      </c>
      <c r="K115" s="822" t="s">
        <v>2182</v>
      </c>
      <c r="L115" s="825">
        <v>38.56</v>
      </c>
      <c r="M115" s="825">
        <v>38.56</v>
      </c>
      <c r="N115" s="822">
        <v>1</v>
      </c>
      <c r="O115" s="826">
        <v>1</v>
      </c>
      <c r="P115" s="825"/>
      <c r="Q115" s="827">
        <v>0</v>
      </c>
      <c r="R115" s="822"/>
      <c r="S115" s="827">
        <v>0</v>
      </c>
      <c r="T115" s="826"/>
      <c r="U115" s="828">
        <v>0</v>
      </c>
    </row>
    <row r="116" spans="1:21" ht="14.45" customHeight="1" x14ac:dyDescent="0.2">
      <c r="A116" s="821">
        <v>6</v>
      </c>
      <c r="B116" s="822" t="s">
        <v>1923</v>
      </c>
      <c r="C116" s="822" t="s">
        <v>1929</v>
      </c>
      <c r="D116" s="823" t="s">
        <v>2317</v>
      </c>
      <c r="E116" s="824" t="s">
        <v>1939</v>
      </c>
      <c r="F116" s="822" t="s">
        <v>1924</v>
      </c>
      <c r="G116" s="822" t="s">
        <v>2183</v>
      </c>
      <c r="H116" s="822" t="s">
        <v>636</v>
      </c>
      <c r="I116" s="822" t="s">
        <v>2184</v>
      </c>
      <c r="J116" s="822" t="s">
        <v>2185</v>
      </c>
      <c r="K116" s="822" t="s">
        <v>2186</v>
      </c>
      <c r="L116" s="825">
        <v>140.96</v>
      </c>
      <c r="M116" s="825">
        <v>140.96</v>
      </c>
      <c r="N116" s="822">
        <v>1</v>
      </c>
      <c r="O116" s="826">
        <v>1</v>
      </c>
      <c r="P116" s="825"/>
      <c r="Q116" s="827">
        <v>0</v>
      </c>
      <c r="R116" s="822"/>
      <c r="S116" s="827">
        <v>0</v>
      </c>
      <c r="T116" s="826"/>
      <c r="U116" s="828">
        <v>0</v>
      </c>
    </row>
    <row r="117" spans="1:21" ht="14.45" customHeight="1" x14ac:dyDescent="0.2">
      <c r="A117" s="821">
        <v>6</v>
      </c>
      <c r="B117" s="822" t="s">
        <v>1923</v>
      </c>
      <c r="C117" s="822" t="s">
        <v>1929</v>
      </c>
      <c r="D117" s="823" t="s">
        <v>2317</v>
      </c>
      <c r="E117" s="824" t="s">
        <v>1939</v>
      </c>
      <c r="F117" s="822" t="s">
        <v>1924</v>
      </c>
      <c r="G117" s="822" t="s">
        <v>2187</v>
      </c>
      <c r="H117" s="822" t="s">
        <v>329</v>
      </c>
      <c r="I117" s="822" t="s">
        <v>2188</v>
      </c>
      <c r="J117" s="822" t="s">
        <v>2189</v>
      </c>
      <c r="K117" s="822" t="s">
        <v>2190</v>
      </c>
      <c r="L117" s="825">
        <v>0</v>
      </c>
      <c r="M117" s="825">
        <v>0</v>
      </c>
      <c r="N117" s="822">
        <v>1</v>
      </c>
      <c r="O117" s="826">
        <v>1</v>
      </c>
      <c r="P117" s="825"/>
      <c r="Q117" s="827"/>
      <c r="R117" s="822"/>
      <c r="S117" s="827">
        <v>0</v>
      </c>
      <c r="T117" s="826"/>
      <c r="U117" s="828">
        <v>0</v>
      </c>
    </row>
    <row r="118" spans="1:21" ht="14.45" customHeight="1" x14ac:dyDescent="0.2">
      <c r="A118" s="821">
        <v>6</v>
      </c>
      <c r="B118" s="822" t="s">
        <v>1923</v>
      </c>
      <c r="C118" s="822" t="s">
        <v>1929</v>
      </c>
      <c r="D118" s="823" t="s">
        <v>2317</v>
      </c>
      <c r="E118" s="824" t="s">
        <v>1939</v>
      </c>
      <c r="F118" s="822" t="s">
        <v>1924</v>
      </c>
      <c r="G118" s="822" t="s">
        <v>2035</v>
      </c>
      <c r="H118" s="822" t="s">
        <v>329</v>
      </c>
      <c r="I118" s="822" t="s">
        <v>2036</v>
      </c>
      <c r="J118" s="822" t="s">
        <v>643</v>
      </c>
      <c r="K118" s="822" t="s">
        <v>2037</v>
      </c>
      <c r="L118" s="825">
        <v>35.25</v>
      </c>
      <c r="M118" s="825">
        <v>105.75</v>
      </c>
      <c r="N118" s="822">
        <v>3</v>
      </c>
      <c r="O118" s="826">
        <v>0.5</v>
      </c>
      <c r="P118" s="825"/>
      <c r="Q118" s="827">
        <v>0</v>
      </c>
      <c r="R118" s="822"/>
      <c r="S118" s="827">
        <v>0</v>
      </c>
      <c r="T118" s="826"/>
      <c r="U118" s="828">
        <v>0</v>
      </c>
    </row>
    <row r="119" spans="1:21" ht="14.45" customHeight="1" x14ac:dyDescent="0.2">
      <c r="A119" s="821">
        <v>6</v>
      </c>
      <c r="B119" s="822" t="s">
        <v>1923</v>
      </c>
      <c r="C119" s="822" t="s">
        <v>1929</v>
      </c>
      <c r="D119" s="823" t="s">
        <v>2317</v>
      </c>
      <c r="E119" s="824" t="s">
        <v>1939</v>
      </c>
      <c r="F119" s="822" t="s">
        <v>1924</v>
      </c>
      <c r="G119" s="822" t="s">
        <v>2035</v>
      </c>
      <c r="H119" s="822" t="s">
        <v>329</v>
      </c>
      <c r="I119" s="822" t="s">
        <v>2082</v>
      </c>
      <c r="J119" s="822" t="s">
        <v>1321</v>
      </c>
      <c r="K119" s="822" t="s">
        <v>2083</v>
      </c>
      <c r="L119" s="825">
        <v>35.25</v>
      </c>
      <c r="M119" s="825">
        <v>70.5</v>
      </c>
      <c r="N119" s="822">
        <v>2</v>
      </c>
      <c r="O119" s="826">
        <v>1</v>
      </c>
      <c r="P119" s="825"/>
      <c r="Q119" s="827">
        <v>0</v>
      </c>
      <c r="R119" s="822"/>
      <c r="S119" s="827">
        <v>0</v>
      </c>
      <c r="T119" s="826"/>
      <c r="U119" s="828">
        <v>0</v>
      </c>
    </row>
    <row r="120" spans="1:21" ht="14.45" customHeight="1" x14ac:dyDescent="0.2">
      <c r="A120" s="821">
        <v>6</v>
      </c>
      <c r="B120" s="822" t="s">
        <v>1923</v>
      </c>
      <c r="C120" s="822" t="s">
        <v>1929</v>
      </c>
      <c r="D120" s="823" t="s">
        <v>2317</v>
      </c>
      <c r="E120" s="824" t="s">
        <v>1939</v>
      </c>
      <c r="F120" s="822" t="s">
        <v>1924</v>
      </c>
      <c r="G120" s="822" t="s">
        <v>2191</v>
      </c>
      <c r="H120" s="822" t="s">
        <v>329</v>
      </c>
      <c r="I120" s="822" t="s">
        <v>2192</v>
      </c>
      <c r="J120" s="822" t="s">
        <v>2193</v>
      </c>
      <c r="K120" s="822" t="s">
        <v>1134</v>
      </c>
      <c r="L120" s="825">
        <v>174.59</v>
      </c>
      <c r="M120" s="825">
        <v>174.59</v>
      </c>
      <c r="N120" s="822">
        <v>1</v>
      </c>
      <c r="O120" s="826">
        <v>1</v>
      </c>
      <c r="P120" s="825">
        <v>174.59</v>
      </c>
      <c r="Q120" s="827">
        <v>1</v>
      </c>
      <c r="R120" s="822">
        <v>1</v>
      </c>
      <c r="S120" s="827">
        <v>1</v>
      </c>
      <c r="T120" s="826">
        <v>1</v>
      </c>
      <c r="U120" s="828">
        <v>1</v>
      </c>
    </row>
    <row r="121" spans="1:21" ht="14.45" customHeight="1" x14ac:dyDescent="0.2">
      <c r="A121" s="821">
        <v>6</v>
      </c>
      <c r="B121" s="822" t="s">
        <v>1923</v>
      </c>
      <c r="C121" s="822" t="s">
        <v>1929</v>
      </c>
      <c r="D121" s="823" t="s">
        <v>2317</v>
      </c>
      <c r="E121" s="824" t="s">
        <v>1939</v>
      </c>
      <c r="F121" s="822" t="s">
        <v>1924</v>
      </c>
      <c r="G121" s="822" t="s">
        <v>2194</v>
      </c>
      <c r="H121" s="822" t="s">
        <v>329</v>
      </c>
      <c r="I121" s="822" t="s">
        <v>2195</v>
      </c>
      <c r="J121" s="822" t="s">
        <v>2196</v>
      </c>
      <c r="K121" s="822" t="s">
        <v>2197</v>
      </c>
      <c r="L121" s="825">
        <v>0</v>
      </c>
      <c r="M121" s="825">
        <v>0</v>
      </c>
      <c r="N121" s="822">
        <v>1</v>
      </c>
      <c r="O121" s="826">
        <v>1</v>
      </c>
      <c r="P121" s="825"/>
      <c r="Q121" s="827"/>
      <c r="R121" s="822"/>
      <c r="S121" s="827">
        <v>0</v>
      </c>
      <c r="T121" s="826"/>
      <c r="U121" s="828">
        <v>0</v>
      </c>
    </row>
    <row r="122" spans="1:21" ht="14.45" customHeight="1" x14ac:dyDescent="0.2">
      <c r="A122" s="821">
        <v>6</v>
      </c>
      <c r="B122" s="822" t="s">
        <v>1923</v>
      </c>
      <c r="C122" s="822" t="s">
        <v>1929</v>
      </c>
      <c r="D122" s="823" t="s">
        <v>2317</v>
      </c>
      <c r="E122" s="824" t="s">
        <v>1939</v>
      </c>
      <c r="F122" s="822" t="s">
        <v>1924</v>
      </c>
      <c r="G122" s="822" t="s">
        <v>2198</v>
      </c>
      <c r="H122" s="822" t="s">
        <v>636</v>
      </c>
      <c r="I122" s="822" t="s">
        <v>1663</v>
      </c>
      <c r="J122" s="822" t="s">
        <v>787</v>
      </c>
      <c r="K122" s="822" t="s">
        <v>789</v>
      </c>
      <c r="L122" s="825">
        <v>0</v>
      </c>
      <c r="M122" s="825">
        <v>0</v>
      </c>
      <c r="N122" s="822">
        <v>2</v>
      </c>
      <c r="O122" s="826">
        <v>0.5</v>
      </c>
      <c r="P122" s="825"/>
      <c r="Q122" s="827"/>
      <c r="R122" s="822"/>
      <c r="S122" s="827">
        <v>0</v>
      </c>
      <c r="T122" s="826"/>
      <c r="U122" s="828">
        <v>0</v>
      </c>
    </row>
    <row r="123" spans="1:21" ht="14.45" customHeight="1" x14ac:dyDescent="0.2">
      <c r="A123" s="821">
        <v>6</v>
      </c>
      <c r="B123" s="822" t="s">
        <v>1923</v>
      </c>
      <c r="C123" s="822" t="s">
        <v>1929</v>
      </c>
      <c r="D123" s="823" t="s">
        <v>2317</v>
      </c>
      <c r="E123" s="824" t="s">
        <v>1939</v>
      </c>
      <c r="F123" s="822" t="s">
        <v>1924</v>
      </c>
      <c r="G123" s="822" t="s">
        <v>2198</v>
      </c>
      <c r="H123" s="822" t="s">
        <v>329</v>
      </c>
      <c r="I123" s="822" t="s">
        <v>2199</v>
      </c>
      <c r="J123" s="822" t="s">
        <v>2200</v>
      </c>
      <c r="K123" s="822" t="s">
        <v>2201</v>
      </c>
      <c r="L123" s="825">
        <v>0</v>
      </c>
      <c r="M123" s="825">
        <v>0</v>
      </c>
      <c r="N123" s="822">
        <v>1</v>
      </c>
      <c r="O123" s="826">
        <v>1</v>
      </c>
      <c r="P123" s="825"/>
      <c r="Q123" s="827"/>
      <c r="R123" s="822"/>
      <c r="S123" s="827">
        <v>0</v>
      </c>
      <c r="T123" s="826"/>
      <c r="U123" s="828">
        <v>0</v>
      </c>
    </row>
    <row r="124" spans="1:21" ht="14.45" customHeight="1" x14ac:dyDescent="0.2">
      <c r="A124" s="821">
        <v>6</v>
      </c>
      <c r="B124" s="822" t="s">
        <v>1923</v>
      </c>
      <c r="C124" s="822" t="s">
        <v>1929</v>
      </c>
      <c r="D124" s="823" t="s">
        <v>2317</v>
      </c>
      <c r="E124" s="824" t="s">
        <v>1939</v>
      </c>
      <c r="F124" s="822" t="s">
        <v>1924</v>
      </c>
      <c r="G124" s="822" t="s">
        <v>2202</v>
      </c>
      <c r="H124" s="822" t="s">
        <v>329</v>
      </c>
      <c r="I124" s="822" t="s">
        <v>2203</v>
      </c>
      <c r="J124" s="822" t="s">
        <v>2204</v>
      </c>
      <c r="K124" s="822" t="s">
        <v>2205</v>
      </c>
      <c r="L124" s="825">
        <v>60.39</v>
      </c>
      <c r="M124" s="825">
        <v>724.68000000000006</v>
      </c>
      <c r="N124" s="822">
        <v>12</v>
      </c>
      <c r="O124" s="826">
        <v>2</v>
      </c>
      <c r="P124" s="825"/>
      <c r="Q124" s="827">
        <v>0</v>
      </c>
      <c r="R124" s="822"/>
      <c r="S124" s="827">
        <v>0</v>
      </c>
      <c r="T124" s="826"/>
      <c r="U124" s="828">
        <v>0</v>
      </c>
    </row>
    <row r="125" spans="1:21" ht="14.45" customHeight="1" x14ac:dyDescent="0.2">
      <c r="A125" s="821">
        <v>6</v>
      </c>
      <c r="B125" s="822" t="s">
        <v>1923</v>
      </c>
      <c r="C125" s="822" t="s">
        <v>1929</v>
      </c>
      <c r="D125" s="823" t="s">
        <v>2317</v>
      </c>
      <c r="E125" s="824" t="s">
        <v>1939</v>
      </c>
      <c r="F125" s="822" t="s">
        <v>1924</v>
      </c>
      <c r="G125" s="822" t="s">
        <v>2206</v>
      </c>
      <c r="H125" s="822" t="s">
        <v>329</v>
      </c>
      <c r="I125" s="822" t="s">
        <v>2207</v>
      </c>
      <c r="J125" s="822" t="s">
        <v>2208</v>
      </c>
      <c r="K125" s="822" t="s">
        <v>2209</v>
      </c>
      <c r="L125" s="825">
        <v>77.13</v>
      </c>
      <c r="M125" s="825">
        <v>154.26</v>
      </c>
      <c r="N125" s="822">
        <v>2</v>
      </c>
      <c r="O125" s="826">
        <v>1.5</v>
      </c>
      <c r="P125" s="825">
        <v>77.13</v>
      </c>
      <c r="Q125" s="827">
        <v>0.5</v>
      </c>
      <c r="R125" s="822">
        <v>1</v>
      </c>
      <c r="S125" s="827">
        <v>0.5</v>
      </c>
      <c r="T125" s="826">
        <v>1</v>
      </c>
      <c r="U125" s="828">
        <v>0.66666666666666663</v>
      </c>
    </row>
    <row r="126" spans="1:21" ht="14.45" customHeight="1" x14ac:dyDescent="0.2">
      <c r="A126" s="821">
        <v>6</v>
      </c>
      <c r="B126" s="822" t="s">
        <v>1923</v>
      </c>
      <c r="C126" s="822" t="s">
        <v>1929</v>
      </c>
      <c r="D126" s="823" t="s">
        <v>2317</v>
      </c>
      <c r="E126" s="824" t="s">
        <v>1939</v>
      </c>
      <c r="F126" s="822" t="s">
        <v>1924</v>
      </c>
      <c r="G126" s="822" t="s">
        <v>2210</v>
      </c>
      <c r="H126" s="822" t="s">
        <v>329</v>
      </c>
      <c r="I126" s="822" t="s">
        <v>2211</v>
      </c>
      <c r="J126" s="822" t="s">
        <v>2212</v>
      </c>
      <c r="K126" s="822" t="s">
        <v>2213</v>
      </c>
      <c r="L126" s="825">
        <v>99.94</v>
      </c>
      <c r="M126" s="825">
        <v>99.94</v>
      </c>
      <c r="N126" s="822">
        <v>1</v>
      </c>
      <c r="O126" s="826">
        <v>1</v>
      </c>
      <c r="P126" s="825"/>
      <c r="Q126" s="827">
        <v>0</v>
      </c>
      <c r="R126" s="822"/>
      <c r="S126" s="827">
        <v>0</v>
      </c>
      <c r="T126" s="826"/>
      <c r="U126" s="828">
        <v>0</v>
      </c>
    </row>
    <row r="127" spans="1:21" ht="14.45" customHeight="1" x14ac:dyDescent="0.2">
      <c r="A127" s="821">
        <v>6</v>
      </c>
      <c r="B127" s="822" t="s">
        <v>1923</v>
      </c>
      <c r="C127" s="822" t="s">
        <v>1929</v>
      </c>
      <c r="D127" s="823" t="s">
        <v>2317</v>
      </c>
      <c r="E127" s="824" t="s">
        <v>1939</v>
      </c>
      <c r="F127" s="822" t="s">
        <v>1924</v>
      </c>
      <c r="G127" s="822" t="s">
        <v>2067</v>
      </c>
      <c r="H127" s="822" t="s">
        <v>636</v>
      </c>
      <c r="I127" s="822" t="s">
        <v>1639</v>
      </c>
      <c r="J127" s="822" t="s">
        <v>870</v>
      </c>
      <c r="K127" s="822" t="s">
        <v>1640</v>
      </c>
      <c r="L127" s="825">
        <v>154.36000000000001</v>
      </c>
      <c r="M127" s="825">
        <v>154.36000000000001</v>
      </c>
      <c r="N127" s="822">
        <v>1</v>
      </c>
      <c r="O127" s="826">
        <v>1</v>
      </c>
      <c r="P127" s="825">
        <v>154.36000000000001</v>
      </c>
      <c r="Q127" s="827">
        <v>1</v>
      </c>
      <c r="R127" s="822">
        <v>1</v>
      </c>
      <c r="S127" s="827">
        <v>1</v>
      </c>
      <c r="T127" s="826">
        <v>1</v>
      </c>
      <c r="U127" s="828">
        <v>1</v>
      </c>
    </row>
    <row r="128" spans="1:21" ht="14.45" customHeight="1" x14ac:dyDescent="0.2">
      <c r="A128" s="821">
        <v>6</v>
      </c>
      <c r="B128" s="822" t="s">
        <v>1923</v>
      </c>
      <c r="C128" s="822" t="s">
        <v>1929</v>
      </c>
      <c r="D128" s="823" t="s">
        <v>2317</v>
      </c>
      <c r="E128" s="824" t="s">
        <v>1939</v>
      </c>
      <c r="F128" s="822" t="s">
        <v>1924</v>
      </c>
      <c r="G128" s="822" t="s">
        <v>2067</v>
      </c>
      <c r="H128" s="822" t="s">
        <v>636</v>
      </c>
      <c r="I128" s="822" t="s">
        <v>1641</v>
      </c>
      <c r="J128" s="822" t="s">
        <v>1642</v>
      </c>
      <c r="K128" s="822" t="s">
        <v>1643</v>
      </c>
      <c r="L128" s="825">
        <v>149.52000000000001</v>
      </c>
      <c r="M128" s="825">
        <v>299.04000000000002</v>
      </c>
      <c r="N128" s="822">
        <v>2</v>
      </c>
      <c r="O128" s="826">
        <v>1</v>
      </c>
      <c r="P128" s="825"/>
      <c r="Q128" s="827">
        <v>0</v>
      </c>
      <c r="R128" s="822"/>
      <c r="S128" s="827">
        <v>0</v>
      </c>
      <c r="T128" s="826"/>
      <c r="U128" s="828">
        <v>0</v>
      </c>
    </row>
    <row r="129" spans="1:21" ht="14.45" customHeight="1" x14ac:dyDescent="0.2">
      <c r="A129" s="821">
        <v>6</v>
      </c>
      <c r="B129" s="822" t="s">
        <v>1923</v>
      </c>
      <c r="C129" s="822" t="s">
        <v>1929</v>
      </c>
      <c r="D129" s="823" t="s">
        <v>2317</v>
      </c>
      <c r="E129" s="824" t="s">
        <v>1939</v>
      </c>
      <c r="F129" s="822" t="s">
        <v>1924</v>
      </c>
      <c r="G129" s="822" t="s">
        <v>2071</v>
      </c>
      <c r="H129" s="822" t="s">
        <v>329</v>
      </c>
      <c r="I129" s="822" t="s">
        <v>2214</v>
      </c>
      <c r="J129" s="822" t="s">
        <v>961</v>
      </c>
      <c r="K129" s="822" t="s">
        <v>2215</v>
      </c>
      <c r="L129" s="825">
        <v>94.28</v>
      </c>
      <c r="M129" s="825">
        <v>188.56</v>
      </c>
      <c r="N129" s="822">
        <v>2</v>
      </c>
      <c r="O129" s="826">
        <v>1</v>
      </c>
      <c r="P129" s="825"/>
      <c r="Q129" s="827">
        <v>0</v>
      </c>
      <c r="R129" s="822"/>
      <c r="S129" s="827">
        <v>0</v>
      </c>
      <c r="T129" s="826"/>
      <c r="U129" s="828">
        <v>0</v>
      </c>
    </row>
    <row r="130" spans="1:21" ht="14.45" customHeight="1" x14ac:dyDescent="0.2">
      <c r="A130" s="821">
        <v>6</v>
      </c>
      <c r="B130" s="822" t="s">
        <v>1923</v>
      </c>
      <c r="C130" s="822" t="s">
        <v>1929</v>
      </c>
      <c r="D130" s="823" t="s">
        <v>2317</v>
      </c>
      <c r="E130" s="824" t="s">
        <v>1939</v>
      </c>
      <c r="F130" s="822" t="s">
        <v>1924</v>
      </c>
      <c r="G130" s="822" t="s">
        <v>2074</v>
      </c>
      <c r="H130" s="822" t="s">
        <v>329</v>
      </c>
      <c r="I130" s="822" t="s">
        <v>2075</v>
      </c>
      <c r="J130" s="822" t="s">
        <v>1015</v>
      </c>
      <c r="K130" s="822" t="s">
        <v>1016</v>
      </c>
      <c r="L130" s="825">
        <v>121.92</v>
      </c>
      <c r="M130" s="825">
        <v>487.68</v>
      </c>
      <c r="N130" s="822">
        <v>4</v>
      </c>
      <c r="O130" s="826">
        <v>2</v>
      </c>
      <c r="P130" s="825"/>
      <c r="Q130" s="827">
        <v>0</v>
      </c>
      <c r="R130" s="822"/>
      <c r="S130" s="827">
        <v>0</v>
      </c>
      <c r="T130" s="826"/>
      <c r="U130" s="828">
        <v>0</v>
      </c>
    </row>
    <row r="131" spans="1:21" ht="14.45" customHeight="1" x14ac:dyDescent="0.2">
      <c r="A131" s="821">
        <v>6</v>
      </c>
      <c r="B131" s="822" t="s">
        <v>1923</v>
      </c>
      <c r="C131" s="822" t="s">
        <v>1929</v>
      </c>
      <c r="D131" s="823" t="s">
        <v>2317</v>
      </c>
      <c r="E131" s="824" t="s">
        <v>1939</v>
      </c>
      <c r="F131" s="822" t="s">
        <v>1925</v>
      </c>
      <c r="G131" s="822" t="s">
        <v>1950</v>
      </c>
      <c r="H131" s="822" t="s">
        <v>329</v>
      </c>
      <c r="I131" s="822" t="s">
        <v>1951</v>
      </c>
      <c r="J131" s="822" t="s">
        <v>1952</v>
      </c>
      <c r="K131" s="822" t="s">
        <v>1953</v>
      </c>
      <c r="L131" s="825">
        <v>700.35</v>
      </c>
      <c r="M131" s="825">
        <v>1400.7</v>
      </c>
      <c r="N131" s="822">
        <v>2</v>
      </c>
      <c r="O131" s="826">
        <v>2</v>
      </c>
      <c r="P131" s="825">
        <v>1400.7</v>
      </c>
      <c r="Q131" s="827">
        <v>1</v>
      </c>
      <c r="R131" s="822">
        <v>2</v>
      </c>
      <c r="S131" s="827">
        <v>1</v>
      </c>
      <c r="T131" s="826">
        <v>2</v>
      </c>
      <c r="U131" s="828">
        <v>1</v>
      </c>
    </row>
    <row r="132" spans="1:21" ht="14.45" customHeight="1" x14ac:dyDescent="0.2">
      <c r="A132" s="821">
        <v>6</v>
      </c>
      <c r="B132" s="822" t="s">
        <v>1923</v>
      </c>
      <c r="C132" s="822" t="s">
        <v>1929</v>
      </c>
      <c r="D132" s="823" t="s">
        <v>2317</v>
      </c>
      <c r="E132" s="824" t="s">
        <v>1939</v>
      </c>
      <c r="F132" s="822" t="s">
        <v>1925</v>
      </c>
      <c r="G132" s="822" t="s">
        <v>1950</v>
      </c>
      <c r="H132" s="822" t="s">
        <v>329</v>
      </c>
      <c r="I132" s="822" t="s">
        <v>1954</v>
      </c>
      <c r="J132" s="822" t="s">
        <v>1955</v>
      </c>
      <c r="K132" s="822" t="s">
        <v>1956</v>
      </c>
      <c r="L132" s="825">
        <v>849.85</v>
      </c>
      <c r="M132" s="825">
        <v>10198.200000000001</v>
      </c>
      <c r="N132" s="822">
        <v>12</v>
      </c>
      <c r="O132" s="826">
        <v>12</v>
      </c>
      <c r="P132" s="825">
        <v>6798.8000000000011</v>
      </c>
      <c r="Q132" s="827">
        <v>0.66666666666666674</v>
      </c>
      <c r="R132" s="822">
        <v>8</v>
      </c>
      <c r="S132" s="827">
        <v>0.66666666666666663</v>
      </c>
      <c r="T132" s="826">
        <v>8</v>
      </c>
      <c r="U132" s="828">
        <v>0.66666666666666663</v>
      </c>
    </row>
    <row r="133" spans="1:21" ht="14.45" customHeight="1" x14ac:dyDescent="0.2">
      <c r="A133" s="821">
        <v>6</v>
      </c>
      <c r="B133" s="822" t="s">
        <v>1923</v>
      </c>
      <c r="C133" s="822" t="s">
        <v>1929</v>
      </c>
      <c r="D133" s="823" t="s">
        <v>2317</v>
      </c>
      <c r="E133" s="824" t="s">
        <v>1939</v>
      </c>
      <c r="F133" s="822" t="s">
        <v>1925</v>
      </c>
      <c r="G133" s="822" t="s">
        <v>1950</v>
      </c>
      <c r="H133" s="822" t="s">
        <v>329</v>
      </c>
      <c r="I133" s="822" t="s">
        <v>1957</v>
      </c>
      <c r="J133" s="822" t="s">
        <v>1958</v>
      </c>
      <c r="K133" s="822" t="s">
        <v>1959</v>
      </c>
      <c r="L133" s="825">
        <v>700.35</v>
      </c>
      <c r="M133" s="825">
        <v>1400.7</v>
      </c>
      <c r="N133" s="822">
        <v>2</v>
      </c>
      <c r="O133" s="826">
        <v>2</v>
      </c>
      <c r="P133" s="825">
        <v>1400.7</v>
      </c>
      <c r="Q133" s="827">
        <v>1</v>
      </c>
      <c r="R133" s="822">
        <v>2</v>
      </c>
      <c r="S133" s="827">
        <v>1</v>
      </c>
      <c r="T133" s="826">
        <v>2</v>
      </c>
      <c r="U133" s="828">
        <v>1</v>
      </c>
    </row>
    <row r="134" spans="1:21" ht="14.45" customHeight="1" x14ac:dyDescent="0.2">
      <c r="A134" s="821">
        <v>6</v>
      </c>
      <c r="B134" s="822" t="s">
        <v>1923</v>
      </c>
      <c r="C134" s="822" t="s">
        <v>1929</v>
      </c>
      <c r="D134" s="823" t="s">
        <v>2317</v>
      </c>
      <c r="E134" s="824" t="s">
        <v>1939</v>
      </c>
      <c r="F134" s="822" t="s">
        <v>1925</v>
      </c>
      <c r="G134" s="822" t="s">
        <v>1950</v>
      </c>
      <c r="H134" s="822" t="s">
        <v>329</v>
      </c>
      <c r="I134" s="822" t="s">
        <v>1960</v>
      </c>
      <c r="J134" s="822" t="s">
        <v>1961</v>
      </c>
      <c r="K134" s="822" t="s">
        <v>1962</v>
      </c>
      <c r="L134" s="825">
        <v>1493.46</v>
      </c>
      <c r="M134" s="825">
        <v>13441.140000000001</v>
      </c>
      <c r="N134" s="822">
        <v>9</v>
      </c>
      <c r="O134" s="826">
        <v>9</v>
      </c>
      <c r="P134" s="825">
        <v>10454.220000000001</v>
      </c>
      <c r="Q134" s="827">
        <v>0.77777777777777779</v>
      </c>
      <c r="R134" s="822">
        <v>7</v>
      </c>
      <c r="S134" s="827">
        <v>0.77777777777777779</v>
      </c>
      <c r="T134" s="826">
        <v>7</v>
      </c>
      <c r="U134" s="828">
        <v>0.77777777777777779</v>
      </c>
    </row>
    <row r="135" spans="1:21" ht="14.45" customHeight="1" x14ac:dyDescent="0.2">
      <c r="A135" s="821">
        <v>6</v>
      </c>
      <c r="B135" s="822" t="s">
        <v>1923</v>
      </c>
      <c r="C135" s="822" t="s">
        <v>1929</v>
      </c>
      <c r="D135" s="823" t="s">
        <v>2317</v>
      </c>
      <c r="E135" s="824" t="s">
        <v>1941</v>
      </c>
      <c r="F135" s="822" t="s">
        <v>1924</v>
      </c>
      <c r="G135" s="822" t="s">
        <v>1989</v>
      </c>
      <c r="H135" s="822" t="s">
        <v>329</v>
      </c>
      <c r="I135" s="822" t="s">
        <v>2216</v>
      </c>
      <c r="J135" s="822" t="s">
        <v>945</v>
      </c>
      <c r="K135" s="822" t="s">
        <v>2217</v>
      </c>
      <c r="L135" s="825">
        <v>117.47</v>
      </c>
      <c r="M135" s="825">
        <v>117.47</v>
      </c>
      <c r="N135" s="822">
        <v>1</v>
      </c>
      <c r="O135" s="826">
        <v>0.5</v>
      </c>
      <c r="P135" s="825">
        <v>117.47</v>
      </c>
      <c r="Q135" s="827">
        <v>1</v>
      </c>
      <c r="R135" s="822">
        <v>1</v>
      </c>
      <c r="S135" s="827">
        <v>1</v>
      </c>
      <c r="T135" s="826">
        <v>0.5</v>
      </c>
      <c r="U135" s="828">
        <v>1</v>
      </c>
    </row>
    <row r="136" spans="1:21" ht="14.45" customHeight="1" x14ac:dyDescent="0.2">
      <c r="A136" s="821">
        <v>6</v>
      </c>
      <c r="B136" s="822" t="s">
        <v>1923</v>
      </c>
      <c r="C136" s="822" t="s">
        <v>1929</v>
      </c>
      <c r="D136" s="823" t="s">
        <v>2317</v>
      </c>
      <c r="E136" s="824" t="s">
        <v>1941</v>
      </c>
      <c r="F136" s="822" t="s">
        <v>1924</v>
      </c>
      <c r="G136" s="822" t="s">
        <v>1997</v>
      </c>
      <c r="H136" s="822" t="s">
        <v>329</v>
      </c>
      <c r="I136" s="822" t="s">
        <v>2000</v>
      </c>
      <c r="J136" s="822" t="s">
        <v>941</v>
      </c>
      <c r="K136" s="822" t="s">
        <v>2001</v>
      </c>
      <c r="L136" s="825">
        <v>273.33</v>
      </c>
      <c r="M136" s="825">
        <v>273.33</v>
      </c>
      <c r="N136" s="822">
        <v>1</v>
      </c>
      <c r="O136" s="826">
        <v>1</v>
      </c>
      <c r="P136" s="825"/>
      <c r="Q136" s="827">
        <v>0</v>
      </c>
      <c r="R136" s="822"/>
      <c r="S136" s="827">
        <v>0</v>
      </c>
      <c r="T136" s="826"/>
      <c r="U136" s="828">
        <v>0</v>
      </c>
    </row>
    <row r="137" spans="1:21" ht="14.45" customHeight="1" x14ac:dyDescent="0.2">
      <c r="A137" s="821">
        <v>6</v>
      </c>
      <c r="B137" s="822" t="s">
        <v>1923</v>
      </c>
      <c r="C137" s="822" t="s">
        <v>1929</v>
      </c>
      <c r="D137" s="823" t="s">
        <v>2317</v>
      </c>
      <c r="E137" s="824" t="s">
        <v>1941</v>
      </c>
      <c r="F137" s="822" t="s">
        <v>1924</v>
      </c>
      <c r="G137" s="822" t="s">
        <v>2218</v>
      </c>
      <c r="H137" s="822" t="s">
        <v>329</v>
      </c>
      <c r="I137" s="822" t="s">
        <v>2219</v>
      </c>
      <c r="J137" s="822" t="s">
        <v>2220</v>
      </c>
      <c r="K137" s="822" t="s">
        <v>2221</v>
      </c>
      <c r="L137" s="825">
        <v>140.96</v>
      </c>
      <c r="M137" s="825">
        <v>281.92</v>
      </c>
      <c r="N137" s="822">
        <v>2</v>
      </c>
      <c r="O137" s="826">
        <v>1</v>
      </c>
      <c r="P137" s="825"/>
      <c r="Q137" s="827">
        <v>0</v>
      </c>
      <c r="R137" s="822"/>
      <c r="S137" s="827">
        <v>0</v>
      </c>
      <c r="T137" s="826"/>
      <c r="U137" s="828">
        <v>0</v>
      </c>
    </row>
    <row r="138" spans="1:21" ht="14.45" customHeight="1" x14ac:dyDescent="0.2">
      <c r="A138" s="821">
        <v>6</v>
      </c>
      <c r="B138" s="822" t="s">
        <v>1923</v>
      </c>
      <c r="C138" s="822" t="s">
        <v>1929</v>
      </c>
      <c r="D138" s="823" t="s">
        <v>2317</v>
      </c>
      <c r="E138" s="824" t="s">
        <v>1941</v>
      </c>
      <c r="F138" s="822" t="s">
        <v>1924</v>
      </c>
      <c r="G138" s="822" t="s">
        <v>2015</v>
      </c>
      <c r="H138" s="822" t="s">
        <v>329</v>
      </c>
      <c r="I138" s="822" t="s">
        <v>2170</v>
      </c>
      <c r="J138" s="822" t="s">
        <v>1446</v>
      </c>
      <c r="K138" s="822" t="s">
        <v>2171</v>
      </c>
      <c r="L138" s="825">
        <v>111.72</v>
      </c>
      <c r="M138" s="825">
        <v>111.72</v>
      </c>
      <c r="N138" s="822">
        <v>1</v>
      </c>
      <c r="O138" s="826">
        <v>1</v>
      </c>
      <c r="P138" s="825"/>
      <c r="Q138" s="827">
        <v>0</v>
      </c>
      <c r="R138" s="822"/>
      <c r="S138" s="827">
        <v>0</v>
      </c>
      <c r="T138" s="826"/>
      <c r="U138" s="828">
        <v>0</v>
      </c>
    </row>
    <row r="139" spans="1:21" ht="14.45" customHeight="1" x14ac:dyDescent="0.2">
      <c r="A139" s="821">
        <v>6</v>
      </c>
      <c r="B139" s="822" t="s">
        <v>1923</v>
      </c>
      <c r="C139" s="822" t="s">
        <v>1929</v>
      </c>
      <c r="D139" s="823" t="s">
        <v>2317</v>
      </c>
      <c r="E139" s="824" t="s">
        <v>1941</v>
      </c>
      <c r="F139" s="822" t="s">
        <v>1924</v>
      </c>
      <c r="G139" s="822" t="s">
        <v>2015</v>
      </c>
      <c r="H139" s="822" t="s">
        <v>329</v>
      </c>
      <c r="I139" s="822" t="s">
        <v>2222</v>
      </c>
      <c r="J139" s="822" t="s">
        <v>1446</v>
      </c>
      <c r="K139" s="822" t="s">
        <v>2223</v>
      </c>
      <c r="L139" s="825">
        <v>131.66999999999999</v>
      </c>
      <c r="M139" s="825">
        <v>131.66999999999999</v>
      </c>
      <c r="N139" s="822">
        <v>1</v>
      </c>
      <c r="O139" s="826">
        <v>1</v>
      </c>
      <c r="P139" s="825"/>
      <c r="Q139" s="827">
        <v>0</v>
      </c>
      <c r="R139" s="822"/>
      <c r="S139" s="827">
        <v>0</v>
      </c>
      <c r="T139" s="826"/>
      <c r="U139" s="828">
        <v>0</v>
      </c>
    </row>
    <row r="140" spans="1:21" ht="14.45" customHeight="1" x14ac:dyDescent="0.2">
      <c r="A140" s="821">
        <v>6</v>
      </c>
      <c r="B140" s="822" t="s">
        <v>1923</v>
      </c>
      <c r="C140" s="822" t="s">
        <v>1929</v>
      </c>
      <c r="D140" s="823" t="s">
        <v>2317</v>
      </c>
      <c r="E140" s="824" t="s">
        <v>1941</v>
      </c>
      <c r="F140" s="822" t="s">
        <v>1924</v>
      </c>
      <c r="G140" s="822" t="s">
        <v>2015</v>
      </c>
      <c r="H140" s="822" t="s">
        <v>329</v>
      </c>
      <c r="I140" s="822" t="s">
        <v>2016</v>
      </c>
      <c r="J140" s="822" t="s">
        <v>1446</v>
      </c>
      <c r="K140" s="822" t="s">
        <v>2017</v>
      </c>
      <c r="L140" s="825">
        <v>83.79</v>
      </c>
      <c r="M140" s="825">
        <v>83.79</v>
      </c>
      <c r="N140" s="822">
        <v>1</v>
      </c>
      <c r="O140" s="826">
        <v>1</v>
      </c>
      <c r="P140" s="825">
        <v>83.79</v>
      </c>
      <c r="Q140" s="827">
        <v>1</v>
      </c>
      <c r="R140" s="822">
        <v>1</v>
      </c>
      <c r="S140" s="827">
        <v>1</v>
      </c>
      <c r="T140" s="826">
        <v>1</v>
      </c>
      <c r="U140" s="828">
        <v>1</v>
      </c>
    </row>
    <row r="141" spans="1:21" ht="14.45" customHeight="1" x14ac:dyDescent="0.2">
      <c r="A141" s="821">
        <v>6</v>
      </c>
      <c r="B141" s="822" t="s">
        <v>1923</v>
      </c>
      <c r="C141" s="822" t="s">
        <v>1929</v>
      </c>
      <c r="D141" s="823" t="s">
        <v>2317</v>
      </c>
      <c r="E141" s="824" t="s">
        <v>1941</v>
      </c>
      <c r="F141" s="822" t="s">
        <v>1924</v>
      </c>
      <c r="G141" s="822" t="s">
        <v>2015</v>
      </c>
      <c r="H141" s="822" t="s">
        <v>329</v>
      </c>
      <c r="I141" s="822" t="s">
        <v>2224</v>
      </c>
      <c r="J141" s="822" t="s">
        <v>1446</v>
      </c>
      <c r="K141" s="822" t="s">
        <v>2225</v>
      </c>
      <c r="L141" s="825">
        <v>65.83</v>
      </c>
      <c r="M141" s="825">
        <v>65.83</v>
      </c>
      <c r="N141" s="822">
        <v>1</v>
      </c>
      <c r="O141" s="826">
        <v>1</v>
      </c>
      <c r="P141" s="825"/>
      <c r="Q141" s="827">
        <v>0</v>
      </c>
      <c r="R141" s="822"/>
      <c r="S141" s="827">
        <v>0</v>
      </c>
      <c r="T141" s="826"/>
      <c r="U141" s="828">
        <v>0</v>
      </c>
    </row>
    <row r="142" spans="1:21" ht="14.45" customHeight="1" x14ac:dyDescent="0.2">
      <c r="A142" s="821">
        <v>6</v>
      </c>
      <c r="B142" s="822" t="s">
        <v>1923</v>
      </c>
      <c r="C142" s="822" t="s">
        <v>1929</v>
      </c>
      <c r="D142" s="823" t="s">
        <v>2317</v>
      </c>
      <c r="E142" s="824" t="s">
        <v>1941</v>
      </c>
      <c r="F142" s="822" t="s">
        <v>1924</v>
      </c>
      <c r="G142" s="822" t="s">
        <v>2092</v>
      </c>
      <c r="H142" s="822" t="s">
        <v>329</v>
      </c>
      <c r="I142" s="822" t="s">
        <v>2093</v>
      </c>
      <c r="J142" s="822" t="s">
        <v>2094</v>
      </c>
      <c r="K142" s="822" t="s">
        <v>2095</v>
      </c>
      <c r="L142" s="825">
        <v>132.97999999999999</v>
      </c>
      <c r="M142" s="825">
        <v>132.97999999999999</v>
      </c>
      <c r="N142" s="822">
        <v>1</v>
      </c>
      <c r="O142" s="826">
        <v>1</v>
      </c>
      <c r="P142" s="825">
        <v>132.97999999999999</v>
      </c>
      <c r="Q142" s="827">
        <v>1</v>
      </c>
      <c r="R142" s="822">
        <v>1</v>
      </c>
      <c r="S142" s="827">
        <v>1</v>
      </c>
      <c r="T142" s="826">
        <v>1</v>
      </c>
      <c r="U142" s="828">
        <v>1</v>
      </c>
    </row>
    <row r="143" spans="1:21" ht="14.45" customHeight="1" x14ac:dyDescent="0.2">
      <c r="A143" s="821">
        <v>6</v>
      </c>
      <c r="B143" s="822" t="s">
        <v>1923</v>
      </c>
      <c r="C143" s="822" t="s">
        <v>1929</v>
      </c>
      <c r="D143" s="823" t="s">
        <v>2317</v>
      </c>
      <c r="E143" s="824" t="s">
        <v>1941</v>
      </c>
      <c r="F143" s="822" t="s">
        <v>1924</v>
      </c>
      <c r="G143" s="822" t="s">
        <v>2022</v>
      </c>
      <c r="H143" s="822" t="s">
        <v>329</v>
      </c>
      <c r="I143" s="822" t="s">
        <v>2023</v>
      </c>
      <c r="J143" s="822" t="s">
        <v>2024</v>
      </c>
      <c r="K143" s="822" t="s">
        <v>2025</v>
      </c>
      <c r="L143" s="825">
        <v>73.989999999999995</v>
      </c>
      <c r="M143" s="825">
        <v>73.989999999999995</v>
      </c>
      <c r="N143" s="822">
        <v>1</v>
      </c>
      <c r="O143" s="826">
        <v>1</v>
      </c>
      <c r="P143" s="825"/>
      <c r="Q143" s="827">
        <v>0</v>
      </c>
      <c r="R143" s="822"/>
      <c r="S143" s="827">
        <v>0</v>
      </c>
      <c r="T143" s="826"/>
      <c r="U143" s="828">
        <v>0</v>
      </c>
    </row>
    <row r="144" spans="1:21" ht="14.45" customHeight="1" x14ac:dyDescent="0.2">
      <c r="A144" s="821">
        <v>6</v>
      </c>
      <c r="B144" s="822" t="s">
        <v>1923</v>
      </c>
      <c r="C144" s="822" t="s">
        <v>1929</v>
      </c>
      <c r="D144" s="823" t="s">
        <v>2317</v>
      </c>
      <c r="E144" s="824" t="s">
        <v>1941</v>
      </c>
      <c r="F144" s="822" t="s">
        <v>1924</v>
      </c>
      <c r="G144" s="822" t="s">
        <v>2026</v>
      </c>
      <c r="H144" s="822" t="s">
        <v>329</v>
      </c>
      <c r="I144" s="822" t="s">
        <v>2027</v>
      </c>
      <c r="J144" s="822" t="s">
        <v>1139</v>
      </c>
      <c r="K144" s="822" t="s">
        <v>2028</v>
      </c>
      <c r="L144" s="825">
        <v>31.65</v>
      </c>
      <c r="M144" s="825">
        <v>31.65</v>
      </c>
      <c r="N144" s="822">
        <v>1</v>
      </c>
      <c r="O144" s="826">
        <v>1</v>
      </c>
      <c r="P144" s="825">
        <v>31.65</v>
      </c>
      <c r="Q144" s="827">
        <v>1</v>
      </c>
      <c r="R144" s="822">
        <v>1</v>
      </c>
      <c r="S144" s="827">
        <v>1</v>
      </c>
      <c r="T144" s="826">
        <v>1</v>
      </c>
      <c r="U144" s="828">
        <v>1</v>
      </c>
    </row>
    <row r="145" spans="1:21" ht="14.45" customHeight="1" x14ac:dyDescent="0.2">
      <c r="A145" s="821">
        <v>6</v>
      </c>
      <c r="B145" s="822" t="s">
        <v>1923</v>
      </c>
      <c r="C145" s="822" t="s">
        <v>1929</v>
      </c>
      <c r="D145" s="823" t="s">
        <v>2317</v>
      </c>
      <c r="E145" s="824" t="s">
        <v>1941</v>
      </c>
      <c r="F145" s="822" t="s">
        <v>1924</v>
      </c>
      <c r="G145" s="822" t="s">
        <v>2226</v>
      </c>
      <c r="H145" s="822" t="s">
        <v>329</v>
      </c>
      <c r="I145" s="822" t="s">
        <v>2227</v>
      </c>
      <c r="J145" s="822" t="s">
        <v>2228</v>
      </c>
      <c r="K145" s="822" t="s">
        <v>2229</v>
      </c>
      <c r="L145" s="825">
        <v>69.59</v>
      </c>
      <c r="M145" s="825">
        <v>69.59</v>
      </c>
      <c r="N145" s="822">
        <v>1</v>
      </c>
      <c r="O145" s="826">
        <v>1</v>
      </c>
      <c r="P145" s="825"/>
      <c r="Q145" s="827">
        <v>0</v>
      </c>
      <c r="R145" s="822"/>
      <c r="S145" s="827">
        <v>0</v>
      </c>
      <c r="T145" s="826"/>
      <c r="U145" s="828">
        <v>0</v>
      </c>
    </row>
    <row r="146" spans="1:21" ht="14.45" customHeight="1" x14ac:dyDescent="0.2">
      <c r="A146" s="821">
        <v>6</v>
      </c>
      <c r="B146" s="822" t="s">
        <v>1923</v>
      </c>
      <c r="C146" s="822" t="s">
        <v>1929</v>
      </c>
      <c r="D146" s="823" t="s">
        <v>2317</v>
      </c>
      <c r="E146" s="824" t="s">
        <v>1941</v>
      </c>
      <c r="F146" s="822" t="s">
        <v>1924</v>
      </c>
      <c r="G146" s="822" t="s">
        <v>2176</v>
      </c>
      <c r="H146" s="822" t="s">
        <v>636</v>
      </c>
      <c r="I146" s="822" t="s">
        <v>1773</v>
      </c>
      <c r="J146" s="822" t="s">
        <v>1774</v>
      </c>
      <c r="K146" s="822" t="s">
        <v>1775</v>
      </c>
      <c r="L146" s="825">
        <v>910.2</v>
      </c>
      <c r="M146" s="825">
        <v>910.2</v>
      </c>
      <c r="N146" s="822">
        <v>1</v>
      </c>
      <c r="O146" s="826">
        <v>1</v>
      </c>
      <c r="P146" s="825"/>
      <c r="Q146" s="827">
        <v>0</v>
      </c>
      <c r="R146" s="822"/>
      <c r="S146" s="827">
        <v>0</v>
      </c>
      <c r="T146" s="826"/>
      <c r="U146" s="828">
        <v>0</v>
      </c>
    </row>
    <row r="147" spans="1:21" ht="14.45" customHeight="1" x14ac:dyDescent="0.2">
      <c r="A147" s="821">
        <v>6</v>
      </c>
      <c r="B147" s="822" t="s">
        <v>1923</v>
      </c>
      <c r="C147" s="822" t="s">
        <v>1929</v>
      </c>
      <c r="D147" s="823" t="s">
        <v>2317</v>
      </c>
      <c r="E147" s="824" t="s">
        <v>1941</v>
      </c>
      <c r="F147" s="822" t="s">
        <v>1924</v>
      </c>
      <c r="G147" s="822" t="s">
        <v>2081</v>
      </c>
      <c r="H147" s="822" t="s">
        <v>636</v>
      </c>
      <c r="I147" s="822" t="s">
        <v>2130</v>
      </c>
      <c r="J147" s="822" t="s">
        <v>2131</v>
      </c>
      <c r="K147" s="822" t="s">
        <v>2132</v>
      </c>
      <c r="L147" s="825">
        <v>1847.49</v>
      </c>
      <c r="M147" s="825">
        <v>1847.49</v>
      </c>
      <c r="N147" s="822">
        <v>1</v>
      </c>
      <c r="O147" s="826">
        <v>1</v>
      </c>
      <c r="P147" s="825"/>
      <c r="Q147" s="827">
        <v>0</v>
      </c>
      <c r="R147" s="822"/>
      <c r="S147" s="827">
        <v>0</v>
      </c>
      <c r="T147" s="826"/>
      <c r="U147" s="828">
        <v>0</v>
      </c>
    </row>
    <row r="148" spans="1:21" ht="14.45" customHeight="1" x14ac:dyDescent="0.2">
      <c r="A148" s="821">
        <v>6</v>
      </c>
      <c r="B148" s="822" t="s">
        <v>1923</v>
      </c>
      <c r="C148" s="822" t="s">
        <v>1929</v>
      </c>
      <c r="D148" s="823" t="s">
        <v>2317</v>
      </c>
      <c r="E148" s="824" t="s">
        <v>1941</v>
      </c>
      <c r="F148" s="822" t="s">
        <v>1924</v>
      </c>
      <c r="G148" s="822" t="s">
        <v>2035</v>
      </c>
      <c r="H148" s="822" t="s">
        <v>329</v>
      </c>
      <c r="I148" s="822" t="s">
        <v>2082</v>
      </c>
      <c r="J148" s="822" t="s">
        <v>1321</v>
      </c>
      <c r="K148" s="822" t="s">
        <v>2083</v>
      </c>
      <c r="L148" s="825">
        <v>35.25</v>
      </c>
      <c r="M148" s="825">
        <v>35.25</v>
      </c>
      <c r="N148" s="822">
        <v>1</v>
      </c>
      <c r="O148" s="826">
        <v>1</v>
      </c>
      <c r="P148" s="825">
        <v>35.25</v>
      </c>
      <c r="Q148" s="827">
        <v>1</v>
      </c>
      <c r="R148" s="822">
        <v>1</v>
      </c>
      <c r="S148" s="827">
        <v>1</v>
      </c>
      <c r="T148" s="826">
        <v>1</v>
      </c>
      <c r="U148" s="828">
        <v>1</v>
      </c>
    </row>
    <row r="149" spans="1:21" ht="14.45" customHeight="1" x14ac:dyDescent="0.2">
      <c r="A149" s="821">
        <v>6</v>
      </c>
      <c r="B149" s="822" t="s">
        <v>1923</v>
      </c>
      <c r="C149" s="822" t="s">
        <v>1929</v>
      </c>
      <c r="D149" s="823" t="s">
        <v>2317</v>
      </c>
      <c r="E149" s="824" t="s">
        <v>1941</v>
      </c>
      <c r="F149" s="822" t="s">
        <v>1924</v>
      </c>
      <c r="G149" s="822" t="s">
        <v>2230</v>
      </c>
      <c r="H149" s="822" t="s">
        <v>329</v>
      </c>
      <c r="I149" s="822" t="s">
        <v>2231</v>
      </c>
      <c r="J149" s="822" t="s">
        <v>2232</v>
      </c>
      <c r="K149" s="822" t="s">
        <v>2233</v>
      </c>
      <c r="L149" s="825">
        <v>112.6</v>
      </c>
      <c r="M149" s="825">
        <v>112.6</v>
      </c>
      <c r="N149" s="822">
        <v>1</v>
      </c>
      <c r="O149" s="826">
        <v>1</v>
      </c>
      <c r="P149" s="825"/>
      <c r="Q149" s="827">
        <v>0</v>
      </c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6</v>
      </c>
      <c r="B150" s="822" t="s">
        <v>1923</v>
      </c>
      <c r="C150" s="822" t="s">
        <v>1929</v>
      </c>
      <c r="D150" s="823" t="s">
        <v>2317</v>
      </c>
      <c r="E150" s="824" t="s">
        <v>1941</v>
      </c>
      <c r="F150" s="822" t="s">
        <v>1924</v>
      </c>
      <c r="G150" s="822" t="s">
        <v>2234</v>
      </c>
      <c r="H150" s="822" t="s">
        <v>329</v>
      </c>
      <c r="I150" s="822" t="s">
        <v>2235</v>
      </c>
      <c r="J150" s="822" t="s">
        <v>2236</v>
      </c>
      <c r="K150" s="822" t="s">
        <v>2237</v>
      </c>
      <c r="L150" s="825">
        <v>0</v>
      </c>
      <c r="M150" s="825">
        <v>0</v>
      </c>
      <c r="N150" s="822">
        <v>1</v>
      </c>
      <c r="O150" s="826">
        <v>1</v>
      </c>
      <c r="P150" s="825"/>
      <c r="Q150" s="827"/>
      <c r="R150" s="822"/>
      <c r="S150" s="827">
        <v>0</v>
      </c>
      <c r="T150" s="826"/>
      <c r="U150" s="828">
        <v>0</v>
      </c>
    </row>
    <row r="151" spans="1:21" ht="14.45" customHeight="1" x14ac:dyDescent="0.2">
      <c r="A151" s="821">
        <v>6</v>
      </c>
      <c r="B151" s="822" t="s">
        <v>1923</v>
      </c>
      <c r="C151" s="822" t="s">
        <v>1929</v>
      </c>
      <c r="D151" s="823" t="s">
        <v>2317</v>
      </c>
      <c r="E151" s="824" t="s">
        <v>1941</v>
      </c>
      <c r="F151" s="822" t="s">
        <v>1924</v>
      </c>
      <c r="G151" s="822" t="s">
        <v>2210</v>
      </c>
      <c r="H151" s="822" t="s">
        <v>329</v>
      </c>
      <c r="I151" s="822" t="s">
        <v>2238</v>
      </c>
      <c r="J151" s="822" t="s">
        <v>2212</v>
      </c>
      <c r="K151" s="822" t="s">
        <v>2239</v>
      </c>
      <c r="L151" s="825">
        <v>33.31</v>
      </c>
      <c r="M151" s="825">
        <v>33.31</v>
      </c>
      <c r="N151" s="822">
        <v>1</v>
      </c>
      <c r="O151" s="826">
        <v>1</v>
      </c>
      <c r="P151" s="825"/>
      <c r="Q151" s="827">
        <v>0</v>
      </c>
      <c r="R151" s="822"/>
      <c r="S151" s="827">
        <v>0</v>
      </c>
      <c r="T151" s="826"/>
      <c r="U151" s="828">
        <v>0</v>
      </c>
    </row>
    <row r="152" spans="1:21" ht="14.45" customHeight="1" x14ac:dyDescent="0.2">
      <c r="A152" s="821">
        <v>6</v>
      </c>
      <c r="B152" s="822" t="s">
        <v>1923</v>
      </c>
      <c r="C152" s="822" t="s">
        <v>1929</v>
      </c>
      <c r="D152" s="823" t="s">
        <v>2317</v>
      </c>
      <c r="E152" s="824" t="s">
        <v>1941</v>
      </c>
      <c r="F152" s="822" t="s">
        <v>1924</v>
      </c>
      <c r="G152" s="822" t="s">
        <v>2210</v>
      </c>
      <c r="H152" s="822" t="s">
        <v>329</v>
      </c>
      <c r="I152" s="822" t="s">
        <v>2211</v>
      </c>
      <c r="J152" s="822" t="s">
        <v>2212</v>
      </c>
      <c r="K152" s="822" t="s">
        <v>2213</v>
      </c>
      <c r="L152" s="825">
        <v>99.94</v>
      </c>
      <c r="M152" s="825">
        <v>199.88</v>
      </c>
      <c r="N152" s="822">
        <v>2</v>
      </c>
      <c r="O152" s="826">
        <v>1.5</v>
      </c>
      <c r="P152" s="825">
        <v>199.88</v>
      </c>
      <c r="Q152" s="827">
        <v>1</v>
      </c>
      <c r="R152" s="822">
        <v>2</v>
      </c>
      <c r="S152" s="827">
        <v>1</v>
      </c>
      <c r="T152" s="826">
        <v>1.5</v>
      </c>
      <c r="U152" s="828">
        <v>1</v>
      </c>
    </row>
    <row r="153" spans="1:21" ht="14.45" customHeight="1" x14ac:dyDescent="0.2">
      <c r="A153" s="821">
        <v>6</v>
      </c>
      <c r="B153" s="822" t="s">
        <v>1923</v>
      </c>
      <c r="C153" s="822" t="s">
        <v>1929</v>
      </c>
      <c r="D153" s="823" t="s">
        <v>2317</v>
      </c>
      <c r="E153" s="824" t="s">
        <v>1941</v>
      </c>
      <c r="F153" s="822" t="s">
        <v>1924</v>
      </c>
      <c r="G153" s="822" t="s">
        <v>2210</v>
      </c>
      <c r="H153" s="822" t="s">
        <v>329</v>
      </c>
      <c r="I153" s="822" t="s">
        <v>2240</v>
      </c>
      <c r="J153" s="822" t="s">
        <v>2212</v>
      </c>
      <c r="K153" s="822" t="s">
        <v>2241</v>
      </c>
      <c r="L153" s="825">
        <v>299.83999999999997</v>
      </c>
      <c r="M153" s="825">
        <v>299.83999999999997</v>
      </c>
      <c r="N153" s="822">
        <v>1</v>
      </c>
      <c r="O153" s="826">
        <v>1</v>
      </c>
      <c r="P153" s="825"/>
      <c r="Q153" s="827">
        <v>0</v>
      </c>
      <c r="R153" s="822"/>
      <c r="S153" s="827">
        <v>0</v>
      </c>
      <c r="T153" s="826"/>
      <c r="U153" s="828">
        <v>0</v>
      </c>
    </row>
    <row r="154" spans="1:21" ht="14.45" customHeight="1" x14ac:dyDescent="0.2">
      <c r="A154" s="821">
        <v>6</v>
      </c>
      <c r="B154" s="822" t="s">
        <v>1923</v>
      </c>
      <c r="C154" s="822" t="s">
        <v>1929</v>
      </c>
      <c r="D154" s="823" t="s">
        <v>2317</v>
      </c>
      <c r="E154" s="824" t="s">
        <v>1941</v>
      </c>
      <c r="F154" s="822" t="s">
        <v>1924</v>
      </c>
      <c r="G154" s="822" t="s">
        <v>2210</v>
      </c>
      <c r="H154" s="822" t="s">
        <v>329</v>
      </c>
      <c r="I154" s="822" t="s">
        <v>2242</v>
      </c>
      <c r="J154" s="822" t="s">
        <v>851</v>
      </c>
      <c r="K154" s="822" t="s">
        <v>852</v>
      </c>
      <c r="L154" s="825">
        <v>50.32</v>
      </c>
      <c r="M154" s="825">
        <v>100.64</v>
      </c>
      <c r="N154" s="822">
        <v>2</v>
      </c>
      <c r="O154" s="826">
        <v>1</v>
      </c>
      <c r="P154" s="825">
        <v>100.64</v>
      </c>
      <c r="Q154" s="827">
        <v>1</v>
      </c>
      <c r="R154" s="822">
        <v>2</v>
      </c>
      <c r="S154" s="827">
        <v>1</v>
      </c>
      <c r="T154" s="826">
        <v>1</v>
      </c>
      <c r="U154" s="828">
        <v>1</v>
      </c>
    </row>
    <row r="155" spans="1:21" ht="14.45" customHeight="1" x14ac:dyDescent="0.2">
      <c r="A155" s="821">
        <v>6</v>
      </c>
      <c r="B155" s="822" t="s">
        <v>1923</v>
      </c>
      <c r="C155" s="822" t="s">
        <v>1929</v>
      </c>
      <c r="D155" s="823" t="s">
        <v>2317</v>
      </c>
      <c r="E155" s="824" t="s">
        <v>1941</v>
      </c>
      <c r="F155" s="822" t="s">
        <v>1924</v>
      </c>
      <c r="G155" s="822" t="s">
        <v>2210</v>
      </c>
      <c r="H155" s="822" t="s">
        <v>329</v>
      </c>
      <c r="I155" s="822" t="s">
        <v>2243</v>
      </c>
      <c r="J155" s="822" t="s">
        <v>851</v>
      </c>
      <c r="K155" s="822" t="s">
        <v>2244</v>
      </c>
      <c r="L155" s="825">
        <v>50.32</v>
      </c>
      <c r="M155" s="825">
        <v>50.32</v>
      </c>
      <c r="N155" s="822">
        <v>1</v>
      </c>
      <c r="O155" s="826">
        <v>1</v>
      </c>
      <c r="P155" s="825"/>
      <c r="Q155" s="827">
        <v>0</v>
      </c>
      <c r="R155" s="822"/>
      <c r="S155" s="827">
        <v>0</v>
      </c>
      <c r="T155" s="826"/>
      <c r="U155" s="828">
        <v>0</v>
      </c>
    </row>
    <row r="156" spans="1:21" ht="14.45" customHeight="1" x14ac:dyDescent="0.2">
      <c r="A156" s="821">
        <v>6</v>
      </c>
      <c r="B156" s="822" t="s">
        <v>1923</v>
      </c>
      <c r="C156" s="822" t="s">
        <v>1929</v>
      </c>
      <c r="D156" s="823" t="s">
        <v>2317</v>
      </c>
      <c r="E156" s="824" t="s">
        <v>1941</v>
      </c>
      <c r="F156" s="822" t="s">
        <v>1924</v>
      </c>
      <c r="G156" s="822" t="s">
        <v>2067</v>
      </c>
      <c r="H156" s="822" t="s">
        <v>636</v>
      </c>
      <c r="I156" s="822" t="s">
        <v>1639</v>
      </c>
      <c r="J156" s="822" t="s">
        <v>870</v>
      </c>
      <c r="K156" s="822" t="s">
        <v>1640</v>
      </c>
      <c r="L156" s="825">
        <v>154.36000000000001</v>
      </c>
      <c r="M156" s="825">
        <v>463.08000000000004</v>
      </c>
      <c r="N156" s="822">
        <v>3</v>
      </c>
      <c r="O156" s="826">
        <v>3</v>
      </c>
      <c r="P156" s="825">
        <v>154.36000000000001</v>
      </c>
      <c r="Q156" s="827">
        <v>0.33333333333333331</v>
      </c>
      <c r="R156" s="822">
        <v>1</v>
      </c>
      <c r="S156" s="827">
        <v>0.33333333333333331</v>
      </c>
      <c r="T156" s="826">
        <v>1</v>
      </c>
      <c r="U156" s="828">
        <v>0.33333333333333331</v>
      </c>
    </row>
    <row r="157" spans="1:21" ht="14.45" customHeight="1" x14ac:dyDescent="0.2">
      <c r="A157" s="821">
        <v>6</v>
      </c>
      <c r="B157" s="822" t="s">
        <v>1923</v>
      </c>
      <c r="C157" s="822" t="s">
        <v>1929</v>
      </c>
      <c r="D157" s="823" t="s">
        <v>2317</v>
      </c>
      <c r="E157" s="824" t="s">
        <v>1941</v>
      </c>
      <c r="F157" s="822" t="s">
        <v>1924</v>
      </c>
      <c r="G157" s="822" t="s">
        <v>2071</v>
      </c>
      <c r="H157" s="822" t="s">
        <v>636</v>
      </c>
      <c r="I157" s="822" t="s">
        <v>1742</v>
      </c>
      <c r="J157" s="822" t="s">
        <v>1743</v>
      </c>
      <c r="K157" s="822" t="s">
        <v>1744</v>
      </c>
      <c r="L157" s="825">
        <v>105.23</v>
      </c>
      <c r="M157" s="825">
        <v>105.23</v>
      </c>
      <c r="N157" s="822">
        <v>1</v>
      </c>
      <c r="O157" s="826">
        <v>1</v>
      </c>
      <c r="P157" s="825"/>
      <c r="Q157" s="827">
        <v>0</v>
      </c>
      <c r="R157" s="822"/>
      <c r="S157" s="827">
        <v>0</v>
      </c>
      <c r="T157" s="826"/>
      <c r="U157" s="828">
        <v>0</v>
      </c>
    </row>
    <row r="158" spans="1:21" ht="14.45" customHeight="1" x14ac:dyDescent="0.2">
      <c r="A158" s="821">
        <v>6</v>
      </c>
      <c r="B158" s="822" t="s">
        <v>1923</v>
      </c>
      <c r="C158" s="822" t="s">
        <v>1929</v>
      </c>
      <c r="D158" s="823" t="s">
        <v>2317</v>
      </c>
      <c r="E158" s="824" t="s">
        <v>1941</v>
      </c>
      <c r="F158" s="822" t="s">
        <v>1925</v>
      </c>
      <c r="G158" s="822" t="s">
        <v>1950</v>
      </c>
      <c r="H158" s="822" t="s">
        <v>329</v>
      </c>
      <c r="I158" s="822" t="s">
        <v>1951</v>
      </c>
      <c r="J158" s="822" t="s">
        <v>1952</v>
      </c>
      <c r="K158" s="822" t="s">
        <v>1953</v>
      </c>
      <c r="L158" s="825">
        <v>700.35</v>
      </c>
      <c r="M158" s="825">
        <v>2101.0500000000002</v>
      </c>
      <c r="N158" s="822">
        <v>3</v>
      </c>
      <c r="O158" s="826">
        <v>3</v>
      </c>
      <c r="P158" s="825">
        <v>2101.0500000000002</v>
      </c>
      <c r="Q158" s="827">
        <v>1</v>
      </c>
      <c r="R158" s="822">
        <v>3</v>
      </c>
      <c r="S158" s="827">
        <v>1</v>
      </c>
      <c r="T158" s="826">
        <v>3</v>
      </c>
      <c r="U158" s="828">
        <v>1</v>
      </c>
    </row>
    <row r="159" spans="1:21" ht="14.45" customHeight="1" x14ac:dyDescent="0.2">
      <c r="A159" s="821">
        <v>6</v>
      </c>
      <c r="B159" s="822" t="s">
        <v>1923</v>
      </c>
      <c r="C159" s="822" t="s">
        <v>1929</v>
      </c>
      <c r="D159" s="823" t="s">
        <v>2317</v>
      </c>
      <c r="E159" s="824" t="s">
        <v>1941</v>
      </c>
      <c r="F159" s="822" t="s">
        <v>1925</v>
      </c>
      <c r="G159" s="822" t="s">
        <v>1950</v>
      </c>
      <c r="H159" s="822" t="s">
        <v>329</v>
      </c>
      <c r="I159" s="822" t="s">
        <v>1954</v>
      </c>
      <c r="J159" s="822" t="s">
        <v>1955</v>
      </c>
      <c r="K159" s="822" t="s">
        <v>1956</v>
      </c>
      <c r="L159" s="825">
        <v>849.85</v>
      </c>
      <c r="M159" s="825">
        <v>11048.050000000003</v>
      </c>
      <c r="N159" s="822">
        <v>13</v>
      </c>
      <c r="O159" s="826">
        <v>13</v>
      </c>
      <c r="P159" s="825">
        <v>10198.200000000003</v>
      </c>
      <c r="Q159" s="827">
        <v>0.92307692307692302</v>
      </c>
      <c r="R159" s="822">
        <v>12</v>
      </c>
      <c r="S159" s="827">
        <v>0.92307692307692313</v>
      </c>
      <c r="T159" s="826">
        <v>12</v>
      </c>
      <c r="U159" s="828">
        <v>0.92307692307692313</v>
      </c>
    </row>
    <row r="160" spans="1:21" ht="14.45" customHeight="1" x14ac:dyDescent="0.2">
      <c r="A160" s="821">
        <v>6</v>
      </c>
      <c r="B160" s="822" t="s">
        <v>1923</v>
      </c>
      <c r="C160" s="822" t="s">
        <v>1929</v>
      </c>
      <c r="D160" s="823" t="s">
        <v>2317</v>
      </c>
      <c r="E160" s="824" t="s">
        <v>1941</v>
      </c>
      <c r="F160" s="822" t="s">
        <v>1925</v>
      </c>
      <c r="G160" s="822" t="s">
        <v>1950</v>
      </c>
      <c r="H160" s="822" t="s">
        <v>329</v>
      </c>
      <c r="I160" s="822" t="s">
        <v>1957</v>
      </c>
      <c r="J160" s="822" t="s">
        <v>1958</v>
      </c>
      <c r="K160" s="822" t="s">
        <v>1959</v>
      </c>
      <c r="L160" s="825">
        <v>700.35</v>
      </c>
      <c r="M160" s="825">
        <v>4202.1000000000004</v>
      </c>
      <c r="N160" s="822">
        <v>6</v>
      </c>
      <c r="O160" s="826">
        <v>6</v>
      </c>
      <c r="P160" s="825">
        <v>2101.0500000000002</v>
      </c>
      <c r="Q160" s="827">
        <v>0.5</v>
      </c>
      <c r="R160" s="822">
        <v>3</v>
      </c>
      <c r="S160" s="827">
        <v>0.5</v>
      </c>
      <c r="T160" s="826">
        <v>3</v>
      </c>
      <c r="U160" s="828">
        <v>0.5</v>
      </c>
    </row>
    <row r="161" spans="1:21" ht="14.45" customHeight="1" x14ac:dyDescent="0.2">
      <c r="A161" s="821">
        <v>6</v>
      </c>
      <c r="B161" s="822" t="s">
        <v>1923</v>
      </c>
      <c r="C161" s="822" t="s">
        <v>1929</v>
      </c>
      <c r="D161" s="823" t="s">
        <v>2317</v>
      </c>
      <c r="E161" s="824" t="s">
        <v>1941</v>
      </c>
      <c r="F161" s="822" t="s">
        <v>1925</v>
      </c>
      <c r="G161" s="822" t="s">
        <v>1950</v>
      </c>
      <c r="H161" s="822" t="s">
        <v>329</v>
      </c>
      <c r="I161" s="822" t="s">
        <v>1960</v>
      </c>
      <c r="J161" s="822" t="s">
        <v>1961</v>
      </c>
      <c r="K161" s="822" t="s">
        <v>1962</v>
      </c>
      <c r="L161" s="825">
        <v>1493.46</v>
      </c>
      <c r="M161" s="825">
        <v>19414.98</v>
      </c>
      <c r="N161" s="822">
        <v>13</v>
      </c>
      <c r="O161" s="826">
        <v>13</v>
      </c>
      <c r="P161" s="825">
        <v>14934.599999999999</v>
      </c>
      <c r="Q161" s="827">
        <v>0.76923076923076916</v>
      </c>
      <c r="R161" s="822">
        <v>10</v>
      </c>
      <c r="S161" s="827">
        <v>0.76923076923076927</v>
      </c>
      <c r="T161" s="826">
        <v>10</v>
      </c>
      <c r="U161" s="828">
        <v>0.76923076923076927</v>
      </c>
    </row>
    <row r="162" spans="1:21" ht="14.45" customHeight="1" x14ac:dyDescent="0.2">
      <c r="A162" s="821">
        <v>6</v>
      </c>
      <c r="B162" s="822" t="s">
        <v>1923</v>
      </c>
      <c r="C162" s="822" t="s">
        <v>1929</v>
      </c>
      <c r="D162" s="823" t="s">
        <v>2317</v>
      </c>
      <c r="E162" s="824" t="s">
        <v>1941</v>
      </c>
      <c r="F162" s="822" t="s">
        <v>1925</v>
      </c>
      <c r="G162" s="822" t="s">
        <v>1950</v>
      </c>
      <c r="H162" s="822" t="s">
        <v>329</v>
      </c>
      <c r="I162" s="822" t="s">
        <v>2153</v>
      </c>
      <c r="J162" s="822" t="s">
        <v>2154</v>
      </c>
      <c r="K162" s="822" t="s">
        <v>2155</v>
      </c>
      <c r="L162" s="825">
        <v>249.55</v>
      </c>
      <c r="M162" s="825">
        <v>249.55</v>
      </c>
      <c r="N162" s="822">
        <v>1</v>
      </c>
      <c r="O162" s="826">
        <v>1</v>
      </c>
      <c r="P162" s="825">
        <v>249.55</v>
      </c>
      <c r="Q162" s="827">
        <v>1</v>
      </c>
      <c r="R162" s="822">
        <v>1</v>
      </c>
      <c r="S162" s="827">
        <v>1</v>
      </c>
      <c r="T162" s="826">
        <v>1</v>
      </c>
      <c r="U162" s="828">
        <v>1</v>
      </c>
    </row>
    <row r="163" spans="1:21" ht="14.45" customHeight="1" x14ac:dyDescent="0.2">
      <c r="A163" s="821">
        <v>6</v>
      </c>
      <c r="B163" s="822" t="s">
        <v>1923</v>
      </c>
      <c r="C163" s="822" t="s">
        <v>1929</v>
      </c>
      <c r="D163" s="823" t="s">
        <v>2317</v>
      </c>
      <c r="E163" s="824" t="s">
        <v>1948</v>
      </c>
      <c r="F163" s="822" t="s">
        <v>1924</v>
      </c>
      <c r="G163" s="822" t="s">
        <v>2156</v>
      </c>
      <c r="H163" s="822" t="s">
        <v>636</v>
      </c>
      <c r="I163" s="822" t="s">
        <v>2245</v>
      </c>
      <c r="J163" s="822" t="s">
        <v>1724</v>
      </c>
      <c r="K163" s="822" t="s">
        <v>1337</v>
      </c>
      <c r="L163" s="825">
        <v>31.09</v>
      </c>
      <c r="M163" s="825">
        <v>31.09</v>
      </c>
      <c r="N163" s="822">
        <v>1</v>
      </c>
      <c r="O163" s="826">
        <v>0.5</v>
      </c>
      <c r="P163" s="825"/>
      <c r="Q163" s="827">
        <v>0</v>
      </c>
      <c r="R163" s="822"/>
      <c r="S163" s="827">
        <v>0</v>
      </c>
      <c r="T163" s="826"/>
      <c r="U163" s="828">
        <v>0</v>
      </c>
    </row>
    <row r="164" spans="1:21" ht="14.45" customHeight="1" x14ac:dyDescent="0.2">
      <c r="A164" s="821">
        <v>6</v>
      </c>
      <c r="B164" s="822" t="s">
        <v>1923</v>
      </c>
      <c r="C164" s="822" t="s">
        <v>1929</v>
      </c>
      <c r="D164" s="823" t="s">
        <v>2317</v>
      </c>
      <c r="E164" s="824" t="s">
        <v>1948</v>
      </c>
      <c r="F164" s="822" t="s">
        <v>1924</v>
      </c>
      <c r="G164" s="822" t="s">
        <v>2105</v>
      </c>
      <c r="H164" s="822" t="s">
        <v>636</v>
      </c>
      <c r="I164" s="822" t="s">
        <v>2106</v>
      </c>
      <c r="J164" s="822" t="s">
        <v>2107</v>
      </c>
      <c r="K164" s="822" t="s">
        <v>2108</v>
      </c>
      <c r="L164" s="825">
        <v>119.7</v>
      </c>
      <c r="M164" s="825">
        <v>119.7</v>
      </c>
      <c r="N164" s="822">
        <v>1</v>
      </c>
      <c r="O164" s="826">
        <v>1</v>
      </c>
      <c r="P164" s="825">
        <v>119.7</v>
      </c>
      <c r="Q164" s="827">
        <v>1</v>
      </c>
      <c r="R164" s="822">
        <v>1</v>
      </c>
      <c r="S164" s="827">
        <v>1</v>
      </c>
      <c r="T164" s="826">
        <v>1</v>
      </c>
      <c r="U164" s="828">
        <v>1</v>
      </c>
    </row>
    <row r="165" spans="1:21" ht="14.45" customHeight="1" x14ac:dyDescent="0.2">
      <c r="A165" s="821">
        <v>6</v>
      </c>
      <c r="B165" s="822" t="s">
        <v>1923</v>
      </c>
      <c r="C165" s="822" t="s">
        <v>1929</v>
      </c>
      <c r="D165" s="823" t="s">
        <v>2317</v>
      </c>
      <c r="E165" s="824" t="s">
        <v>1948</v>
      </c>
      <c r="F165" s="822" t="s">
        <v>1924</v>
      </c>
      <c r="G165" s="822" t="s">
        <v>2105</v>
      </c>
      <c r="H165" s="822" t="s">
        <v>636</v>
      </c>
      <c r="I165" s="822" t="s">
        <v>2106</v>
      </c>
      <c r="J165" s="822" t="s">
        <v>2107</v>
      </c>
      <c r="K165" s="822" t="s">
        <v>2108</v>
      </c>
      <c r="L165" s="825">
        <v>56.06</v>
      </c>
      <c r="M165" s="825">
        <v>112.12</v>
      </c>
      <c r="N165" s="822">
        <v>2</v>
      </c>
      <c r="O165" s="826">
        <v>1</v>
      </c>
      <c r="P165" s="825"/>
      <c r="Q165" s="827">
        <v>0</v>
      </c>
      <c r="R165" s="822"/>
      <c r="S165" s="827">
        <v>0</v>
      </c>
      <c r="T165" s="826"/>
      <c r="U165" s="828">
        <v>0</v>
      </c>
    </row>
    <row r="166" spans="1:21" ht="14.45" customHeight="1" x14ac:dyDescent="0.2">
      <c r="A166" s="821">
        <v>6</v>
      </c>
      <c r="B166" s="822" t="s">
        <v>1923</v>
      </c>
      <c r="C166" s="822" t="s">
        <v>1929</v>
      </c>
      <c r="D166" s="823" t="s">
        <v>2317</v>
      </c>
      <c r="E166" s="824" t="s">
        <v>1948</v>
      </c>
      <c r="F166" s="822" t="s">
        <v>1924</v>
      </c>
      <c r="G166" s="822" t="s">
        <v>1973</v>
      </c>
      <c r="H166" s="822" t="s">
        <v>636</v>
      </c>
      <c r="I166" s="822" t="s">
        <v>2246</v>
      </c>
      <c r="J166" s="822" t="s">
        <v>920</v>
      </c>
      <c r="K166" s="822" t="s">
        <v>1735</v>
      </c>
      <c r="L166" s="825">
        <v>35.11</v>
      </c>
      <c r="M166" s="825">
        <v>35.11</v>
      </c>
      <c r="N166" s="822">
        <v>1</v>
      </c>
      <c r="O166" s="826">
        <v>0.5</v>
      </c>
      <c r="P166" s="825"/>
      <c r="Q166" s="827">
        <v>0</v>
      </c>
      <c r="R166" s="822"/>
      <c r="S166" s="827">
        <v>0</v>
      </c>
      <c r="T166" s="826"/>
      <c r="U166" s="828">
        <v>0</v>
      </c>
    </row>
    <row r="167" spans="1:21" ht="14.45" customHeight="1" x14ac:dyDescent="0.2">
      <c r="A167" s="821">
        <v>6</v>
      </c>
      <c r="B167" s="822" t="s">
        <v>1923</v>
      </c>
      <c r="C167" s="822" t="s">
        <v>1929</v>
      </c>
      <c r="D167" s="823" t="s">
        <v>2317</v>
      </c>
      <c r="E167" s="824" t="s">
        <v>1948</v>
      </c>
      <c r="F167" s="822" t="s">
        <v>1924</v>
      </c>
      <c r="G167" s="822" t="s">
        <v>2247</v>
      </c>
      <c r="H167" s="822" t="s">
        <v>636</v>
      </c>
      <c r="I167" s="822" t="s">
        <v>2248</v>
      </c>
      <c r="J167" s="822" t="s">
        <v>2249</v>
      </c>
      <c r="K167" s="822" t="s">
        <v>667</v>
      </c>
      <c r="L167" s="825">
        <v>96.04</v>
      </c>
      <c r="M167" s="825">
        <v>96.04</v>
      </c>
      <c r="N167" s="822">
        <v>1</v>
      </c>
      <c r="O167" s="826">
        <v>1</v>
      </c>
      <c r="P167" s="825"/>
      <c r="Q167" s="827">
        <v>0</v>
      </c>
      <c r="R167" s="822"/>
      <c r="S167" s="827">
        <v>0</v>
      </c>
      <c r="T167" s="826"/>
      <c r="U167" s="828">
        <v>0</v>
      </c>
    </row>
    <row r="168" spans="1:21" ht="14.45" customHeight="1" x14ac:dyDescent="0.2">
      <c r="A168" s="821">
        <v>6</v>
      </c>
      <c r="B168" s="822" t="s">
        <v>1923</v>
      </c>
      <c r="C168" s="822" t="s">
        <v>1929</v>
      </c>
      <c r="D168" s="823" t="s">
        <v>2317</v>
      </c>
      <c r="E168" s="824" t="s">
        <v>1948</v>
      </c>
      <c r="F168" s="822" t="s">
        <v>1924</v>
      </c>
      <c r="G168" s="822" t="s">
        <v>1977</v>
      </c>
      <c r="H168" s="822" t="s">
        <v>329</v>
      </c>
      <c r="I168" s="822" t="s">
        <v>1978</v>
      </c>
      <c r="J168" s="822" t="s">
        <v>1979</v>
      </c>
      <c r="K168" s="822" t="s">
        <v>1976</v>
      </c>
      <c r="L168" s="825">
        <v>176.32</v>
      </c>
      <c r="M168" s="825">
        <v>176.32</v>
      </c>
      <c r="N168" s="822">
        <v>1</v>
      </c>
      <c r="O168" s="826">
        <v>1</v>
      </c>
      <c r="P168" s="825"/>
      <c r="Q168" s="827">
        <v>0</v>
      </c>
      <c r="R168" s="822"/>
      <c r="S168" s="827">
        <v>0</v>
      </c>
      <c r="T168" s="826"/>
      <c r="U168" s="828">
        <v>0</v>
      </c>
    </row>
    <row r="169" spans="1:21" ht="14.45" customHeight="1" x14ac:dyDescent="0.2">
      <c r="A169" s="821">
        <v>6</v>
      </c>
      <c r="B169" s="822" t="s">
        <v>1923</v>
      </c>
      <c r="C169" s="822" t="s">
        <v>1929</v>
      </c>
      <c r="D169" s="823" t="s">
        <v>2317</v>
      </c>
      <c r="E169" s="824" t="s">
        <v>1948</v>
      </c>
      <c r="F169" s="822" t="s">
        <v>1924</v>
      </c>
      <c r="G169" s="822" t="s">
        <v>1989</v>
      </c>
      <c r="H169" s="822" t="s">
        <v>329</v>
      </c>
      <c r="I169" s="822" t="s">
        <v>1993</v>
      </c>
      <c r="J169" s="822" t="s">
        <v>945</v>
      </c>
      <c r="K169" s="822" t="s">
        <v>1994</v>
      </c>
      <c r="L169" s="825">
        <v>46.99</v>
      </c>
      <c r="M169" s="825">
        <v>46.99</v>
      </c>
      <c r="N169" s="822">
        <v>1</v>
      </c>
      <c r="O169" s="826">
        <v>0.5</v>
      </c>
      <c r="P169" s="825"/>
      <c r="Q169" s="827">
        <v>0</v>
      </c>
      <c r="R169" s="822"/>
      <c r="S169" s="827">
        <v>0</v>
      </c>
      <c r="T169" s="826"/>
      <c r="U169" s="828">
        <v>0</v>
      </c>
    </row>
    <row r="170" spans="1:21" ht="14.45" customHeight="1" x14ac:dyDescent="0.2">
      <c r="A170" s="821">
        <v>6</v>
      </c>
      <c r="B170" s="822" t="s">
        <v>1923</v>
      </c>
      <c r="C170" s="822" t="s">
        <v>1929</v>
      </c>
      <c r="D170" s="823" t="s">
        <v>2317</v>
      </c>
      <c r="E170" s="824" t="s">
        <v>1948</v>
      </c>
      <c r="F170" s="822" t="s">
        <v>1924</v>
      </c>
      <c r="G170" s="822" t="s">
        <v>2009</v>
      </c>
      <c r="H170" s="822" t="s">
        <v>636</v>
      </c>
      <c r="I170" s="822" t="s">
        <v>2250</v>
      </c>
      <c r="J170" s="822" t="s">
        <v>2124</v>
      </c>
      <c r="K170" s="822" t="s">
        <v>2011</v>
      </c>
      <c r="L170" s="825">
        <v>122.96</v>
      </c>
      <c r="M170" s="825">
        <v>122.96</v>
      </c>
      <c r="N170" s="822">
        <v>1</v>
      </c>
      <c r="O170" s="826">
        <v>1</v>
      </c>
      <c r="P170" s="825"/>
      <c r="Q170" s="827">
        <v>0</v>
      </c>
      <c r="R170" s="822"/>
      <c r="S170" s="827">
        <v>0</v>
      </c>
      <c r="T170" s="826"/>
      <c r="U170" s="828">
        <v>0</v>
      </c>
    </row>
    <row r="171" spans="1:21" ht="14.45" customHeight="1" x14ac:dyDescent="0.2">
      <c r="A171" s="821">
        <v>6</v>
      </c>
      <c r="B171" s="822" t="s">
        <v>1923</v>
      </c>
      <c r="C171" s="822" t="s">
        <v>1929</v>
      </c>
      <c r="D171" s="823" t="s">
        <v>2317</v>
      </c>
      <c r="E171" s="824" t="s">
        <v>1948</v>
      </c>
      <c r="F171" s="822" t="s">
        <v>1924</v>
      </c>
      <c r="G171" s="822" t="s">
        <v>2251</v>
      </c>
      <c r="H171" s="822" t="s">
        <v>329</v>
      </c>
      <c r="I171" s="822" t="s">
        <v>2252</v>
      </c>
      <c r="J171" s="822" t="s">
        <v>2253</v>
      </c>
      <c r="K171" s="822" t="s">
        <v>2254</v>
      </c>
      <c r="L171" s="825">
        <v>973.26</v>
      </c>
      <c r="M171" s="825">
        <v>2919.7799999999997</v>
      </c>
      <c r="N171" s="822">
        <v>3</v>
      </c>
      <c r="O171" s="826">
        <v>1</v>
      </c>
      <c r="P171" s="825">
        <v>2919.7799999999997</v>
      </c>
      <c r="Q171" s="827">
        <v>1</v>
      </c>
      <c r="R171" s="822">
        <v>3</v>
      </c>
      <c r="S171" s="827">
        <v>1</v>
      </c>
      <c r="T171" s="826">
        <v>1</v>
      </c>
      <c r="U171" s="828">
        <v>1</v>
      </c>
    </row>
    <row r="172" spans="1:21" ht="14.45" customHeight="1" x14ac:dyDescent="0.2">
      <c r="A172" s="821">
        <v>6</v>
      </c>
      <c r="B172" s="822" t="s">
        <v>1923</v>
      </c>
      <c r="C172" s="822" t="s">
        <v>1929</v>
      </c>
      <c r="D172" s="823" t="s">
        <v>2317</v>
      </c>
      <c r="E172" s="824" t="s">
        <v>1948</v>
      </c>
      <c r="F172" s="822" t="s">
        <v>1924</v>
      </c>
      <c r="G172" s="822" t="s">
        <v>2218</v>
      </c>
      <c r="H172" s="822" t="s">
        <v>329</v>
      </c>
      <c r="I172" s="822" t="s">
        <v>2255</v>
      </c>
      <c r="J172" s="822" t="s">
        <v>2256</v>
      </c>
      <c r="K172" s="822" t="s">
        <v>2257</v>
      </c>
      <c r="L172" s="825">
        <v>46.99</v>
      </c>
      <c r="M172" s="825">
        <v>46.99</v>
      </c>
      <c r="N172" s="822">
        <v>1</v>
      </c>
      <c r="O172" s="826">
        <v>1</v>
      </c>
      <c r="P172" s="825"/>
      <c r="Q172" s="827">
        <v>0</v>
      </c>
      <c r="R172" s="822"/>
      <c r="S172" s="827">
        <v>0</v>
      </c>
      <c r="T172" s="826"/>
      <c r="U172" s="828">
        <v>0</v>
      </c>
    </row>
    <row r="173" spans="1:21" ht="14.45" customHeight="1" x14ac:dyDescent="0.2">
      <c r="A173" s="821">
        <v>6</v>
      </c>
      <c r="B173" s="822" t="s">
        <v>1923</v>
      </c>
      <c r="C173" s="822" t="s">
        <v>1929</v>
      </c>
      <c r="D173" s="823" t="s">
        <v>2317</v>
      </c>
      <c r="E173" s="824" t="s">
        <v>1948</v>
      </c>
      <c r="F173" s="822" t="s">
        <v>1924</v>
      </c>
      <c r="G173" s="822" t="s">
        <v>2258</v>
      </c>
      <c r="H173" s="822" t="s">
        <v>636</v>
      </c>
      <c r="I173" s="822" t="s">
        <v>1901</v>
      </c>
      <c r="J173" s="822" t="s">
        <v>1670</v>
      </c>
      <c r="K173" s="822" t="s">
        <v>1902</v>
      </c>
      <c r="L173" s="825">
        <v>339.47</v>
      </c>
      <c r="M173" s="825">
        <v>339.47</v>
      </c>
      <c r="N173" s="822">
        <v>1</v>
      </c>
      <c r="O173" s="826">
        <v>1</v>
      </c>
      <c r="P173" s="825">
        <v>339.47</v>
      </c>
      <c r="Q173" s="827">
        <v>1</v>
      </c>
      <c r="R173" s="822">
        <v>1</v>
      </c>
      <c r="S173" s="827">
        <v>1</v>
      </c>
      <c r="T173" s="826">
        <v>1</v>
      </c>
      <c r="U173" s="828">
        <v>1</v>
      </c>
    </row>
    <row r="174" spans="1:21" ht="14.45" customHeight="1" x14ac:dyDescent="0.2">
      <c r="A174" s="821">
        <v>6</v>
      </c>
      <c r="B174" s="822" t="s">
        <v>1923</v>
      </c>
      <c r="C174" s="822" t="s">
        <v>1929</v>
      </c>
      <c r="D174" s="823" t="s">
        <v>2317</v>
      </c>
      <c r="E174" s="824" t="s">
        <v>1948</v>
      </c>
      <c r="F174" s="822" t="s">
        <v>1924</v>
      </c>
      <c r="G174" s="822" t="s">
        <v>2015</v>
      </c>
      <c r="H174" s="822" t="s">
        <v>329</v>
      </c>
      <c r="I174" s="822" t="s">
        <v>2259</v>
      </c>
      <c r="J174" s="822" t="s">
        <v>1446</v>
      </c>
      <c r="K174" s="822" t="s">
        <v>1447</v>
      </c>
      <c r="L174" s="825">
        <v>92.49</v>
      </c>
      <c r="M174" s="825">
        <v>92.49</v>
      </c>
      <c r="N174" s="822">
        <v>1</v>
      </c>
      <c r="O174" s="826">
        <v>1</v>
      </c>
      <c r="P174" s="825">
        <v>92.49</v>
      </c>
      <c r="Q174" s="827">
        <v>1</v>
      </c>
      <c r="R174" s="822">
        <v>1</v>
      </c>
      <c r="S174" s="827">
        <v>1</v>
      </c>
      <c r="T174" s="826">
        <v>1</v>
      </c>
      <c r="U174" s="828">
        <v>1</v>
      </c>
    </row>
    <row r="175" spans="1:21" ht="14.45" customHeight="1" x14ac:dyDescent="0.2">
      <c r="A175" s="821">
        <v>6</v>
      </c>
      <c r="B175" s="822" t="s">
        <v>1923</v>
      </c>
      <c r="C175" s="822" t="s">
        <v>1929</v>
      </c>
      <c r="D175" s="823" t="s">
        <v>2317</v>
      </c>
      <c r="E175" s="824" t="s">
        <v>1948</v>
      </c>
      <c r="F175" s="822" t="s">
        <v>1924</v>
      </c>
      <c r="G175" s="822" t="s">
        <v>2092</v>
      </c>
      <c r="H175" s="822" t="s">
        <v>329</v>
      </c>
      <c r="I175" s="822" t="s">
        <v>2093</v>
      </c>
      <c r="J175" s="822" t="s">
        <v>2094</v>
      </c>
      <c r="K175" s="822" t="s">
        <v>2095</v>
      </c>
      <c r="L175" s="825">
        <v>132.97999999999999</v>
      </c>
      <c r="M175" s="825">
        <v>132.97999999999999</v>
      </c>
      <c r="N175" s="822">
        <v>1</v>
      </c>
      <c r="O175" s="826">
        <v>1</v>
      </c>
      <c r="P175" s="825">
        <v>132.97999999999999</v>
      </c>
      <c r="Q175" s="827">
        <v>1</v>
      </c>
      <c r="R175" s="822">
        <v>1</v>
      </c>
      <c r="S175" s="827">
        <v>1</v>
      </c>
      <c r="T175" s="826">
        <v>1</v>
      </c>
      <c r="U175" s="828">
        <v>1</v>
      </c>
    </row>
    <row r="176" spans="1:21" ht="14.45" customHeight="1" x14ac:dyDescent="0.2">
      <c r="A176" s="821">
        <v>6</v>
      </c>
      <c r="B176" s="822" t="s">
        <v>1923</v>
      </c>
      <c r="C176" s="822" t="s">
        <v>1929</v>
      </c>
      <c r="D176" s="823" t="s">
        <v>2317</v>
      </c>
      <c r="E176" s="824" t="s">
        <v>1948</v>
      </c>
      <c r="F176" s="822" t="s">
        <v>1924</v>
      </c>
      <c r="G176" s="822" t="s">
        <v>2260</v>
      </c>
      <c r="H176" s="822" t="s">
        <v>329</v>
      </c>
      <c r="I176" s="822" t="s">
        <v>2261</v>
      </c>
      <c r="J176" s="822" t="s">
        <v>2262</v>
      </c>
      <c r="K176" s="822" t="s">
        <v>2263</v>
      </c>
      <c r="L176" s="825">
        <v>17.239999999999998</v>
      </c>
      <c r="M176" s="825">
        <v>17.239999999999998</v>
      </c>
      <c r="N176" s="822">
        <v>1</v>
      </c>
      <c r="O176" s="826">
        <v>1</v>
      </c>
      <c r="P176" s="825"/>
      <c r="Q176" s="827">
        <v>0</v>
      </c>
      <c r="R176" s="822"/>
      <c r="S176" s="827">
        <v>0</v>
      </c>
      <c r="T176" s="826"/>
      <c r="U176" s="828">
        <v>0</v>
      </c>
    </row>
    <row r="177" spans="1:21" ht="14.45" customHeight="1" x14ac:dyDescent="0.2">
      <c r="A177" s="821">
        <v>6</v>
      </c>
      <c r="B177" s="822" t="s">
        <v>1923</v>
      </c>
      <c r="C177" s="822" t="s">
        <v>1929</v>
      </c>
      <c r="D177" s="823" t="s">
        <v>2317</v>
      </c>
      <c r="E177" s="824" t="s">
        <v>1948</v>
      </c>
      <c r="F177" s="822" t="s">
        <v>1924</v>
      </c>
      <c r="G177" s="822" t="s">
        <v>2180</v>
      </c>
      <c r="H177" s="822" t="s">
        <v>329</v>
      </c>
      <c r="I177" s="822" t="s">
        <v>2181</v>
      </c>
      <c r="J177" s="822" t="s">
        <v>691</v>
      </c>
      <c r="K177" s="822" t="s">
        <v>2182</v>
      </c>
      <c r="L177" s="825">
        <v>38.56</v>
      </c>
      <c r="M177" s="825">
        <v>38.56</v>
      </c>
      <c r="N177" s="822">
        <v>1</v>
      </c>
      <c r="O177" s="826">
        <v>0.5</v>
      </c>
      <c r="P177" s="825"/>
      <c r="Q177" s="827">
        <v>0</v>
      </c>
      <c r="R177" s="822"/>
      <c r="S177" s="827">
        <v>0</v>
      </c>
      <c r="T177" s="826"/>
      <c r="U177" s="828">
        <v>0</v>
      </c>
    </row>
    <row r="178" spans="1:21" ht="14.45" customHeight="1" x14ac:dyDescent="0.2">
      <c r="A178" s="821">
        <v>6</v>
      </c>
      <c r="B178" s="822" t="s">
        <v>1923</v>
      </c>
      <c r="C178" s="822" t="s">
        <v>1929</v>
      </c>
      <c r="D178" s="823" t="s">
        <v>2317</v>
      </c>
      <c r="E178" s="824" t="s">
        <v>1948</v>
      </c>
      <c r="F178" s="822" t="s">
        <v>1924</v>
      </c>
      <c r="G178" s="822" t="s">
        <v>2264</v>
      </c>
      <c r="H178" s="822" t="s">
        <v>636</v>
      </c>
      <c r="I178" s="822" t="s">
        <v>1600</v>
      </c>
      <c r="J178" s="822" t="s">
        <v>1601</v>
      </c>
      <c r="K178" s="822" t="s">
        <v>1602</v>
      </c>
      <c r="L178" s="825">
        <v>70.3</v>
      </c>
      <c r="M178" s="825">
        <v>70.3</v>
      </c>
      <c r="N178" s="822">
        <v>1</v>
      </c>
      <c r="O178" s="826">
        <v>0.5</v>
      </c>
      <c r="P178" s="825"/>
      <c r="Q178" s="827">
        <v>0</v>
      </c>
      <c r="R178" s="822"/>
      <c r="S178" s="827">
        <v>0</v>
      </c>
      <c r="T178" s="826"/>
      <c r="U178" s="828">
        <v>0</v>
      </c>
    </row>
    <row r="179" spans="1:21" ht="14.45" customHeight="1" x14ac:dyDescent="0.2">
      <c r="A179" s="821">
        <v>6</v>
      </c>
      <c r="B179" s="822" t="s">
        <v>1923</v>
      </c>
      <c r="C179" s="822" t="s">
        <v>1929</v>
      </c>
      <c r="D179" s="823" t="s">
        <v>2317</v>
      </c>
      <c r="E179" s="824" t="s">
        <v>1948</v>
      </c>
      <c r="F179" s="822" t="s">
        <v>1924</v>
      </c>
      <c r="G179" s="822" t="s">
        <v>2035</v>
      </c>
      <c r="H179" s="822" t="s">
        <v>329</v>
      </c>
      <c r="I179" s="822" t="s">
        <v>2265</v>
      </c>
      <c r="J179" s="822" t="s">
        <v>643</v>
      </c>
      <c r="K179" s="822" t="s">
        <v>1134</v>
      </c>
      <c r="L179" s="825">
        <v>35.25</v>
      </c>
      <c r="M179" s="825">
        <v>105.75</v>
      </c>
      <c r="N179" s="822">
        <v>3</v>
      </c>
      <c r="O179" s="826">
        <v>1</v>
      </c>
      <c r="P179" s="825"/>
      <c r="Q179" s="827">
        <v>0</v>
      </c>
      <c r="R179" s="822"/>
      <c r="S179" s="827">
        <v>0</v>
      </c>
      <c r="T179" s="826"/>
      <c r="U179" s="828">
        <v>0</v>
      </c>
    </row>
    <row r="180" spans="1:21" ht="14.45" customHeight="1" x14ac:dyDescent="0.2">
      <c r="A180" s="821">
        <v>6</v>
      </c>
      <c r="B180" s="822" t="s">
        <v>1923</v>
      </c>
      <c r="C180" s="822" t="s">
        <v>1929</v>
      </c>
      <c r="D180" s="823" t="s">
        <v>2317</v>
      </c>
      <c r="E180" s="824" t="s">
        <v>1948</v>
      </c>
      <c r="F180" s="822" t="s">
        <v>1924</v>
      </c>
      <c r="G180" s="822" t="s">
        <v>2035</v>
      </c>
      <c r="H180" s="822" t="s">
        <v>329</v>
      </c>
      <c r="I180" s="822" t="s">
        <v>2266</v>
      </c>
      <c r="J180" s="822" t="s">
        <v>643</v>
      </c>
      <c r="K180" s="822" t="s">
        <v>2083</v>
      </c>
      <c r="L180" s="825">
        <v>35.25</v>
      </c>
      <c r="M180" s="825">
        <v>35.25</v>
      </c>
      <c r="N180" s="822">
        <v>1</v>
      </c>
      <c r="O180" s="826">
        <v>0.5</v>
      </c>
      <c r="P180" s="825">
        <v>35.25</v>
      </c>
      <c r="Q180" s="827">
        <v>1</v>
      </c>
      <c r="R180" s="822">
        <v>1</v>
      </c>
      <c r="S180" s="827">
        <v>1</v>
      </c>
      <c r="T180" s="826">
        <v>0.5</v>
      </c>
      <c r="U180" s="828">
        <v>1</v>
      </c>
    </row>
    <row r="181" spans="1:21" ht="14.45" customHeight="1" x14ac:dyDescent="0.2">
      <c r="A181" s="821">
        <v>6</v>
      </c>
      <c r="B181" s="822" t="s">
        <v>1923</v>
      </c>
      <c r="C181" s="822" t="s">
        <v>1929</v>
      </c>
      <c r="D181" s="823" t="s">
        <v>2317</v>
      </c>
      <c r="E181" s="824" t="s">
        <v>1948</v>
      </c>
      <c r="F181" s="822" t="s">
        <v>1924</v>
      </c>
      <c r="G181" s="822" t="s">
        <v>2135</v>
      </c>
      <c r="H181" s="822" t="s">
        <v>329</v>
      </c>
      <c r="I181" s="822" t="s">
        <v>2136</v>
      </c>
      <c r="J181" s="822" t="s">
        <v>784</v>
      </c>
      <c r="K181" s="822" t="s">
        <v>785</v>
      </c>
      <c r="L181" s="825">
        <v>752.2</v>
      </c>
      <c r="M181" s="825">
        <v>752.2</v>
      </c>
      <c r="N181" s="822">
        <v>1</v>
      </c>
      <c r="O181" s="826">
        <v>0.5</v>
      </c>
      <c r="P181" s="825">
        <v>752.2</v>
      </c>
      <c r="Q181" s="827">
        <v>1</v>
      </c>
      <c r="R181" s="822">
        <v>1</v>
      </c>
      <c r="S181" s="827">
        <v>1</v>
      </c>
      <c r="T181" s="826">
        <v>0.5</v>
      </c>
      <c r="U181" s="828">
        <v>1</v>
      </c>
    </row>
    <row r="182" spans="1:21" ht="14.45" customHeight="1" x14ac:dyDescent="0.2">
      <c r="A182" s="821">
        <v>6</v>
      </c>
      <c r="B182" s="822" t="s">
        <v>1923</v>
      </c>
      <c r="C182" s="822" t="s">
        <v>1929</v>
      </c>
      <c r="D182" s="823" t="s">
        <v>2317</v>
      </c>
      <c r="E182" s="824" t="s">
        <v>1948</v>
      </c>
      <c r="F182" s="822" t="s">
        <v>1924</v>
      </c>
      <c r="G182" s="822" t="s">
        <v>2085</v>
      </c>
      <c r="H182" s="822" t="s">
        <v>636</v>
      </c>
      <c r="I182" s="822" t="s">
        <v>2267</v>
      </c>
      <c r="J182" s="822" t="s">
        <v>2268</v>
      </c>
      <c r="K182" s="822" t="s">
        <v>669</v>
      </c>
      <c r="L182" s="825">
        <v>68.930000000000007</v>
      </c>
      <c r="M182" s="825">
        <v>137.86000000000001</v>
      </c>
      <c r="N182" s="822">
        <v>2</v>
      </c>
      <c r="O182" s="826">
        <v>2</v>
      </c>
      <c r="P182" s="825"/>
      <c r="Q182" s="827">
        <v>0</v>
      </c>
      <c r="R182" s="822"/>
      <c r="S182" s="827">
        <v>0</v>
      </c>
      <c r="T182" s="826"/>
      <c r="U182" s="828">
        <v>0</v>
      </c>
    </row>
    <row r="183" spans="1:21" ht="14.45" customHeight="1" x14ac:dyDescent="0.2">
      <c r="A183" s="821">
        <v>6</v>
      </c>
      <c r="B183" s="822" t="s">
        <v>1923</v>
      </c>
      <c r="C183" s="822" t="s">
        <v>1929</v>
      </c>
      <c r="D183" s="823" t="s">
        <v>2317</v>
      </c>
      <c r="E183" s="824" t="s">
        <v>1948</v>
      </c>
      <c r="F183" s="822" t="s">
        <v>1924</v>
      </c>
      <c r="G183" s="822" t="s">
        <v>2269</v>
      </c>
      <c r="H183" s="822" t="s">
        <v>636</v>
      </c>
      <c r="I183" s="822" t="s">
        <v>1836</v>
      </c>
      <c r="J183" s="822" t="s">
        <v>1837</v>
      </c>
      <c r="K183" s="822" t="s">
        <v>1838</v>
      </c>
      <c r="L183" s="825">
        <v>234.91</v>
      </c>
      <c r="M183" s="825">
        <v>234.91</v>
      </c>
      <c r="N183" s="822">
        <v>1</v>
      </c>
      <c r="O183" s="826">
        <v>0.5</v>
      </c>
      <c r="P183" s="825">
        <v>234.91</v>
      </c>
      <c r="Q183" s="827">
        <v>1</v>
      </c>
      <c r="R183" s="822">
        <v>1</v>
      </c>
      <c r="S183" s="827">
        <v>1</v>
      </c>
      <c r="T183" s="826">
        <v>0.5</v>
      </c>
      <c r="U183" s="828">
        <v>1</v>
      </c>
    </row>
    <row r="184" spans="1:21" ht="14.45" customHeight="1" x14ac:dyDescent="0.2">
      <c r="A184" s="821">
        <v>6</v>
      </c>
      <c r="B184" s="822" t="s">
        <v>1923</v>
      </c>
      <c r="C184" s="822" t="s">
        <v>1929</v>
      </c>
      <c r="D184" s="823" t="s">
        <v>2317</v>
      </c>
      <c r="E184" s="824" t="s">
        <v>1948</v>
      </c>
      <c r="F184" s="822" t="s">
        <v>1924</v>
      </c>
      <c r="G184" s="822" t="s">
        <v>2049</v>
      </c>
      <c r="H184" s="822" t="s">
        <v>329</v>
      </c>
      <c r="I184" s="822" t="s">
        <v>2270</v>
      </c>
      <c r="J184" s="822" t="s">
        <v>2271</v>
      </c>
      <c r="K184" s="822" t="s">
        <v>2114</v>
      </c>
      <c r="L184" s="825">
        <v>165.41</v>
      </c>
      <c r="M184" s="825">
        <v>165.41</v>
      </c>
      <c r="N184" s="822">
        <v>1</v>
      </c>
      <c r="O184" s="826">
        <v>0.5</v>
      </c>
      <c r="P184" s="825">
        <v>165.41</v>
      </c>
      <c r="Q184" s="827">
        <v>1</v>
      </c>
      <c r="R184" s="822">
        <v>1</v>
      </c>
      <c r="S184" s="827">
        <v>1</v>
      </c>
      <c r="T184" s="826">
        <v>0.5</v>
      </c>
      <c r="U184" s="828">
        <v>1</v>
      </c>
    </row>
    <row r="185" spans="1:21" ht="14.45" customHeight="1" x14ac:dyDescent="0.2">
      <c r="A185" s="821">
        <v>6</v>
      </c>
      <c r="B185" s="822" t="s">
        <v>1923</v>
      </c>
      <c r="C185" s="822" t="s">
        <v>1929</v>
      </c>
      <c r="D185" s="823" t="s">
        <v>2317</v>
      </c>
      <c r="E185" s="824" t="s">
        <v>1948</v>
      </c>
      <c r="F185" s="822" t="s">
        <v>1924</v>
      </c>
      <c r="G185" s="822" t="s">
        <v>2198</v>
      </c>
      <c r="H185" s="822" t="s">
        <v>636</v>
      </c>
      <c r="I185" s="822" t="s">
        <v>1663</v>
      </c>
      <c r="J185" s="822" t="s">
        <v>787</v>
      </c>
      <c r="K185" s="822" t="s">
        <v>789</v>
      </c>
      <c r="L185" s="825">
        <v>0</v>
      </c>
      <c r="M185" s="825">
        <v>0</v>
      </c>
      <c r="N185" s="822">
        <v>2</v>
      </c>
      <c r="O185" s="826">
        <v>1.5</v>
      </c>
      <c r="P185" s="825"/>
      <c r="Q185" s="827"/>
      <c r="R185" s="822"/>
      <c r="S185" s="827">
        <v>0</v>
      </c>
      <c r="T185" s="826"/>
      <c r="U185" s="828">
        <v>0</v>
      </c>
    </row>
    <row r="186" spans="1:21" ht="14.45" customHeight="1" x14ac:dyDescent="0.2">
      <c r="A186" s="821">
        <v>6</v>
      </c>
      <c r="B186" s="822" t="s">
        <v>1923</v>
      </c>
      <c r="C186" s="822" t="s">
        <v>1929</v>
      </c>
      <c r="D186" s="823" t="s">
        <v>2317</v>
      </c>
      <c r="E186" s="824" t="s">
        <v>1948</v>
      </c>
      <c r="F186" s="822" t="s">
        <v>1924</v>
      </c>
      <c r="G186" s="822" t="s">
        <v>2198</v>
      </c>
      <c r="H186" s="822" t="s">
        <v>329</v>
      </c>
      <c r="I186" s="822" t="s">
        <v>2272</v>
      </c>
      <c r="J186" s="822" t="s">
        <v>2200</v>
      </c>
      <c r="K186" s="822" t="s">
        <v>2273</v>
      </c>
      <c r="L186" s="825">
        <v>227.69</v>
      </c>
      <c r="M186" s="825">
        <v>227.69</v>
      </c>
      <c r="N186" s="822">
        <v>1</v>
      </c>
      <c r="O186" s="826">
        <v>1</v>
      </c>
      <c r="P186" s="825"/>
      <c r="Q186" s="827">
        <v>0</v>
      </c>
      <c r="R186" s="822"/>
      <c r="S186" s="827">
        <v>0</v>
      </c>
      <c r="T186" s="826"/>
      <c r="U186" s="828">
        <v>0</v>
      </c>
    </row>
    <row r="187" spans="1:21" ht="14.45" customHeight="1" x14ac:dyDescent="0.2">
      <c r="A187" s="821">
        <v>6</v>
      </c>
      <c r="B187" s="822" t="s">
        <v>1923</v>
      </c>
      <c r="C187" s="822" t="s">
        <v>1929</v>
      </c>
      <c r="D187" s="823" t="s">
        <v>2317</v>
      </c>
      <c r="E187" s="824" t="s">
        <v>1948</v>
      </c>
      <c r="F187" s="822" t="s">
        <v>1924</v>
      </c>
      <c r="G187" s="822" t="s">
        <v>2202</v>
      </c>
      <c r="H187" s="822" t="s">
        <v>329</v>
      </c>
      <c r="I187" s="822" t="s">
        <v>2274</v>
      </c>
      <c r="J187" s="822" t="s">
        <v>2275</v>
      </c>
      <c r="K187" s="822" t="s">
        <v>2276</v>
      </c>
      <c r="L187" s="825">
        <v>60.39</v>
      </c>
      <c r="M187" s="825">
        <v>181.17000000000002</v>
      </c>
      <c r="N187" s="822">
        <v>3</v>
      </c>
      <c r="O187" s="826">
        <v>1</v>
      </c>
      <c r="P187" s="825">
        <v>181.17000000000002</v>
      </c>
      <c r="Q187" s="827">
        <v>1</v>
      </c>
      <c r="R187" s="822">
        <v>3</v>
      </c>
      <c r="S187" s="827">
        <v>1</v>
      </c>
      <c r="T187" s="826">
        <v>1</v>
      </c>
      <c r="U187" s="828">
        <v>1</v>
      </c>
    </row>
    <row r="188" spans="1:21" ht="14.45" customHeight="1" x14ac:dyDescent="0.2">
      <c r="A188" s="821">
        <v>6</v>
      </c>
      <c r="B188" s="822" t="s">
        <v>1923</v>
      </c>
      <c r="C188" s="822" t="s">
        <v>1929</v>
      </c>
      <c r="D188" s="823" t="s">
        <v>2317</v>
      </c>
      <c r="E188" s="824" t="s">
        <v>1948</v>
      </c>
      <c r="F188" s="822" t="s">
        <v>1924</v>
      </c>
      <c r="G188" s="822" t="s">
        <v>2058</v>
      </c>
      <c r="H188" s="822" t="s">
        <v>329</v>
      </c>
      <c r="I188" s="822" t="s">
        <v>2059</v>
      </c>
      <c r="J188" s="822" t="s">
        <v>1103</v>
      </c>
      <c r="K188" s="822" t="s">
        <v>2060</v>
      </c>
      <c r="L188" s="825">
        <v>61.97</v>
      </c>
      <c r="M188" s="825">
        <v>61.97</v>
      </c>
      <c r="N188" s="822">
        <v>1</v>
      </c>
      <c r="O188" s="826">
        <v>1</v>
      </c>
      <c r="P188" s="825">
        <v>61.97</v>
      </c>
      <c r="Q188" s="827">
        <v>1</v>
      </c>
      <c r="R188" s="822">
        <v>1</v>
      </c>
      <c r="S188" s="827">
        <v>1</v>
      </c>
      <c r="T188" s="826">
        <v>1</v>
      </c>
      <c r="U188" s="828">
        <v>1</v>
      </c>
    </row>
    <row r="189" spans="1:21" ht="14.45" customHeight="1" x14ac:dyDescent="0.2">
      <c r="A189" s="821">
        <v>6</v>
      </c>
      <c r="B189" s="822" t="s">
        <v>1923</v>
      </c>
      <c r="C189" s="822" t="s">
        <v>1929</v>
      </c>
      <c r="D189" s="823" t="s">
        <v>2317</v>
      </c>
      <c r="E189" s="824" t="s">
        <v>1948</v>
      </c>
      <c r="F189" s="822" t="s">
        <v>1924</v>
      </c>
      <c r="G189" s="822" t="s">
        <v>2277</v>
      </c>
      <c r="H189" s="822" t="s">
        <v>329</v>
      </c>
      <c r="I189" s="822" t="s">
        <v>2278</v>
      </c>
      <c r="J189" s="822" t="s">
        <v>1394</v>
      </c>
      <c r="K189" s="822" t="s">
        <v>2279</v>
      </c>
      <c r="L189" s="825">
        <v>87.87</v>
      </c>
      <c r="M189" s="825">
        <v>87.87</v>
      </c>
      <c r="N189" s="822">
        <v>1</v>
      </c>
      <c r="O189" s="826">
        <v>0.5</v>
      </c>
      <c r="P189" s="825"/>
      <c r="Q189" s="827">
        <v>0</v>
      </c>
      <c r="R189" s="822"/>
      <c r="S189" s="827">
        <v>0</v>
      </c>
      <c r="T189" s="826"/>
      <c r="U189" s="828">
        <v>0</v>
      </c>
    </row>
    <row r="190" spans="1:21" ht="14.45" customHeight="1" x14ac:dyDescent="0.2">
      <c r="A190" s="821">
        <v>6</v>
      </c>
      <c r="B190" s="822" t="s">
        <v>1923</v>
      </c>
      <c r="C190" s="822" t="s">
        <v>1929</v>
      </c>
      <c r="D190" s="823" t="s">
        <v>2317</v>
      </c>
      <c r="E190" s="824" t="s">
        <v>1948</v>
      </c>
      <c r="F190" s="822" t="s">
        <v>1924</v>
      </c>
      <c r="G190" s="822" t="s">
        <v>2280</v>
      </c>
      <c r="H190" s="822" t="s">
        <v>329</v>
      </c>
      <c r="I190" s="822" t="s">
        <v>2281</v>
      </c>
      <c r="J190" s="822" t="s">
        <v>1019</v>
      </c>
      <c r="K190" s="822" t="s">
        <v>2282</v>
      </c>
      <c r="L190" s="825">
        <v>0</v>
      </c>
      <c r="M190" s="825">
        <v>0</v>
      </c>
      <c r="N190" s="822">
        <v>1</v>
      </c>
      <c r="O190" s="826">
        <v>0.5</v>
      </c>
      <c r="P190" s="825"/>
      <c r="Q190" s="827"/>
      <c r="R190" s="822"/>
      <c r="S190" s="827">
        <v>0</v>
      </c>
      <c r="T190" s="826"/>
      <c r="U190" s="828">
        <v>0</v>
      </c>
    </row>
    <row r="191" spans="1:21" ht="14.45" customHeight="1" x14ac:dyDescent="0.2">
      <c r="A191" s="821">
        <v>6</v>
      </c>
      <c r="B191" s="822" t="s">
        <v>1923</v>
      </c>
      <c r="C191" s="822" t="s">
        <v>1929</v>
      </c>
      <c r="D191" s="823" t="s">
        <v>2317</v>
      </c>
      <c r="E191" s="824" t="s">
        <v>1948</v>
      </c>
      <c r="F191" s="822" t="s">
        <v>1924</v>
      </c>
      <c r="G191" s="822" t="s">
        <v>2210</v>
      </c>
      <c r="H191" s="822" t="s">
        <v>329</v>
      </c>
      <c r="I191" s="822" t="s">
        <v>2240</v>
      </c>
      <c r="J191" s="822" t="s">
        <v>2212</v>
      </c>
      <c r="K191" s="822" t="s">
        <v>2241</v>
      </c>
      <c r="L191" s="825">
        <v>299.83999999999997</v>
      </c>
      <c r="M191" s="825">
        <v>299.83999999999997</v>
      </c>
      <c r="N191" s="822">
        <v>1</v>
      </c>
      <c r="O191" s="826">
        <v>0.5</v>
      </c>
      <c r="P191" s="825"/>
      <c r="Q191" s="827">
        <v>0</v>
      </c>
      <c r="R191" s="822"/>
      <c r="S191" s="827">
        <v>0</v>
      </c>
      <c r="T191" s="826"/>
      <c r="U191" s="828">
        <v>0</v>
      </c>
    </row>
    <row r="192" spans="1:21" ht="14.45" customHeight="1" x14ac:dyDescent="0.2">
      <c r="A192" s="821">
        <v>6</v>
      </c>
      <c r="B192" s="822" t="s">
        <v>1923</v>
      </c>
      <c r="C192" s="822" t="s">
        <v>1929</v>
      </c>
      <c r="D192" s="823" t="s">
        <v>2317</v>
      </c>
      <c r="E192" s="824" t="s">
        <v>1948</v>
      </c>
      <c r="F192" s="822" t="s">
        <v>1924</v>
      </c>
      <c r="G192" s="822" t="s">
        <v>2210</v>
      </c>
      <c r="H192" s="822" t="s">
        <v>329</v>
      </c>
      <c r="I192" s="822" t="s">
        <v>2242</v>
      </c>
      <c r="J192" s="822" t="s">
        <v>851</v>
      </c>
      <c r="K192" s="822" t="s">
        <v>852</v>
      </c>
      <c r="L192" s="825">
        <v>50.32</v>
      </c>
      <c r="M192" s="825">
        <v>50.32</v>
      </c>
      <c r="N192" s="822">
        <v>1</v>
      </c>
      <c r="O192" s="826">
        <v>1</v>
      </c>
      <c r="P192" s="825"/>
      <c r="Q192" s="827">
        <v>0</v>
      </c>
      <c r="R192" s="822"/>
      <c r="S192" s="827">
        <v>0</v>
      </c>
      <c r="T192" s="826"/>
      <c r="U192" s="828">
        <v>0</v>
      </c>
    </row>
    <row r="193" spans="1:21" ht="14.45" customHeight="1" x14ac:dyDescent="0.2">
      <c r="A193" s="821">
        <v>6</v>
      </c>
      <c r="B193" s="822" t="s">
        <v>1923</v>
      </c>
      <c r="C193" s="822" t="s">
        <v>1929</v>
      </c>
      <c r="D193" s="823" t="s">
        <v>2317</v>
      </c>
      <c r="E193" s="824" t="s">
        <v>1948</v>
      </c>
      <c r="F193" s="822" t="s">
        <v>1924</v>
      </c>
      <c r="G193" s="822" t="s">
        <v>2067</v>
      </c>
      <c r="H193" s="822" t="s">
        <v>636</v>
      </c>
      <c r="I193" s="822" t="s">
        <v>1639</v>
      </c>
      <c r="J193" s="822" t="s">
        <v>870</v>
      </c>
      <c r="K193" s="822" t="s">
        <v>1640</v>
      </c>
      <c r="L193" s="825">
        <v>154.36000000000001</v>
      </c>
      <c r="M193" s="825">
        <v>154.36000000000001</v>
      </c>
      <c r="N193" s="822">
        <v>1</v>
      </c>
      <c r="O193" s="826">
        <v>1</v>
      </c>
      <c r="P193" s="825">
        <v>154.36000000000001</v>
      </c>
      <c r="Q193" s="827">
        <v>1</v>
      </c>
      <c r="R193" s="822">
        <v>1</v>
      </c>
      <c r="S193" s="827">
        <v>1</v>
      </c>
      <c r="T193" s="826">
        <v>1</v>
      </c>
      <c r="U193" s="828">
        <v>1</v>
      </c>
    </row>
    <row r="194" spans="1:21" ht="14.45" customHeight="1" x14ac:dyDescent="0.2">
      <c r="A194" s="821">
        <v>6</v>
      </c>
      <c r="B194" s="822" t="s">
        <v>1923</v>
      </c>
      <c r="C194" s="822" t="s">
        <v>1929</v>
      </c>
      <c r="D194" s="823" t="s">
        <v>2317</v>
      </c>
      <c r="E194" s="824" t="s">
        <v>1948</v>
      </c>
      <c r="F194" s="822" t="s">
        <v>1924</v>
      </c>
      <c r="G194" s="822" t="s">
        <v>2067</v>
      </c>
      <c r="H194" s="822" t="s">
        <v>329</v>
      </c>
      <c r="I194" s="822" t="s">
        <v>2148</v>
      </c>
      <c r="J194" s="822" t="s">
        <v>870</v>
      </c>
      <c r="K194" s="822" t="s">
        <v>2149</v>
      </c>
      <c r="L194" s="825">
        <v>225.06</v>
      </c>
      <c r="M194" s="825">
        <v>225.06</v>
      </c>
      <c r="N194" s="822">
        <v>1</v>
      </c>
      <c r="O194" s="826">
        <v>0.5</v>
      </c>
      <c r="P194" s="825">
        <v>225.06</v>
      </c>
      <c r="Q194" s="827">
        <v>1</v>
      </c>
      <c r="R194" s="822">
        <v>1</v>
      </c>
      <c r="S194" s="827">
        <v>1</v>
      </c>
      <c r="T194" s="826">
        <v>0.5</v>
      </c>
      <c r="U194" s="828">
        <v>1</v>
      </c>
    </row>
    <row r="195" spans="1:21" ht="14.45" customHeight="1" x14ac:dyDescent="0.2">
      <c r="A195" s="821">
        <v>6</v>
      </c>
      <c r="B195" s="822" t="s">
        <v>1923</v>
      </c>
      <c r="C195" s="822" t="s">
        <v>1929</v>
      </c>
      <c r="D195" s="823" t="s">
        <v>2317</v>
      </c>
      <c r="E195" s="824" t="s">
        <v>1948</v>
      </c>
      <c r="F195" s="822" t="s">
        <v>1924</v>
      </c>
      <c r="G195" s="822" t="s">
        <v>2074</v>
      </c>
      <c r="H195" s="822" t="s">
        <v>329</v>
      </c>
      <c r="I195" s="822" t="s">
        <v>2075</v>
      </c>
      <c r="J195" s="822" t="s">
        <v>1015</v>
      </c>
      <c r="K195" s="822" t="s">
        <v>1016</v>
      </c>
      <c r="L195" s="825">
        <v>121.92</v>
      </c>
      <c r="M195" s="825">
        <v>487.68</v>
      </c>
      <c r="N195" s="822">
        <v>4</v>
      </c>
      <c r="O195" s="826">
        <v>2</v>
      </c>
      <c r="P195" s="825">
        <v>121.92</v>
      </c>
      <c r="Q195" s="827">
        <v>0.25</v>
      </c>
      <c r="R195" s="822">
        <v>1</v>
      </c>
      <c r="S195" s="827">
        <v>0.25</v>
      </c>
      <c r="T195" s="826">
        <v>0.5</v>
      </c>
      <c r="U195" s="828">
        <v>0.25</v>
      </c>
    </row>
    <row r="196" spans="1:21" ht="14.45" customHeight="1" x14ac:dyDescent="0.2">
      <c r="A196" s="821">
        <v>6</v>
      </c>
      <c r="B196" s="822" t="s">
        <v>1923</v>
      </c>
      <c r="C196" s="822" t="s">
        <v>1929</v>
      </c>
      <c r="D196" s="823" t="s">
        <v>2317</v>
      </c>
      <c r="E196" s="824" t="s">
        <v>1948</v>
      </c>
      <c r="F196" s="822" t="s">
        <v>1924</v>
      </c>
      <c r="G196" s="822" t="s">
        <v>2074</v>
      </c>
      <c r="H196" s="822" t="s">
        <v>329</v>
      </c>
      <c r="I196" s="822" t="s">
        <v>2076</v>
      </c>
      <c r="J196" s="822" t="s">
        <v>1015</v>
      </c>
      <c r="K196" s="822" t="s">
        <v>1016</v>
      </c>
      <c r="L196" s="825">
        <v>121.92</v>
      </c>
      <c r="M196" s="825">
        <v>487.68</v>
      </c>
      <c r="N196" s="822">
        <v>4</v>
      </c>
      <c r="O196" s="826">
        <v>1</v>
      </c>
      <c r="P196" s="825">
        <v>487.68</v>
      </c>
      <c r="Q196" s="827">
        <v>1</v>
      </c>
      <c r="R196" s="822">
        <v>4</v>
      </c>
      <c r="S196" s="827">
        <v>1</v>
      </c>
      <c r="T196" s="826">
        <v>1</v>
      </c>
      <c r="U196" s="828">
        <v>1</v>
      </c>
    </row>
    <row r="197" spans="1:21" ht="14.45" customHeight="1" x14ac:dyDescent="0.2">
      <c r="A197" s="821">
        <v>6</v>
      </c>
      <c r="B197" s="822" t="s">
        <v>1923</v>
      </c>
      <c r="C197" s="822" t="s">
        <v>1929</v>
      </c>
      <c r="D197" s="823" t="s">
        <v>2317</v>
      </c>
      <c r="E197" s="824" t="s">
        <v>1948</v>
      </c>
      <c r="F197" s="822" t="s">
        <v>1925</v>
      </c>
      <c r="G197" s="822" t="s">
        <v>1950</v>
      </c>
      <c r="H197" s="822" t="s">
        <v>329</v>
      </c>
      <c r="I197" s="822" t="s">
        <v>1951</v>
      </c>
      <c r="J197" s="822" t="s">
        <v>1952</v>
      </c>
      <c r="K197" s="822" t="s">
        <v>1953</v>
      </c>
      <c r="L197" s="825">
        <v>700.35</v>
      </c>
      <c r="M197" s="825">
        <v>2101.0500000000002</v>
      </c>
      <c r="N197" s="822">
        <v>3</v>
      </c>
      <c r="O197" s="826">
        <v>3</v>
      </c>
      <c r="P197" s="825">
        <v>1400.7</v>
      </c>
      <c r="Q197" s="827">
        <v>0.66666666666666663</v>
      </c>
      <c r="R197" s="822">
        <v>2</v>
      </c>
      <c r="S197" s="827">
        <v>0.66666666666666663</v>
      </c>
      <c r="T197" s="826">
        <v>2</v>
      </c>
      <c r="U197" s="828">
        <v>0.66666666666666663</v>
      </c>
    </row>
    <row r="198" spans="1:21" ht="14.45" customHeight="1" x14ac:dyDescent="0.2">
      <c r="A198" s="821">
        <v>6</v>
      </c>
      <c r="B198" s="822" t="s">
        <v>1923</v>
      </c>
      <c r="C198" s="822" t="s">
        <v>1929</v>
      </c>
      <c r="D198" s="823" t="s">
        <v>2317</v>
      </c>
      <c r="E198" s="824" t="s">
        <v>1948</v>
      </c>
      <c r="F198" s="822" t="s">
        <v>1925</v>
      </c>
      <c r="G198" s="822" t="s">
        <v>1950</v>
      </c>
      <c r="H198" s="822" t="s">
        <v>329</v>
      </c>
      <c r="I198" s="822" t="s">
        <v>1954</v>
      </c>
      <c r="J198" s="822" t="s">
        <v>1955</v>
      </c>
      <c r="K198" s="822" t="s">
        <v>1956</v>
      </c>
      <c r="L198" s="825">
        <v>849.85</v>
      </c>
      <c r="M198" s="825">
        <v>7648.6500000000015</v>
      </c>
      <c r="N198" s="822">
        <v>9</v>
      </c>
      <c r="O198" s="826">
        <v>9</v>
      </c>
      <c r="P198" s="825">
        <v>7648.6500000000015</v>
      </c>
      <c r="Q198" s="827">
        <v>1</v>
      </c>
      <c r="R198" s="822">
        <v>9</v>
      </c>
      <c r="S198" s="827">
        <v>1</v>
      </c>
      <c r="T198" s="826">
        <v>9</v>
      </c>
      <c r="U198" s="828">
        <v>1</v>
      </c>
    </row>
    <row r="199" spans="1:21" ht="14.45" customHeight="1" x14ac:dyDescent="0.2">
      <c r="A199" s="821">
        <v>6</v>
      </c>
      <c r="B199" s="822" t="s">
        <v>1923</v>
      </c>
      <c r="C199" s="822" t="s">
        <v>1929</v>
      </c>
      <c r="D199" s="823" t="s">
        <v>2317</v>
      </c>
      <c r="E199" s="824" t="s">
        <v>1948</v>
      </c>
      <c r="F199" s="822" t="s">
        <v>1925</v>
      </c>
      <c r="G199" s="822" t="s">
        <v>1950</v>
      </c>
      <c r="H199" s="822" t="s">
        <v>329</v>
      </c>
      <c r="I199" s="822" t="s">
        <v>1957</v>
      </c>
      <c r="J199" s="822" t="s">
        <v>1958</v>
      </c>
      <c r="K199" s="822" t="s">
        <v>1959</v>
      </c>
      <c r="L199" s="825">
        <v>700.35</v>
      </c>
      <c r="M199" s="825">
        <v>11205.600000000004</v>
      </c>
      <c r="N199" s="822">
        <v>16</v>
      </c>
      <c r="O199" s="826">
        <v>16</v>
      </c>
      <c r="P199" s="825">
        <v>9804.9000000000033</v>
      </c>
      <c r="Q199" s="827">
        <v>0.875</v>
      </c>
      <c r="R199" s="822">
        <v>14</v>
      </c>
      <c r="S199" s="827">
        <v>0.875</v>
      </c>
      <c r="T199" s="826">
        <v>14</v>
      </c>
      <c r="U199" s="828">
        <v>0.875</v>
      </c>
    </row>
    <row r="200" spans="1:21" ht="14.45" customHeight="1" x14ac:dyDescent="0.2">
      <c r="A200" s="821">
        <v>6</v>
      </c>
      <c r="B200" s="822" t="s">
        <v>1923</v>
      </c>
      <c r="C200" s="822" t="s">
        <v>1929</v>
      </c>
      <c r="D200" s="823" t="s">
        <v>2317</v>
      </c>
      <c r="E200" s="824" t="s">
        <v>1948</v>
      </c>
      <c r="F200" s="822" t="s">
        <v>1925</v>
      </c>
      <c r="G200" s="822" t="s">
        <v>1950</v>
      </c>
      <c r="H200" s="822" t="s">
        <v>329</v>
      </c>
      <c r="I200" s="822" t="s">
        <v>1960</v>
      </c>
      <c r="J200" s="822" t="s">
        <v>1961</v>
      </c>
      <c r="K200" s="822" t="s">
        <v>1962</v>
      </c>
      <c r="L200" s="825">
        <v>1493.46</v>
      </c>
      <c r="M200" s="825">
        <v>23895.359999999997</v>
      </c>
      <c r="N200" s="822">
        <v>16</v>
      </c>
      <c r="O200" s="826">
        <v>16</v>
      </c>
      <c r="P200" s="825">
        <v>17921.519999999997</v>
      </c>
      <c r="Q200" s="827">
        <v>0.75</v>
      </c>
      <c r="R200" s="822">
        <v>12</v>
      </c>
      <c r="S200" s="827">
        <v>0.75</v>
      </c>
      <c r="T200" s="826">
        <v>12</v>
      </c>
      <c r="U200" s="828">
        <v>0.75</v>
      </c>
    </row>
    <row r="201" spans="1:21" ht="14.45" customHeight="1" x14ac:dyDescent="0.2">
      <c r="A201" s="821">
        <v>6</v>
      </c>
      <c r="B201" s="822" t="s">
        <v>1923</v>
      </c>
      <c r="C201" s="822" t="s">
        <v>1929</v>
      </c>
      <c r="D201" s="823" t="s">
        <v>2317</v>
      </c>
      <c r="E201" s="824" t="s">
        <v>1948</v>
      </c>
      <c r="F201" s="822" t="s">
        <v>1925</v>
      </c>
      <c r="G201" s="822" t="s">
        <v>1950</v>
      </c>
      <c r="H201" s="822" t="s">
        <v>329</v>
      </c>
      <c r="I201" s="822" t="s">
        <v>1963</v>
      </c>
      <c r="J201" s="822" t="s">
        <v>1964</v>
      </c>
      <c r="K201" s="822" t="s">
        <v>1965</v>
      </c>
      <c r="L201" s="825">
        <v>400.2</v>
      </c>
      <c r="M201" s="825">
        <v>400.2</v>
      </c>
      <c r="N201" s="822">
        <v>1</v>
      </c>
      <c r="O201" s="826">
        <v>1</v>
      </c>
      <c r="P201" s="825"/>
      <c r="Q201" s="827">
        <v>0</v>
      </c>
      <c r="R201" s="822"/>
      <c r="S201" s="827">
        <v>0</v>
      </c>
      <c r="T201" s="826"/>
      <c r="U201" s="828">
        <v>0</v>
      </c>
    </row>
    <row r="202" spans="1:21" ht="14.45" customHeight="1" x14ac:dyDescent="0.2">
      <c r="A202" s="821">
        <v>6</v>
      </c>
      <c r="B202" s="822" t="s">
        <v>1923</v>
      </c>
      <c r="C202" s="822" t="s">
        <v>1929</v>
      </c>
      <c r="D202" s="823" t="s">
        <v>2317</v>
      </c>
      <c r="E202" s="824" t="s">
        <v>1948</v>
      </c>
      <c r="F202" s="822" t="s">
        <v>1925</v>
      </c>
      <c r="G202" s="822" t="s">
        <v>1950</v>
      </c>
      <c r="H202" s="822" t="s">
        <v>329</v>
      </c>
      <c r="I202" s="822" t="s">
        <v>2283</v>
      </c>
      <c r="J202" s="822" t="s">
        <v>2284</v>
      </c>
      <c r="K202" s="822" t="s">
        <v>2285</v>
      </c>
      <c r="L202" s="825">
        <v>991.87</v>
      </c>
      <c r="M202" s="825">
        <v>991.87</v>
      </c>
      <c r="N202" s="822">
        <v>1</v>
      </c>
      <c r="O202" s="826">
        <v>1</v>
      </c>
      <c r="P202" s="825">
        <v>991.87</v>
      </c>
      <c r="Q202" s="827">
        <v>1</v>
      </c>
      <c r="R202" s="822">
        <v>1</v>
      </c>
      <c r="S202" s="827">
        <v>1</v>
      </c>
      <c r="T202" s="826">
        <v>1</v>
      </c>
      <c r="U202" s="828">
        <v>1</v>
      </c>
    </row>
    <row r="203" spans="1:21" ht="14.45" customHeight="1" x14ac:dyDescent="0.2">
      <c r="A203" s="821">
        <v>6</v>
      </c>
      <c r="B203" s="822" t="s">
        <v>1923</v>
      </c>
      <c r="C203" s="822" t="s">
        <v>1929</v>
      </c>
      <c r="D203" s="823" t="s">
        <v>2317</v>
      </c>
      <c r="E203" s="824" t="s">
        <v>1945</v>
      </c>
      <c r="F203" s="822" t="s">
        <v>1924</v>
      </c>
      <c r="G203" s="822" t="s">
        <v>2100</v>
      </c>
      <c r="H203" s="822" t="s">
        <v>636</v>
      </c>
      <c r="I203" s="822" t="s">
        <v>2286</v>
      </c>
      <c r="J203" s="822" t="s">
        <v>1674</v>
      </c>
      <c r="K203" s="822" t="s">
        <v>2287</v>
      </c>
      <c r="L203" s="825">
        <v>46.81</v>
      </c>
      <c r="M203" s="825">
        <v>93.62</v>
      </c>
      <c r="N203" s="822">
        <v>2</v>
      </c>
      <c r="O203" s="826">
        <v>0.5</v>
      </c>
      <c r="P203" s="825">
        <v>93.62</v>
      </c>
      <c r="Q203" s="827">
        <v>1</v>
      </c>
      <c r="R203" s="822">
        <v>2</v>
      </c>
      <c r="S203" s="827">
        <v>1</v>
      </c>
      <c r="T203" s="826">
        <v>0.5</v>
      </c>
      <c r="U203" s="828">
        <v>1</v>
      </c>
    </row>
    <row r="204" spans="1:21" ht="14.45" customHeight="1" x14ac:dyDescent="0.2">
      <c r="A204" s="821">
        <v>6</v>
      </c>
      <c r="B204" s="822" t="s">
        <v>1923</v>
      </c>
      <c r="C204" s="822" t="s">
        <v>1929</v>
      </c>
      <c r="D204" s="823" t="s">
        <v>2317</v>
      </c>
      <c r="E204" s="824" t="s">
        <v>1945</v>
      </c>
      <c r="F204" s="822" t="s">
        <v>1924</v>
      </c>
      <c r="G204" s="822" t="s">
        <v>2288</v>
      </c>
      <c r="H204" s="822" t="s">
        <v>329</v>
      </c>
      <c r="I204" s="822" t="s">
        <v>2289</v>
      </c>
      <c r="J204" s="822" t="s">
        <v>1053</v>
      </c>
      <c r="K204" s="822" t="s">
        <v>2290</v>
      </c>
      <c r="L204" s="825">
        <v>0</v>
      </c>
      <c r="M204" s="825">
        <v>0</v>
      </c>
      <c r="N204" s="822">
        <v>1</v>
      </c>
      <c r="O204" s="826">
        <v>0.5</v>
      </c>
      <c r="P204" s="825"/>
      <c r="Q204" s="827"/>
      <c r="R204" s="822"/>
      <c r="S204" s="827">
        <v>0</v>
      </c>
      <c r="T204" s="826"/>
      <c r="U204" s="828">
        <v>0</v>
      </c>
    </row>
    <row r="205" spans="1:21" ht="14.45" customHeight="1" x14ac:dyDescent="0.2">
      <c r="A205" s="821">
        <v>6</v>
      </c>
      <c r="B205" s="822" t="s">
        <v>1923</v>
      </c>
      <c r="C205" s="822" t="s">
        <v>1929</v>
      </c>
      <c r="D205" s="823" t="s">
        <v>2317</v>
      </c>
      <c r="E205" s="824" t="s">
        <v>1945</v>
      </c>
      <c r="F205" s="822" t="s">
        <v>1924</v>
      </c>
      <c r="G205" s="822" t="s">
        <v>2112</v>
      </c>
      <c r="H205" s="822" t="s">
        <v>636</v>
      </c>
      <c r="I205" s="822" t="s">
        <v>2291</v>
      </c>
      <c r="J205" s="822" t="s">
        <v>1075</v>
      </c>
      <c r="K205" s="822" t="s">
        <v>2292</v>
      </c>
      <c r="L205" s="825">
        <v>117.55</v>
      </c>
      <c r="M205" s="825">
        <v>235.1</v>
      </c>
      <c r="N205" s="822">
        <v>2</v>
      </c>
      <c r="O205" s="826">
        <v>0.5</v>
      </c>
      <c r="P205" s="825"/>
      <c r="Q205" s="827">
        <v>0</v>
      </c>
      <c r="R205" s="822"/>
      <c r="S205" s="827">
        <v>0</v>
      </c>
      <c r="T205" s="826"/>
      <c r="U205" s="828">
        <v>0</v>
      </c>
    </row>
    <row r="206" spans="1:21" ht="14.45" customHeight="1" x14ac:dyDescent="0.2">
      <c r="A206" s="821">
        <v>6</v>
      </c>
      <c r="B206" s="822" t="s">
        <v>1923</v>
      </c>
      <c r="C206" s="822" t="s">
        <v>1929</v>
      </c>
      <c r="D206" s="823" t="s">
        <v>2317</v>
      </c>
      <c r="E206" s="824" t="s">
        <v>1945</v>
      </c>
      <c r="F206" s="822" t="s">
        <v>1924</v>
      </c>
      <c r="G206" s="822" t="s">
        <v>2002</v>
      </c>
      <c r="H206" s="822" t="s">
        <v>329</v>
      </c>
      <c r="I206" s="822" t="s">
        <v>2293</v>
      </c>
      <c r="J206" s="822" t="s">
        <v>2294</v>
      </c>
      <c r="K206" s="822" t="s">
        <v>2295</v>
      </c>
      <c r="L206" s="825">
        <v>0</v>
      </c>
      <c r="M206" s="825">
        <v>0</v>
      </c>
      <c r="N206" s="822">
        <v>3</v>
      </c>
      <c r="O206" s="826">
        <v>2</v>
      </c>
      <c r="P206" s="825">
        <v>0</v>
      </c>
      <c r="Q206" s="827"/>
      <c r="R206" s="822">
        <v>1</v>
      </c>
      <c r="S206" s="827">
        <v>0.33333333333333331</v>
      </c>
      <c r="T206" s="826">
        <v>1</v>
      </c>
      <c r="U206" s="828">
        <v>0.5</v>
      </c>
    </row>
    <row r="207" spans="1:21" ht="14.45" customHeight="1" x14ac:dyDescent="0.2">
      <c r="A207" s="821">
        <v>6</v>
      </c>
      <c r="B207" s="822" t="s">
        <v>1923</v>
      </c>
      <c r="C207" s="822" t="s">
        <v>1929</v>
      </c>
      <c r="D207" s="823" t="s">
        <v>2317</v>
      </c>
      <c r="E207" s="824" t="s">
        <v>1945</v>
      </c>
      <c r="F207" s="822" t="s">
        <v>1924</v>
      </c>
      <c r="G207" s="822" t="s">
        <v>2296</v>
      </c>
      <c r="H207" s="822" t="s">
        <v>329</v>
      </c>
      <c r="I207" s="822" t="s">
        <v>2297</v>
      </c>
      <c r="J207" s="822" t="s">
        <v>682</v>
      </c>
      <c r="K207" s="822" t="s">
        <v>2298</v>
      </c>
      <c r="L207" s="825">
        <v>25.53</v>
      </c>
      <c r="M207" s="825">
        <v>51.06</v>
      </c>
      <c r="N207" s="822">
        <v>2</v>
      </c>
      <c r="O207" s="826">
        <v>1</v>
      </c>
      <c r="P207" s="825"/>
      <c r="Q207" s="827">
        <v>0</v>
      </c>
      <c r="R207" s="822"/>
      <c r="S207" s="827">
        <v>0</v>
      </c>
      <c r="T207" s="826"/>
      <c r="U207" s="828">
        <v>0</v>
      </c>
    </row>
    <row r="208" spans="1:21" ht="14.45" customHeight="1" x14ac:dyDescent="0.2">
      <c r="A208" s="821">
        <v>6</v>
      </c>
      <c r="B208" s="822" t="s">
        <v>1923</v>
      </c>
      <c r="C208" s="822" t="s">
        <v>1929</v>
      </c>
      <c r="D208" s="823" t="s">
        <v>2317</v>
      </c>
      <c r="E208" s="824" t="s">
        <v>1945</v>
      </c>
      <c r="F208" s="822" t="s">
        <v>1924</v>
      </c>
      <c r="G208" s="822" t="s">
        <v>2299</v>
      </c>
      <c r="H208" s="822" t="s">
        <v>329</v>
      </c>
      <c r="I208" s="822" t="s">
        <v>2300</v>
      </c>
      <c r="J208" s="822" t="s">
        <v>1582</v>
      </c>
      <c r="K208" s="822" t="s">
        <v>2301</v>
      </c>
      <c r="L208" s="825">
        <v>205.84</v>
      </c>
      <c r="M208" s="825">
        <v>205.84</v>
      </c>
      <c r="N208" s="822">
        <v>1</v>
      </c>
      <c r="O208" s="826">
        <v>0.5</v>
      </c>
      <c r="P208" s="825"/>
      <c r="Q208" s="827">
        <v>0</v>
      </c>
      <c r="R208" s="822"/>
      <c r="S208" s="827">
        <v>0</v>
      </c>
      <c r="T208" s="826"/>
      <c r="U208" s="828">
        <v>0</v>
      </c>
    </row>
    <row r="209" spans="1:21" ht="14.45" customHeight="1" x14ac:dyDescent="0.2">
      <c r="A209" s="821">
        <v>6</v>
      </c>
      <c r="B209" s="822" t="s">
        <v>1923</v>
      </c>
      <c r="C209" s="822" t="s">
        <v>1929</v>
      </c>
      <c r="D209" s="823" t="s">
        <v>2317</v>
      </c>
      <c r="E209" s="824" t="s">
        <v>1945</v>
      </c>
      <c r="F209" s="822" t="s">
        <v>1924</v>
      </c>
      <c r="G209" s="822" t="s">
        <v>2302</v>
      </c>
      <c r="H209" s="822" t="s">
        <v>329</v>
      </c>
      <c r="I209" s="822" t="s">
        <v>2303</v>
      </c>
      <c r="J209" s="822" t="s">
        <v>2304</v>
      </c>
      <c r="K209" s="822" t="s">
        <v>2305</v>
      </c>
      <c r="L209" s="825">
        <v>51.06</v>
      </c>
      <c r="M209" s="825">
        <v>102.12</v>
      </c>
      <c r="N209" s="822">
        <v>2</v>
      </c>
      <c r="O209" s="826">
        <v>0.5</v>
      </c>
      <c r="P209" s="825">
        <v>102.12</v>
      </c>
      <c r="Q209" s="827">
        <v>1</v>
      </c>
      <c r="R209" s="822">
        <v>2</v>
      </c>
      <c r="S209" s="827">
        <v>1</v>
      </c>
      <c r="T209" s="826">
        <v>0.5</v>
      </c>
      <c r="U209" s="828">
        <v>1</v>
      </c>
    </row>
    <row r="210" spans="1:21" ht="14.45" customHeight="1" x14ac:dyDescent="0.2">
      <c r="A210" s="821">
        <v>6</v>
      </c>
      <c r="B210" s="822" t="s">
        <v>1923</v>
      </c>
      <c r="C210" s="822" t="s">
        <v>1929</v>
      </c>
      <c r="D210" s="823" t="s">
        <v>2317</v>
      </c>
      <c r="E210" s="824" t="s">
        <v>1945</v>
      </c>
      <c r="F210" s="822" t="s">
        <v>1924</v>
      </c>
      <c r="G210" s="822" t="s">
        <v>2145</v>
      </c>
      <c r="H210" s="822" t="s">
        <v>329</v>
      </c>
      <c r="I210" s="822" t="s">
        <v>2306</v>
      </c>
      <c r="J210" s="822" t="s">
        <v>843</v>
      </c>
      <c r="K210" s="822" t="s">
        <v>2307</v>
      </c>
      <c r="L210" s="825">
        <v>65.36</v>
      </c>
      <c r="M210" s="825">
        <v>392.15999999999997</v>
      </c>
      <c r="N210" s="822">
        <v>6</v>
      </c>
      <c r="O210" s="826">
        <v>2.5</v>
      </c>
      <c r="P210" s="825">
        <v>130.72</v>
      </c>
      <c r="Q210" s="827">
        <v>0.33333333333333337</v>
      </c>
      <c r="R210" s="822">
        <v>2</v>
      </c>
      <c r="S210" s="827">
        <v>0.33333333333333331</v>
      </c>
      <c r="T210" s="826">
        <v>1</v>
      </c>
      <c r="U210" s="828">
        <v>0.4</v>
      </c>
    </row>
    <row r="211" spans="1:21" ht="14.45" customHeight="1" x14ac:dyDescent="0.2">
      <c r="A211" s="821">
        <v>6</v>
      </c>
      <c r="B211" s="822" t="s">
        <v>1923</v>
      </c>
      <c r="C211" s="822" t="s">
        <v>1929</v>
      </c>
      <c r="D211" s="823" t="s">
        <v>2317</v>
      </c>
      <c r="E211" s="824" t="s">
        <v>1945</v>
      </c>
      <c r="F211" s="822" t="s">
        <v>1925</v>
      </c>
      <c r="G211" s="822" t="s">
        <v>1950</v>
      </c>
      <c r="H211" s="822" t="s">
        <v>329</v>
      </c>
      <c r="I211" s="822" t="s">
        <v>1951</v>
      </c>
      <c r="J211" s="822" t="s">
        <v>1952</v>
      </c>
      <c r="K211" s="822" t="s">
        <v>1953</v>
      </c>
      <c r="L211" s="825">
        <v>700.35</v>
      </c>
      <c r="M211" s="825">
        <v>700.35</v>
      </c>
      <c r="N211" s="822">
        <v>1</v>
      </c>
      <c r="O211" s="826">
        <v>1</v>
      </c>
      <c r="P211" s="825">
        <v>700.35</v>
      </c>
      <c r="Q211" s="827">
        <v>1</v>
      </c>
      <c r="R211" s="822">
        <v>1</v>
      </c>
      <c r="S211" s="827">
        <v>1</v>
      </c>
      <c r="T211" s="826">
        <v>1</v>
      </c>
      <c r="U211" s="828">
        <v>1</v>
      </c>
    </row>
    <row r="212" spans="1:21" ht="14.45" customHeight="1" x14ac:dyDescent="0.2">
      <c r="A212" s="821">
        <v>6</v>
      </c>
      <c r="B212" s="822" t="s">
        <v>1923</v>
      </c>
      <c r="C212" s="822" t="s">
        <v>1929</v>
      </c>
      <c r="D212" s="823" t="s">
        <v>2317</v>
      </c>
      <c r="E212" s="824" t="s">
        <v>1945</v>
      </c>
      <c r="F212" s="822" t="s">
        <v>1925</v>
      </c>
      <c r="G212" s="822" t="s">
        <v>1950</v>
      </c>
      <c r="H212" s="822" t="s">
        <v>329</v>
      </c>
      <c r="I212" s="822" t="s">
        <v>1954</v>
      </c>
      <c r="J212" s="822" t="s">
        <v>1955</v>
      </c>
      <c r="K212" s="822" t="s">
        <v>1956</v>
      </c>
      <c r="L212" s="825">
        <v>849.85</v>
      </c>
      <c r="M212" s="825">
        <v>1699.7</v>
      </c>
      <c r="N212" s="822">
        <v>2</v>
      </c>
      <c r="O212" s="826">
        <v>2</v>
      </c>
      <c r="P212" s="825">
        <v>1699.7</v>
      </c>
      <c r="Q212" s="827">
        <v>1</v>
      </c>
      <c r="R212" s="822">
        <v>2</v>
      </c>
      <c r="S212" s="827">
        <v>1</v>
      </c>
      <c r="T212" s="826">
        <v>2</v>
      </c>
      <c r="U212" s="828">
        <v>1</v>
      </c>
    </row>
    <row r="213" spans="1:21" ht="14.45" customHeight="1" x14ac:dyDescent="0.2">
      <c r="A213" s="821">
        <v>6</v>
      </c>
      <c r="B213" s="822" t="s">
        <v>1923</v>
      </c>
      <c r="C213" s="822" t="s">
        <v>1929</v>
      </c>
      <c r="D213" s="823" t="s">
        <v>2317</v>
      </c>
      <c r="E213" s="824" t="s">
        <v>1945</v>
      </c>
      <c r="F213" s="822" t="s">
        <v>1925</v>
      </c>
      <c r="G213" s="822" t="s">
        <v>1950</v>
      </c>
      <c r="H213" s="822" t="s">
        <v>329</v>
      </c>
      <c r="I213" s="822" t="s">
        <v>1960</v>
      </c>
      <c r="J213" s="822" t="s">
        <v>1961</v>
      </c>
      <c r="K213" s="822" t="s">
        <v>1962</v>
      </c>
      <c r="L213" s="825">
        <v>1493.46</v>
      </c>
      <c r="M213" s="825">
        <v>8960.76</v>
      </c>
      <c r="N213" s="822">
        <v>6</v>
      </c>
      <c r="O213" s="826">
        <v>6</v>
      </c>
      <c r="P213" s="825">
        <v>8960.76</v>
      </c>
      <c r="Q213" s="827">
        <v>1</v>
      </c>
      <c r="R213" s="822">
        <v>6</v>
      </c>
      <c r="S213" s="827">
        <v>1</v>
      </c>
      <c r="T213" s="826">
        <v>6</v>
      </c>
      <c r="U213" s="828">
        <v>1</v>
      </c>
    </row>
    <row r="214" spans="1:21" ht="14.45" customHeight="1" x14ac:dyDescent="0.2">
      <c r="A214" s="821">
        <v>6</v>
      </c>
      <c r="B214" s="822" t="s">
        <v>1923</v>
      </c>
      <c r="C214" s="822" t="s">
        <v>1929</v>
      </c>
      <c r="D214" s="823" t="s">
        <v>2317</v>
      </c>
      <c r="E214" s="824" t="s">
        <v>1945</v>
      </c>
      <c r="F214" s="822" t="s">
        <v>1925</v>
      </c>
      <c r="G214" s="822" t="s">
        <v>1950</v>
      </c>
      <c r="H214" s="822" t="s">
        <v>329</v>
      </c>
      <c r="I214" s="822" t="s">
        <v>2308</v>
      </c>
      <c r="J214" s="822" t="s">
        <v>2309</v>
      </c>
      <c r="K214" s="822" t="s">
        <v>2310</v>
      </c>
      <c r="L214" s="825">
        <v>849.85</v>
      </c>
      <c r="M214" s="825">
        <v>849.85</v>
      </c>
      <c r="N214" s="822">
        <v>1</v>
      </c>
      <c r="O214" s="826">
        <v>1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6</v>
      </c>
      <c r="B215" s="822" t="s">
        <v>1923</v>
      </c>
      <c r="C215" s="822" t="s">
        <v>1929</v>
      </c>
      <c r="D215" s="823" t="s">
        <v>2317</v>
      </c>
      <c r="E215" s="824" t="s">
        <v>1947</v>
      </c>
      <c r="F215" s="822" t="s">
        <v>1925</v>
      </c>
      <c r="G215" s="822" t="s">
        <v>1950</v>
      </c>
      <c r="H215" s="822" t="s">
        <v>329</v>
      </c>
      <c r="I215" s="822" t="s">
        <v>1954</v>
      </c>
      <c r="J215" s="822" t="s">
        <v>1955</v>
      </c>
      <c r="K215" s="822" t="s">
        <v>1956</v>
      </c>
      <c r="L215" s="825">
        <v>849.85</v>
      </c>
      <c r="M215" s="825">
        <v>1699.7</v>
      </c>
      <c r="N215" s="822">
        <v>2</v>
      </c>
      <c r="O215" s="826">
        <v>2</v>
      </c>
      <c r="P215" s="825">
        <v>1699.7</v>
      </c>
      <c r="Q215" s="827">
        <v>1</v>
      </c>
      <c r="R215" s="822">
        <v>2</v>
      </c>
      <c r="S215" s="827">
        <v>1</v>
      </c>
      <c r="T215" s="826">
        <v>2</v>
      </c>
      <c r="U215" s="828">
        <v>1</v>
      </c>
    </row>
    <row r="216" spans="1:21" ht="14.45" customHeight="1" x14ac:dyDescent="0.2">
      <c r="A216" s="821">
        <v>6</v>
      </c>
      <c r="B216" s="822" t="s">
        <v>1923</v>
      </c>
      <c r="C216" s="822" t="s">
        <v>1927</v>
      </c>
      <c r="D216" s="823" t="s">
        <v>2318</v>
      </c>
      <c r="E216" s="824" t="s">
        <v>1949</v>
      </c>
      <c r="F216" s="822" t="s">
        <v>1925</v>
      </c>
      <c r="G216" s="822" t="s">
        <v>1950</v>
      </c>
      <c r="H216" s="822" t="s">
        <v>329</v>
      </c>
      <c r="I216" s="822" t="s">
        <v>1954</v>
      </c>
      <c r="J216" s="822" t="s">
        <v>1955</v>
      </c>
      <c r="K216" s="822" t="s">
        <v>1956</v>
      </c>
      <c r="L216" s="825">
        <v>849.85</v>
      </c>
      <c r="M216" s="825">
        <v>849.85</v>
      </c>
      <c r="N216" s="822">
        <v>1</v>
      </c>
      <c r="O216" s="826">
        <v>1</v>
      </c>
      <c r="P216" s="825">
        <v>849.85</v>
      </c>
      <c r="Q216" s="827">
        <v>1</v>
      </c>
      <c r="R216" s="822">
        <v>1</v>
      </c>
      <c r="S216" s="827">
        <v>1</v>
      </c>
      <c r="T216" s="826">
        <v>1</v>
      </c>
      <c r="U216" s="828">
        <v>1</v>
      </c>
    </row>
    <row r="217" spans="1:21" ht="14.45" customHeight="1" x14ac:dyDescent="0.2">
      <c r="A217" s="821">
        <v>6</v>
      </c>
      <c r="B217" s="822" t="s">
        <v>1923</v>
      </c>
      <c r="C217" s="822" t="s">
        <v>1927</v>
      </c>
      <c r="D217" s="823" t="s">
        <v>2318</v>
      </c>
      <c r="E217" s="824" t="s">
        <v>1940</v>
      </c>
      <c r="F217" s="822" t="s">
        <v>1925</v>
      </c>
      <c r="G217" s="822" t="s">
        <v>1950</v>
      </c>
      <c r="H217" s="822" t="s">
        <v>329</v>
      </c>
      <c r="I217" s="822" t="s">
        <v>1954</v>
      </c>
      <c r="J217" s="822" t="s">
        <v>1955</v>
      </c>
      <c r="K217" s="822" t="s">
        <v>1956</v>
      </c>
      <c r="L217" s="825">
        <v>849.85</v>
      </c>
      <c r="M217" s="825">
        <v>849.85</v>
      </c>
      <c r="N217" s="822">
        <v>1</v>
      </c>
      <c r="O217" s="826">
        <v>1</v>
      </c>
      <c r="P217" s="825">
        <v>849.85</v>
      </c>
      <c r="Q217" s="827">
        <v>1</v>
      </c>
      <c r="R217" s="822">
        <v>1</v>
      </c>
      <c r="S217" s="827">
        <v>1</v>
      </c>
      <c r="T217" s="826">
        <v>1</v>
      </c>
      <c r="U217" s="828">
        <v>1</v>
      </c>
    </row>
    <row r="218" spans="1:21" ht="14.45" customHeight="1" x14ac:dyDescent="0.2">
      <c r="A218" s="821">
        <v>6</v>
      </c>
      <c r="B218" s="822" t="s">
        <v>1923</v>
      </c>
      <c r="C218" s="822" t="s">
        <v>1927</v>
      </c>
      <c r="D218" s="823" t="s">
        <v>2318</v>
      </c>
      <c r="E218" s="824" t="s">
        <v>1946</v>
      </c>
      <c r="F218" s="822" t="s">
        <v>1925</v>
      </c>
      <c r="G218" s="822" t="s">
        <v>1950</v>
      </c>
      <c r="H218" s="822" t="s">
        <v>329</v>
      </c>
      <c r="I218" s="822" t="s">
        <v>1954</v>
      </c>
      <c r="J218" s="822" t="s">
        <v>1955</v>
      </c>
      <c r="K218" s="822" t="s">
        <v>1956</v>
      </c>
      <c r="L218" s="825">
        <v>849.85</v>
      </c>
      <c r="M218" s="825">
        <v>849.85</v>
      </c>
      <c r="N218" s="822">
        <v>1</v>
      </c>
      <c r="O218" s="826">
        <v>1</v>
      </c>
      <c r="P218" s="825">
        <v>849.85</v>
      </c>
      <c r="Q218" s="827">
        <v>1</v>
      </c>
      <c r="R218" s="822">
        <v>1</v>
      </c>
      <c r="S218" s="827">
        <v>1</v>
      </c>
      <c r="T218" s="826">
        <v>1</v>
      </c>
      <c r="U218" s="828">
        <v>1</v>
      </c>
    </row>
    <row r="219" spans="1:21" ht="14.45" customHeight="1" x14ac:dyDescent="0.2">
      <c r="A219" s="821">
        <v>6</v>
      </c>
      <c r="B219" s="822" t="s">
        <v>1923</v>
      </c>
      <c r="C219" s="822" t="s">
        <v>1927</v>
      </c>
      <c r="D219" s="823" t="s">
        <v>2318</v>
      </c>
      <c r="E219" s="824" t="s">
        <v>1941</v>
      </c>
      <c r="F219" s="822" t="s">
        <v>1925</v>
      </c>
      <c r="G219" s="822" t="s">
        <v>1950</v>
      </c>
      <c r="H219" s="822" t="s">
        <v>329</v>
      </c>
      <c r="I219" s="822" t="s">
        <v>1957</v>
      </c>
      <c r="J219" s="822" t="s">
        <v>1958</v>
      </c>
      <c r="K219" s="822" t="s">
        <v>1959</v>
      </c>
      <c r="L219" s="825">
        <v>700.35</v>
      </c>
      <c r="M219" s="825">
        <v>700.35</v>
      </c>
      <c r="N219" s="822">
        <v>1</v>
      </c>
      <c r="O219" s="826">
        <v>1</v>
      </c>
      <c r="P219" s="825">
        <v>700.35</v>
      </c>
      <c r="Q219" s="827">
        <v>1</v>
      </c>
      <c r="R219" s="822">
        <v>1</v>
      </c>
      <c r="S219" s="827">
        <v>1</v>
      </c>
      <c r="T219" s="826">
        <v>1</v>
      </c>
      <c r="U219" s="828">
        <v>1</v>
      </c>
    </row>
    <row r="220" spans="1:21" ht="14.45" customHeight="1" x14ac:dyDescent="0.2">
      <c r="A220" s="821">
        <v>6</v>
      </c>
      <c r="B220" s="822" t="s">
        <v>1923</v>
      </c>
      <c r="C220" s="822" t="s">
        <v>1933</v>
      </c>
      <c r="D220" s="823" t="s">
        <v>2319</v>
      </c>
      <c r="E220" s="824" t="s">
        <v>1938</v>
      </c>
      <c r="F220" s="822" t="s">
        <v>1924</v>
      </c>
      <c r="G220" s="822" t="s">
        <v>2105</v>
      </c>
      <c r="H220" s="822" t="s">
        <v>636</v>
      </c>
      <c r="I220" s="822" t="s">
        <v>2106</v>
      </c>
      <c r="J220" s="822" t="s">
        <v>2107</v>
      </c>
      <c r="K220" s="822" t="s">
        <v>2108</v>
      </c>
      <c r="L220" s="825">
        <v>119.7</v>
      </c>
      <c r="M220" s="825">
        <v>239.4</v>
      </c>
      <c r="N220" s="822">
        <v>2</v>
      </c>
      <c r="O220" s="826">
        <v>0.5</v>
      </c>
      <c r="P220" s="825">
        <v>239.4</v>
      </c>
      <c r="Q220" s="827">
        <v>1</v>
      </c>
      <c r="R220" s="822">
        <v>2</v>
      </c>
      <c r="S220" s="827">
        <v>1</v>
      </c>
      <c r="T220" s="826">
        <v>0.5</v>
      </c>
      <c r="U220" s="828">
        <v>1</v>
      </c>
    </row>
    <row r="221" spans="1:21" ht="14.45" customHeight="1" x14ac:dyDescent="0.2">
      <c r="A221" s="821">
        <v>6</v>
      </c>
      <c r="B221" s="822" t="s">
        <v>1923</v>
      </c>
      <c r="C221" s="822" t="s">
        <v>1933</v>
      </c>
      <c r="D221" s="823" t="s">
        <v>2319</v>
      </c>
      <c r="E221" s="824" t="s">
        <v>1938</v>
      </c>
      <c r="F221" s="822" t="s">
        <v>1924</v>
      </c>
      <c r="G221" s="822" t="s">
        <v>2311</v>
      </c>
      <c r="H221" s="822" t="s">
        <v>329</v>
      </c>
      <c r="I221" s="822" t="s">
        <v>2312</v>
      </c>
      <c r="J221" s="822" t="s">
        <v>2313</v>
      </c>
      <c r="K221" s="822" t="s">
        <v>2314</v>
      </c>
      <c r="L221" s="825">
        <v>54.43</v>
      </c>
      <c r="M221" s="825">
        <v>108.86</v>
      </c>
      <c r="N221" s="822">
        <v>2</v>
      </c>
      <c r="O221" s="826">
        <v>1</v>
      </c>
      <c r="P221" s="825">
        <v>108.86</v>
      </c>
      <c r="Q221" s="827">
        <v>1</v>
      </c>
      <c r="R221" s="822">
        <v>2</v>
      </c>
      <c r="S221" s="827">
        <v>1</v>
      </c>
      <c r="T221" s="826">
        <v>1</v>
      </c>
      <c r="U221" s="828">
        <v>1</v>
      </c>
    </row>
    <row r="222" spans="1:21" ht="14.45" customHeight="1" x14ac:dyDescent="0.2">
      <c r="A222" s="821">
        <v>6</v>
      </c>
      <c r="B222" s="822" t="s">
        <v>1923</v>
      </c>
      <c r="C222" s="822" t="s">
        <v>1933</v>
      </c>
      <c r="D222" s="823" t="s">
        <v>2319</v>
      </c>
      <c r="E222" s="824" t="s">
        <v>1938</v>
      </c>
      <c r="F222" s="822" t="s">
        <v>1924</v>
      </c>
      <c r="G222" s="822" t="s">
        <v>2315</v>
      </c>
      <c r="H222" s="822" t="s">
        <v>329</v>
      </c>
      <c r="I222" s="822" t="s">
        <v>2316</v>
      </c>
      <c r="J222" s="822" t="s">
        <v>1177</v>
      </c>
      <c r="K222" s="822" t="s">
        <v>1178</v>
      </c>
      <c r="L222" s="825">
        <v>230.76</v>
      </c>
      <c r="M222" s="825">
        <v>230.76</v>
      </c>
      <c r="N222" s="822">
        <v>1</v>
      </c>
      <c r="O222" s="826">
        <v>0.5</v>
      </c>
      <c r="P222" s="825">
        <v>230.76</v>
      </c>
      <c r="Q222" s="827">
        <v>1</v>
      </c>
      <c r="R222" s="822">
        <v>1</v>
      </c>
      <c r="S222" s="827">
        <v>1</v>
      </c>
      <c r="T222" s="826">
        <v>0.5</v>
      </c>
      <c r="U222" s="828">
        <v>1</v>
      </c>
    </row>
    <row r="223" spans="1:21" ht="14.45" customHeight="1" thickBot="1" x14ac:dyDescent="0.25">
      <c r="A223" s="813">
        <v>6</v>
      </c>
      <c r="B223" s="814" t="s">
        <v>1923</v>
      </c>
      <c r="C223" s="814" t="s">
        <v>1931</v>
      </c>
      <c r="D223" s="815" t="s">
        <v>2320</v>
      </c>
      <c r="E223" s="816" t="s">
        <v>1945</v>
      </c>
      <c r="F223" s="814" t="s">
        <v>1925</v>
      </c>
      <c r="G223" s="814" t="s">
        <v>1950</v>
      </c>
      <c r="H223" s="814" t="s">
        <v>329</v>
      </c>
      <c r="I223" s="814" t="s">
        <v>1954</v>
      </c>
      <c r="J223" s="814" t="s">
        <v>1955</v>
      </c>
      <c r="K223" s="814" t="s">
        <v>1956</v>
      </c>
      <c r="L223" s="817">
        <v>849.85</v>
      </c>
      <c r="M223" s="817">
        <v>849.85</v>
      </c>
      <c r="N223" s="814">
        <v>1</v>
      </c>
      <c r="O223" s="818">
        <v>1</v>
      </c>
      <c r="P223" s="817">
        <v>849.85</v>
      </c>
      <c r="Q223" s="819">
        <v>1</v>
      </c>
      <c r="R223" s="814">
        <v>1</v>
      </c>
      <c r="S223" s="819">
        <v>1</v>
      </c>
      <c r="T223" s="818">
        <v>1</v>
      </c>
      <c r="U223" s="82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CF2AE68-130A-4BC1-957B-33F25CB9CDB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2322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1943</v>
      </c>
      <c r="B5" s="225">
        <v>1085.03</v>
      </c>
      <c r="C5" s="812">
        <v>0.6967603146572483</v>
      </c>
      <c r="D5" s="225">
        <v>472.22</v>
      </c>
      <c r="E5" s="812">
        <v>0.30323968534275164</v>
      </c>
      <c r="F5" s="830">
        <v>1557.25</v>
      </c>
    </row>
    <row r="6" spans="1:6" ht="14.45" customHeight="1" x14ac:dyDescent="0.2">
      <c r="A6" s="836" t="s">
        <v>1939</v>
      </c>
      <c r="B6" s="831">
        <v>395.83000000000004</v>
      </c>
      <c r="C6" s="827">
        <v>0.20245609010096466</v>
      </c>
      <c r="D6" s="831">
        <v>1559.31</v>
      </c>
      <c r="E6" s="827">
        <v>0.79754390989903534</v>
      </c>
      <c r="F6" s="832">
        <v>1955.1399999999999</v>
      </c>
    </row>
    <row r="7" spans="1:6" ht="14.45" customHeight="1" x14ac:dyDescent="0.2">
      <c r="A7" s="836" t="s">
        <v>1946</v>
      </c>
      <c r="B7" s="831">
        <v>246.39</v>
      </c>
      <c r="C7" s="827">
        <v>4.2791271198951021E-2</v>
      </c>
      <c r="D7" s="831">
        <v>5511.5599999999986</v>
      </c>
      <c r="E7" s="827">
        <v>0.9572087288010489</v>
      </c>
      <c r="F7" s="832">
        <v>5757.9499999999989</v>
      </c>
    </row>
    <row r="8" spans="1:6" ht="14.45" customHeight="1" x14ac:dyDescent="0.2">
      <c r="A8" s="836" t="s">
        <v>1948</v>
      </c>
      <c r="B8" s="831">
        <v>176.32</v>
      </c>
      <c r="C8" s="827">
        <v>0.10815585435273334</v>
      </c>
      <c r="D8" s="831">
        <v>1453.92</v>
      </c>
      <c r="E8" s="827">
        <v>0.89184414564726666</v>
      </c>
      <c r="F8" s="832">
        <v>1630.24</v>
      </c>
    </row>
    <row r="9" spans="1:6" ht="14.45" customHeight="1" x14ac:dyDescent="0.2">
      <c r="A9" s="836" t="s">
        <v>1944</v>
      </c>
      <c r="B9" s="831"/>
      <c r="C9" s="827">
        <v>0</v>
      </c>
      <c r="D9" s="831">
        <v>1814.21</v>
      </c>
      <c r="E9" s="827">
        <v>1</v>
      </c>
      <c r="F9" s="832">
        <v>1814.21</v>
      </c>
    </row>
    <row r="10" spans="1:6" ht="14.45" customHeight="1" x14ac:dyDescent="0.2">
      <c r="A10" s="836" t="s">
        <v>1945</v>
      </c>
      <c r="B10" s="831"/>
      <c r="C10" s="827">
        <v>0</v>
      </c>
      <c r="D10" s="831">
        <v>328.72</v>
      </c>
      <c r="E10" s="827">
        <v>1</v>
      </c>
      <c r="F10" s="832">
        <v>328.72</v>
      </c>
    </row>
    <row r="11" spans="1:6" ht="14.45" customHeight="1" x14ac:dyDescent="0.2">
      <c r="A11" s="836" t="s">
        <v>1938</v>
      </c>
      <c r="B11" s="831"/>
      <c r="C11" s="827">
        <v>0</v>
      </c>
      <c r="D11" s="831">
        <v>239.4</v>
      </c>
      <c r="E11" s="827">
        <v>1</v>
      </c>
      <c r="F11" s="832">
        <v>239.4</v>
      </c>
    </row>
    <row r="12" spans="1:6" ht="14.45" customHeight="1" thickBot="1" x14ac:dyDescent="0.25">
      <c r="A12" s="759" t="s">
        <v>1941</v>
      </c>
      <c r="B12" s="750"/>
      <c r="C12" s="751">
        <v>0</v>
      </c>
      <c r="D12" s="750">
        <v>3326.0000000000005</v>
      </c>
      <c r="E12" s="751">
        <v>1</v>
      </c>
      <c r="F12" s="752">
        <v>3326.0000000000005</v>
      </c>
    </row>
    <row r="13" spans="1:6" ht="14.45" customHeight="1" thickBot="1" x14ac:dyDescent="0.25">
      <c r="A13" s="753" t="s">
        <v>3</v>
      </c>
      <c r="B13" s="754">
        <v>1903.57</v>
      </c>
      <c r="C13" s="755">
        <v>0.11461137425634794</v>
      </c>
      <c r="D13" s="754">
        <v>14705.339999999998</v>
      </c>
      <c r="E13" s="755">
        <v>0.88538862574365196</v>
      </c>
      <c r="F13" s="756">
        <v>16608.91</v>
      </c>
    </row>
    <row r="14" spans="1:6" ht="14.45" customHeight="1" thickBot="1" x14ac:dyDescent="0.25"/>
    <row r="15" spans="1:6" ht="14.45" customHeight="1" x14ac:dyDescent="0.2">
      <c r="A15" s="835" t="s">
        <v>1565</v>
      </c>
      <c r="B15" s="225">
        <v>492.78999999999996</v>
      </c>
      <c r="C15" s="812">
        <v>0.57191435037428184</v>
      </c>
      <c r="D15" s="225">
        <v>368.86</v>
      </c>
      <c r="E15" s="812">
        <v>0.4280856496257181</v>
      </c>
      <c r="F15" s="830">
        <v>861.65</v>
      </c>
    </row>
    <row r="16" spans="1:6" ht="14.45" customHeight="1" x14ac:dyDescent="0.2">
      <c r="A16" s="836" t="s">
        <v>2323</v>
      </c>
      <c r="B16" s="831">
        <v>411.40999999999997</v>
      </c>
      <c r="C16" s="827">
        <v>0.69999829853844442</v>
      </c>
      <c r="D16" s="831">
        <v>176.32</v>
      </c>
      <c r="E16" s="827">
        <v>0.30000170146155547</v>
      </c>
      <c r="F16" s="832">
        <v>587.73</v>
      </c>
    </row>
    <row r="17" spans="1:6" ht="14.45" customHeight="1" x14ac:dyDescent="0.2">
      <c r="A17" s="836" t="s">
        <v>1573</v>
      </c>
      <c r="B17" s="831">
        <v>308.72000000000003</v>
      </c>
      <c r="C17" s="827">
        <v>0.14349992562843972</v>
      </c>
      <c r="D17" s="831">
        <v>1842.6399999999999</v>
      </c>
      <c r="E17" s="827">
        <v>0.85650007437156039</v>
      </c>
      <c r="F17" s="832">
        <v>2151.3599999999997</v>
      </c>
    </row>
    <row r="18" spans="1:6" ht="14.45" customHeight="1" x14ac:dyDescent="0.2">
      <c r="A18" s="836" t="s">
        <v>1576</v>
      </c>
      <c r="B18" s="831">
        <v>272.74</v>
      </c>
      <c r="C18" s="827">
        <v>0.7215916607138132</v>
      </c>
      <c r="D18" s="831">
        <v>105.23</v>
      </c>
      <c r="E18" s="827">
        <v>0.27840833928618675</v>
      </c>
      <c r="F18" s="832">
        <v>377.97</v>
      </c>
    </row>
    <row r="19" spans="1:6" ht="14.45" customHeight="1" x14ac:dyDescent="0.2">
      <c r="A19" s="836" t="s">
        <v>1521</v>
      </c>
      <c r="B19" s="831">
        <v>210.64</v>
      </c>
      <c r="C19" s="827">
        <v>0.85713123092573751</v>
      </c>
      <c r="D19" s="831">
        <v>35.11</v>
      </c>
      <c r="E19" s="827">
        <v>0.14286876907426246</v>
      </c>
      <c r="F19" s="832">
        <v>245.75</v>
      </c>
    </row>
    <row r="20" spans="1:6" ht="14.45" customHeight="1" x14ac:dyDescent="0.2">
      <c r="A20" s="836" t="s">
        <v>1522</v>
      </c>
      <c r="B20" s="831">
        <v>207.27</v>
      </c>
      <c r="C20" s="827">
        <v>0.86956704144990771</v>
      </c>
      <c r="D20" s="831">
        <v>31.09</v>
      </c>
      <c r="E20" s="827">
        <v>0.13043295855009229</v>
      </c>
      <c r="F20" s="832">
        <v>238.36</v>
      </c>
    </row>
    <row r="21" spans="1:6" ht="14.45" customHeight="1" x14ac:dyDescent="0.2">
      <c r="A21" s="836" t="s">
        <v>1564</v>
      </c>
      <c r="B21" s="831"/>
      <c r="C21" s="827">
        <v>0</v>
      </c>
      <c r="D21" s="831">
        <v>614.79999999999995</v>
      </c>
      <c r="E21" s="827">
        <v>1</v>
      </c>
      <c r="F21" s="832">
        <v>614.79999999999995</v>
      </c>
    </row>
    <row r="22" spans="1:6" ht="14.45" customHeight="1" x14ac:dyDescent="0.2">
      <c r="A22" s="836" t="s">
        <v>1559</v>
      </c>
      <c r="B22" s="831"/>
      <c r="C22" s="827">
        <v>0</v>
      </c>
      <c r="D22" s="831">
        <v>105.33000000000001</v>
      </c>
      <c r="E22" s="827">
        <v>1</v>
      </c>
      <c r="F22" s="832">
        <v>105.33000000000001</v>
      </c>
    </row>
    <row r="23" spans="1:6" ht="14.45" customHeight="1" x14ac:dyDescent="0.2">
      <c r="A23" s="836" t="s">
        <v>1528</v>
      </c>
      <c r="B23" s="831"/>
      <c r="C23" s="827">
        <v>0</v>
      </c>
      <c r="D23" s="831">
        <v>234.91</v>
      </c>
      <c r="E23" s="827">
        <v>1</v>
      </c>
      <c r="F23" s="832">
        <v>234.91</v>
      </c>
    </row>
    <row r="24" spans="1:6" ht="14.45" customHeight="1" x14ac:dyDescent="0.2">
      <c r="A24" s="836" t="s">
        <v>1570</v>
      </c>
      <c r="B24" s="831"/>
      <c r="C24" s="827">
        <v>0</v>
      </c>
      <c r="D24" s="831">
        <v>63.75</v>
      </c>
      <c r="E24" s="827">
        <v>1</v>
      </c>
      <c r="F24" s="832">
        <v>63.75</v>
      </c>
    </row>
    <row r="25" spans="1:6" ht="14.45" customHeight="1" x14ac:dyDescent="0.2">
      <c r="A25" s="836" t="s">
        <v>1530</v>
      </c>
      <c r="B25" s="831"/>
      <c r="C25" s="827">
        <v>0</v>
      </c>
      <c r="D25" s="831">
        <v>77.790000000000006</v>
      </c>
      <c r="E25" s="827">
        <v>1</v>
      </c>
      <c r="F25" s="832">
        <v>77.790000000000006</v>
      </c>
    </row>
    <row r="26" spans="1:6" ht="14.45" customHeight="1" x14ac:dyDescent="0.2">
      <c r="A26" s="836" t="s">
        <v>1556</v>
      </c>
      <c r="B26" s="831"/>
      <c r="C26" s="827">
        <v>0</v>
      </c>
      <c r="D26" s="831">
        <v>1820.4</v>
      </c>
      <c r="E26" s="827">
        <v>1</v>
      </c>
      <c r="F26" s="832">
        <v>1820.4</v>
      </c>
    </row>
    <row r="27" spans="1:6" ht="14.45" customHeight="1" x14ac:dyDescent="0.2">
      <c r="A27" s="836" t="s">
        <v>1537</v>
      </c>
      <c r="B27" s="831"/>
      <c r="C27" s="827">
        <v>0</v>
      </c>
      <c r="D27" s="831">
        <v>96.04</v>
      </c>
      <c r="E27" s="827">
        <v>1</v>
      </c>
      <c r="F27" s="832">
        <v>96.04</v>
      </c>
    </row>
    <row r="28" spans="1:6" ht="14.45" customHeight="1" x14ac:dyDescent="0.2">
      <c r="A28" s="836" t="s">
        <v>1563</v>
      </c>
      <c r="B28" s="831"/>
      <c r="C28" s="827">
        <v>0</v>
      </c>
      <c r="D28" s="831">
        <v>439.98</v>
      </c>
      <c r="E28" s="827">
        <v>1</v>
      </c>
      <c r="F28" s="832">
        <v>439.98</v>
      </c>
    </row>
    <row r="29" spans="1:6" ht="14.45" customHeight="1" x14ac:dyDescent="0.2">
      <c r="A29" s="836" t="s">
        <v>2324</v>
      </c>
      <c r="B29" s="831"/>
      <c r="C29" s="827">
        <v>0</v>
      </c>
      <c r="D29" s="831">
        <v>710.62</v>
      </c>
      <c r="E29" s="827">
        <v>1</v>
      </c>
      <c r="F29" s="832">
        <v>710.62</v>
      </c>
    </row>
    <row r="30" spans="1:6" ht="14.45" customHeight="1" x14ac:dyDescent="0.2">
      <c r="A30" s="836" t="s">
        <v>1516</v>
      </c>
      <c r="B30" s="831"/>
      <c r="C30" s="827">
        <v>0</v>
      </c>
      <c r="D30" s="831">
        <v>70.3</v>
      </c>
      <c r="E30" s="827">
        <v>1</v>
      </c>
      <c r="F30" s="832">
        <v>70.3</v>
      </c>
    </row>
    <row r="31" spans="1:6" ht="14.45" customHeight="1" x14ac:dyDescent="0.2">
      <c r="A31" s="836" t="s">
        <v>1513</v>
      </c>
      <c r="B31" s="831"/>
      <c r="C31" s="827">
        <v>0</v>
      </c>
      <c r="D31" s="831">
        <v>6827.71</v>
      </c>
      <c r="E31" s="827">
        <v>1</v>
      </c>
      <c r="F31" s="832">
        <v>6827.71</v>
      </c>
    </row>
    <row r="32" spans="1:6" ht="14.45" customHeight="1" x14ac:dyDescent="0.2">
      <c r="A32" s="836" t="s">
        <v>1526</v>
      </c>
      <c r="B32" s="831"/>
      <c r="C32" s="827">
        <v>0</v>
      </c>
      <c r="D32" s="831">
        <v>137.86000000000001</v>
      </c>
      <c r="E32" s="827">
        <v>1</v>
      </c>
      <c r="F32" s="832">
        <v>137.86000000000001</v>
      </c>
    </row>
    <row r="33" spans="1:6" ht="14.45" customHeight="1" x14ac:dyDescent="0.2">
      <c r="A33" s="836" t="s">
        <v>1571</v>
      </c>
      <c r="B33" s="831"/>
      <c r="C33" s="827">
        <v>0</v>
      </c>
      <c r="D33" s="831">
        <v>411.41999999999996</v>
      </c>
      <c r="E33" s="827">
        <v>1</v>
      </c>
      <c r="F33" s="832">
        <v>411.41999999999996</v>
      </c>
    </row>
    <row r="34" spans="1:6" ht="14.45" customHeight="1" x14ac:dyDescent="0.2">
      <c r="A34" s="836" t="s">
        <v>2325</v>
      </c>
      <c r="B34" s="831"/>
      <c r="C34" s="827">
        <v>0</v>
      </c>
      <c r="D34" s="831">
        <v>54.75</v>
      </c>
      <c r="E34" s="827">
        <v>1</v>
      </c>
      <c r="F34" s="832">
        <v>54.75</v>
      </c>
    </row>
    <row r="35" spans="1:6" ht="14.45" customHeight="1" x14ac:dyDescent="0.2">
      <c r="A35" s="836" t="s">
        <v>1555</v>
      </c>
      <c r="B35" s="831"/>
      <c r="C35" s="827">
        <v>0</v>
      </c>
      <c r="D35" s="831">
        <v>339.47</v>
      </c>
      <c r="E35" s="827">
        <v>1</v>
      </c>
      <c r="F35" s="832">
        <v>339.47</v>
      </c>
    </row>
    <row r="36" spans="1:6" ht="14.45" customHeight="1" x14ac:dyDescent="0.2">
      <c r="A36" s="836" t="s">
        <v>2326</v>
      </c>
      <c r="B36" s="831"/>
      <c r="C36" s="827">
        <v>0</v>
      </c>
      <c r="D36" s="831">
        <v>140.96</v>
      </c>
      <c r="E36" s="827">
        <v>1</v>
      </c>
      <c r="F36" s="832">
        <v>140.96</v>
      </c>
    </row>
    <row r="37" spans="1:6" ht="14.45" customHeight="1" thickBot="1" x14ac:dyDescent="0.25">
      <c r="A37" s="759" t="s">
        <v>1551</v>
      </c>
      <c r="B37" s="750">
        <v>0</v>
      </c>
      <c r="C37" s="751"/>
      <c r="D37" s="750">
        <v>0</v>
      </c>
      <c r="E37" s="751"/>
      <c r="F37" s="752">
        <v>0</v>
      </c>
    </row>
    <row r="38" spans="1:6" ht="14.45" customHeight="1" thickBot="1" x14ac:dyDescent="0.25">
      <c r="A38" s="753" t="s">
        <v>3</v>
      </c>
      <c r="B38" s="754">
        <v>1903.57</v>
      </c>
      <c r="C38" s="755">
        <v>0.11461137425634797</v>
      </c>
      <c r="D38" s="754">
        <v>14705.339999999997</v>
      </c>
      <c r="E38" s="755">
        <v>0.88538862574365207</v>
      </c>
      <c r="F38" s="756">
        <v>16608.909999999996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{22D72ECA-A952-4C71-AE14-1F188C9668C2}</x14:id>
        </ext>
      </extLst>
    </cfRule>
  </conditionalFormatting>
  <conditionalFormatting sqref="F15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{A3A2616C-2917-4627-A3B7-D15066CE7CA6}</x14:id>
        </ext>
      </extLst>
    </cfRule>
  </conditionalFormatting>
  <hyperlinks>
    <hyperlink ref="A2" location="Obsah!A1" display="Zpět na Obsah  KL 01  1.-4.měsíc" xr:uid="{173A05D3-157A-46E6-A288-6271F8D5A2E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D72ECA-A952-4C71-AE14-1F188C9668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A3A2616C-2917-4627-A3B7-D15066CE7C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5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2331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15</v>
      </c>
      <c r="G3" s="47">
        <f>SUBTOTAL(9,G6:G1048576)</f>
        <v>1903.57</v>
      </c>
      <c r="H3" s="48">
        <f>IF(M3=0,0,G3/M3)</f>
        <v>0.11461137425634797</v>
      </c>
      <c r="I3" s="47">
        <f>SUBTOTAL(9,I6:I1048576)</f>
        <v>59</v>
      </c>
      <c r="J3" s="47">
        <f>SUBTOTAL(9,J6:J1048576)</f>
        <v>14705.339999999998</v>
      </c>
      <c r="K3" s="48">
        <f>IF(M3=0,0,J3/M3)</f>
        <v>0.88538862574365218</v>
      </c>
      <c r="L3" s="47">
        <f>SUBTOTAL(9,L6:L1048576)</f>
        <v>74</v>
      </c>
      <c r="M3" s="49">
        <f>SUBTOTAL(9,M6:M1048576)</f>
        <v>16608.909999999996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1938</v>
      </c>
      <c r="B6" s="807" t="s">
        <v>2327</v>
      </c>
      <c r="C6" s="807" t="s">
        <v>2106</v>
      </c>
      <c r="D6" s="807" t="s">
        <v>2107</v>
      </c>
      <c r="E6" s="807" t="s">
        <v>2108</v>
      </c>
      <c r="F6" s="225"/>
      <c r="G6" s="225"/>
      <c r="H6" s="812">
        <v>0</v>
      </c>
      <c r="I6" s="225">
        <v>2</v>
      </c>
      <c r="J6" s="225">
        <v>239.4</v>
      </c>
      <c r="K6" s="812">
        <v>1</v>
      </c>
      <c r="L6" s="225">
        <v>2</v>
      </c>
      <c r="M6" s="830">
        <v>239.4</v>
      </c>
    </row>
    <row r="7" spans="1:13" ht="14.45" customHeight="1" x14ac:dyDescent="0.2">
      <c r="A7" s="821" t="s">
        <v>1939</v>
      </c>
      <c r="B7" s="822" t="s">
        <v>2328</v>
      </c>
      <c r="C7" s="822" t="s">
        <v>2173</v>
      </c>
      <c r="D7" s="822" t="s">
        <v>2174</v>
      </c>
      <c r="E7" s="822" t="s">
        <v>2175</v>
      </c>
      <c r="F7" s="831"/>
      <c r="G7" s="831"/>
      <c r="H7" s="827">
        <v>0</v>
      </c>
      <c r="I7" s="831">
        <v>1</v>
      </c>
      <c r="J7" s="831">
        <v>54.75</v>
      </c>
      <c r="K7" s="827">
        <v>1</v>
      </c>
      <c r="L7" s="831">
        <v>1</v>
      </c>
      <c r="M7" s="832">
        <v>54.75</v>
      </c>
    </row>
    <row r="8" spans="1:13" ht="14.45" customHeight="1" x14ac:dyDescent="0.2">
      <c r="A8" s="821" t="s">
        <v>1939</v>
      </c>
      <c r="B8" s="822" t="s">
        <v>1722</v>
      </c>
      <c r="C8" s="822" t="s">
        <v>2157</v>
      </c>
      <c r="D8" s="822" t="s">
        <v>2158</v>
      </c>
      <c r="E8" s="822" t="s">
        <v>2159</v>
      </c>
      <c r="F8" s="831">
        <v>1</v>
      </c>
      <c r="G8" s="831">
        <v>207.27</v>
      </c>
      <c r="H8" s="827">
        <v>1</v>
      </c>
      <c r="I8" s="831"/>
      <c r="J8" s="831"/>
      <c r="K8" s="827">
        <v>0</v>
      </c>
      <c r="L8" s="831">
        <v>1</v>
      </c>
      <c r="M8" s="832">
        <v>207.27</v>
      </c>
    </row>
    <row r="9" spans="1:13" ht="14.45" customHeight="1" x14ac:dyDescent="0.2">
      <c r="A9" s="821" t="s">
        <v>1939</v>
      </c>
      <c r="B9" s="822" t="s">
        <v>1741</v>
      </c>
      <c r="C9" s="822" t="s">
        <v>2214</v>
      </c>
      <c r="D9" s="822" t="s">
        <v>961</v>
      </c>
      <c r="E9" s="822" t="s">
        <v>2215</v>
      </c>
      <c r="F9" s="831">
        <v>2</v>
      </c>
      <c r="G9" s="831">
        <v>188.56</v>
      </c>
      <c r="H9" s="827">
        <v>1</v>
      </c>
      <c r="I9" s="831"/>
      <c r="J9" s="831"/>
      <c r="K9" s="827">
        <v>0</v>
      </c>
      <c r="L9" s="831">
        <v>2</v>
      </c>
      <c r="M9" s="832">
        <v>188.56</v>
      </c>
    </row>
    <row r="10" spans="1:13" ht="14.45" customHeight="1" x14ac:dyDescent="0.2">
      <c r="A10" s="821" t="s">
        <v>1939</v>
      </c>
      <c r="B10" s="822" t="s">
        <v>1638</v>
      </c>
      <c r="C10" s="822" t="s">
        <v>1639</v>
      </c>
      <c r="D10" s="822" t="s">
        <v>870</v>
      </c>
      <c r="E10" s="822" t="s">
        <v>1640</v>
      </c>
      <c r="F10" s="831"/>
      <c r="G10" s="831"/>
      <c r="H10" s="827">
        <v>0</v>
      </c>
      <c r="I10" s="831">
        <v>1</v>
      </c>
      <c r="J10" s="831">
        <v>154.36000000000001</v>
      </c>
      <c r="K10" s="827">
        <v>1</v>
      </c>
      <c r="L10" s="831">
        <v>1</v>
      </c>
      <c r="M10" s="832">
        <v>154.36000000000001</v>
      </c>
    </row>
    <row r="11" spans="1:13" ht="14.45" customHeight="1" x14ac:dyDescent="0.2">
      <c r="A11" s="821" t="s">
        <v>1939</v>
      </c>
      <c r="B11" s="822" t="s">
        <v>1638</v>
      </c>
      <c r="C11" s="822" t="s">
        <v>1641</v>
      </c>
      <c r="D11" s="822" t="s">
        <v>1642</v>
      </c>
      <c r="E11" s="822" t="s">
        <v>1643</v>
      </c>
      <c r="F11" s="831"/>
      <c r="G11" s="831"/>
      <c r="H11" s="827">
        <v>0</v>
      </c>
      <c r="I11" s="831">
        <v>2</v>
      </c>
      <c r="J11" s="831">
        <v>299.04000000000002</v>
      </c>
      <c r="K11" s="827">
        <v>1</v>
      </c>
      <c r="L11" s="831">
        <v>2</v>
      </c>
      <c r="M11" s="832">
        <v>299.04000000000002</v>
      </c>
    </row>
    <row r="12" spans="1:13" ht="14.45" customHeight="1" x14ac:dyDescent="0.2">
      <c r="A12" s="821" t="s">
        <v>1939</v>
      </c>
      <c r="B12" s="822" t="s">
        <v>2329</v>
      </c>
      <c r="C12" s="822" t="s">
        <v>2184</v>
      </c>
      <c r="D12" s="822" t="s">
        <v>2185</v>
      </c>
      <c r="E12" s="822" t="s">
        <v>2186</v>
      </c>
      <c r="F12" s="831"/>
      <c r="G12" s="831"/>
      <c r="H12" s="827">
        <v>0</v>
      </c>
      <c r="I12" s="831">
        <v>1</v>
      </c>
      <c r="J12" s="831">
        <v>140.96</v>
      </c>
      <c r="K12" s="827">
        <v>1</v>
      </c>
      <c r="L12" s="831">
        <v>1</v>
      </c>
      <c r="M12" s="832">
        <v>140.96</v>
      </c>
    </row>
    <row r="13" spans="1:13" ht="14.45" customHeight="1" x14ac:dyDescent="0.2">
      <c r="A13" s="821" t="s">
        <v>1939</v>
      </c>
      <c r="B13" s="822" t="s">
        <v>1662</v>
      </c>
      <c r="C13" s="822" t="s">
        <v>1663</v>
      </c>
      <c r="D13" s="822" t="s">
        <v>787</v>
      </c>
      <c r="E13" s="822" t="s">
        <v>789</v>
      </c>
      <c r="F13" s="831"/>
      <c r="G13" s="831"/>
      <c r="H13" s="827"/>
      <c r="I13" s="831">
        <v>2</v>
      </c>
      <c r="J13" s="831">
        <v>0</v>
      </c>
      <c r="K13" s="827"/>
      <c r="L13" s="831">
        <v>2</v>
      </c>
      <c r="M13" s="832">
        <v>0</v>
      </c>
    </row>
    <row r="14" spans="1:13" ht="14.45" customHeight="1" x14ac:dyDescent="0.2">
      <c r="A14" s="821" t="s">
        <v>1939</v>
      </c>
      <c r="B14" s="822" t="s">
        <v>1662</v>
      </c>
      <c r="C14" s="822" t="s">
        <v>2199</v>
      </c>
      <c r="D14" s="822" t="s">
        <v>2200</v>
      </c>
      <c r="E14" s="822" t="s">
        <v>2201</v>
      </c>
      <c r="F14" s="831">
        <v>1</v>
      </c>
      <c r="G14" s="831">
        <v>0</v>
      </c>
      <c r="H14" s="827"/>
      <c r="I14" s="831"/>
      <c r="J14" s="831"/>
      <c r="K14" s="827"/>
      <c r="L14" s="831">
        <v>1</v>
      </c>
      <c r="M14" s="832">
        <v>0</v>
      </c>
    </row>
    <row r="15" spans="1:13" ht="14.45" customHeight="1" x14ac:dyDescent="0.2">
      <c r="A15" s="821" t="s">
        <v>1939</v>
      </c>
      <c r="B15" s="822" t="s">
        <v>1772</v>
      </c>
      <c r="C15" s="822" t="s">
        <v>1773</v>
      </c>
      <c r="D15" s="822" t="s">
        <v>1774</v>
      </c>
      <c r="E15" s="822" t="s">
        <v>1775</v>
      </c>
      <c r="F15" s="831"/>
      <c r="G15" s="831"/>
      <c r="H15" s="827">
        <v>0</v>
      </c>
      <c r="I15" s="831">
        <v>1</v>
      </c>
      <c r="J15" s="831">
        <v>910.2</v>
      </c>
      <c r="K15" s="827">
        <v>1</v>
      </c>
      <c r="L15" s="831">
        <v>1</v>
      </c>
      <c r="M15" s="832">
        <v>910.2</v>
      </c>
    </row>
    <row r="16" spans="1:13" ht="14.45" customHeight="1" x14ac:dyDescent="0.2">
      <c r="A16" s="821" t="s">
        <v>1941</v>
      </c>
      <c r="B16" s="822" t="s">
        <v>1589</v>
      </c>
      <c r="C16" s="822" t="s">
        <v>2130</v>
      </c>
      <c r="D16" s="822" t="s">
        <v>2131</v>
      </c>
      <c r="E16" s="822" t="s">
        <v>2132</v>
      </c>
      <c r="F16" s="831"/>
      <c r="G16" s="831"/>
      <c r="H16" s="827">
        <v>0</v>
      </c>
      <c r="I16" s="831">
        <v>1</v>
      </c>
      <c r="J16" s="831">
        <v>1847.49</v>
      </c>
      <c r="K16" s="827">
        <v>1</v>
      </c>
      <c r="L16" s="831">
        <v>1</v>
      </c>
      <c r="M16" s="832">
        <v>1847.49</v>
      </c>
    </row>
    <row r="17" spans="1:13" ht="14.45" customHeight="1" x14ac:dyDescent="0.2">
      <c r="A17" s="821" t="s">
        <v>1941</v>
      </c>
      <c r="B17" s="822" t="s">
        <v>1741</v>
      </c>
      <c r="C17" s="822" t="s">
        <v>1742</v>
      </c>
      <c r="D17" s="822" t="s">
        <v>1743</v>
      </c>
      <c r="E17" s="822" t="s">
        <v>1744</v>
      </c>
      <c r="F17" s="831"/>
      <c r="G17" s="831"/>
      <c r="H17" s="827">
        <v>0</v>
      </c>
      <c r="I17" s="831">
        <v>1</v>
      </c>
      <c r="J17" s="831">
        <v>105.23</v>
      </c>
      <c r="K17" s="827">
        <v>1</v>
      </c>
      <c r="L17" s="831">
        <v>1</v>
      </c>
      <c r="M17" s="832">
        <v>105.23</v>
      </c>
    </row>
    <row r="18" spans="1:13" ht="14.45" customHeight="1" x14ac:dyDescent="0.2">
      <c r="A18" s="821" t="s">
        <v>1941</v>
      </c>
      <c r="B18" s="822" t="s">
        <v>1638</v>
      </c>
      <c r="C18" s="822" t="s">
        <v>1639</v>
      </c>
      <c r="D18" s="822" t="s">
        <v>870</v>
      </c>
      <c r="E18" s="822" t="s">
        <v>1640</v>
      </c>
      <c r="F18" s="831"/>
      <c r="G18" s="831"/>
      <c r="H18" s="827">
        <v>0</v>
      </c>
      <c r="I18" s="831">
        <v>3</v>
      </c>
      <c r="J18" s="831">
        <v>463.08000000000004</v>
      </c>
      <c r="K18" s="827">
        <v>1</v>
      </c>
      <c r="L18" s="831">
        <v>3</v>
      </c>
      <c r="M18" s="832">
        <v>463.08000000000004</v>
      </c>
    </row>
    <row r="19" spans="1:13" ht="14.45" customHeight="1" x14ac:dyDescent="0.2">
      <c r="A19" s="821" t="s">
        <v>1941</v>
      </c>
      <c r="B19" s="822" t="s">
        <v>1772</v>
      </c>
      <c r="C19" s="822" t="s">
        <v>1773</v>
      </c>
      <c r="D19" s="822" t="s">
        <v>1774</v>
      </c>
      <c r="E19" s="822" t="s">
        <v>1775</v>
      </c>
      <c r="F19" s="831"/>
      <c r="G19" s="831"/>
      <c r="H19" s="827">
        <v>0</v>
      </c>
      <c r="I19" s="831">
        <v>1</v>
      </c>
      <c r="J19" s="831">
        <v>910.2</v>
      </c>
      <c r="K19" s="827">
        <v>1</v>
      </c>
      <c r="L19" s="831">
        <v>1</v>
      </c>
      <c r="M19" s="832">
        <v>910.2</v>
      </c>
    </row>
    <row r="20" spans="1:13" ht="14.45" customHeight="1" x14ac:dyDescent="0.2">
      <c r="A20" s="821" t="s">
        <v>1943</v>
      </c>
      <c r="B20" s="822" t="s">
        <v>1611</v>
      </c>
      <c r="C20" s="822" t="s">
        <v>1974</v>
      </c>
      <c r="D20" s="822" t="s">
        <v>1975</v>
      </c>
      <c r="E20" s="822" t="s">
        <v>1976</v>
      </c>
      <c r="F20" s="831">
        <v>2</v>
      </c>
      <c r="G20" s="831">
        <v>210.64</v>
      </c>
      <c r="H20" s="827">
        <v>1</v>
      </c>
      <c r="I20" s="831"/>
      <c r="J20" s="831"/>
      <c r="K20" s="827">
        <v>0</v>
      </c>
      <c r="L20" s="831">
        <v>2</v>
      </c>
      <c r="M20" s="832">
        <v>210.64</v>
      </c>
    </row>
    <row r="21" spans="1:13" ht="14.45" customHeight="1" x14ac:dyDescent="0.2">
      <c r="A21" s="821" t="s">
        <v>1943</v>
      </c>
      <c r="B21" s="822" t="s">
        <v>1621</v>
      </c>
      <c r="C21" s="822" t="s">
        <v>2033</v>
      </c>
      <c r="D21" s="822" t="s">
        <v>761</v>
      </c>
      <c r="E21" s="822" t="s">
        <v>2034</v>
      </c>
      <c r="F21" s="831"/>
      <c r="G21" s="831"/>
      <c r="H21" s="827">
        <v>0</v>
      </c>
      <c r="I21" s="831">
        <v>1</v>
      </c>
      <c r="J21" s="831">
        <v>77.790000000000006</v>
      </c>
      <c r="K21" s="827">
        <v>1</v>
      </c>
      <c r="L21" s="831">
        <v>1</v>
      </c>
      <c r="M21" s="832">
        <v>77.790000000000006</v>
      </c>
    </row>
    <row r="22" spans="1:13" ht="14.45" customHeight="1" x14ac:dyDescent="0.2">
      <c r="A22" s="821" t="s">
        <v>1943</v>
      </c>
      <c r="B22" s="822" t="s">
        <v>1741</v>
      </c>
      <c r="C22" s="822" t="s">
        <v>2072</v>
      </c>
      <c r="D22" s="822" t="s">
        <v>961</v>
      </c>
      <c r="E22" s="822" t="s">
        <v>2073</v>
      </c>
      <c r="F22" s="831">
        <v>1</v>
      </c>
      <c r="G22" s="831">
        <v>84.18</v>
      </c>
      <c r="H22" s="827">
        <v>1</v>
      </c>
      <c r="I22" s="831"/>
      <c r="J22" s="831"/>
      <c r="K22" s="827">
        <v>0</v>
      </c>
      <c r="L22" s="831">
        <v>1</v>
      </c>
      <c r="M22" s="832">
        <v>84.18</v>
      </c>
    </row>
    <row r="23" spans="1:13" ht="14.45" customHeight="1" x14ac:dyDescent="0.2">
      <c r="A23" s="821" t="s">
        <v>1943</v>
      </c>
      <c r="B23" s="822" t="s">
        <v>1638</v>
      </c>
      <c r="C23" s="822" t="s">
        <v>2068</v>
      </c>
      <c r="D23" s="822" t="s">
        <v>2069</v>
      </c>
      <c r="E23" s="822" t="s">
        <v>2070</v>
      </c>
      <c r="F23" s="831">
        <v>2</v>
      </c>
      <c r="G23" s="831">
        <v>308.72000000000003</v>
      </c>
      <c r="H23" s="827">
        <v>1</v>
      </c>
      <c r="I23" s="831"/>
      <c r="J23" s="831"/>
      <c r="K23" s="827">
        <v>0</v>
      </c>
      <c r="L23" s="831">
        <v>2</v>
      </c>
      <c r="M23" s="832">
        <v>308.72000000000003</v>
      </c>
    </row>
    <row r="24" spans="1:13" ht="14.45" customHeight="1" x14ac:dyDescent="0.2">
      <c r="A24" s="821" t="s">
        <v>1943</v>
      </c>
      <c r="B24" s="822" t="s">
        <v>1638</v>
      </c>
      <c r="C24" s="822" t="s">
        <v>1639</v>
      </c>
      <c r="D24" s="822" t="s">
        <v>870</v>
      </c>
      <c r="E24" s="822" t="s">
        <v>1640</v>
      </c>
      <c r="F24" s="831"/>
      <c r="G24" s="831"/>
      <c r="H24" s="827">
        <v>0</v>
      </c>
      <c r="I24" s="831">
        <v>1</v>
      </c>
      <c r="J24" s="831">
        <v>154.36000000000001</v>
      </c>
      <c r="K24" s="827">
        <v>1</v>
      </c>
      <c r="L24" s="831">
        <v>1</v>
      </c>
      <c r="M24" s="832">
        <v>154.36000000000001</v>
      </c>
    </row>
    <row r="25" spans="1:13" ht="14.45" customHeight="1" x14ac:dyDescent="0.2">
      <c r="A25" s="821" t="s">
        <v>1943</v>
      </c>
      <c r="B25" s="822" t="s">
        <v>1684</v>
      </c>
      <c r="C25" s="822" t="s">
        <v>2010</v>
      </c>
      <c r="D25" s="822" t="s">
        <v>1913</v>
      </c>
      <c r="E25" s="822" t="s">
        <v>2011</v>
      </c>
      <c r="F25" s="831">
        <v>2</v>
      </c>
      <c r="G25" s="831">
        <v>246.4</v>
      </c>
      <c r="H25" s="827">
        <v>1</v>
      </c>
      <c r="I25" s="831"/>
      <c r="J25" s="831"/>
      <c r="K25" s="827">
        <v>0</v>
      </c>
      <c r="L25" s="831">
        <v>2</v>
      </c>
      <c r="M25" s="832">
        <v>246.4</v>
      </c>
    </row>
    <row r="26" spans="1:13" ht="14.45" customHeight="1" x14ac:dyDescent="0.2">
      <c r="A26" s="821" t="s">
        <v>1943</v>
      </c>
      <c r="B26" s="822" t="s">
        <v>1695</v>
      </c>
      <c r="C26" s="822" t="s">
        <v>1697</v>
      </c>
      <c r="D26" s="822" t="s">
        <v>846</v>
      </c>
      <c r="E26" s="822" t="s">
        <v>847</v>
      </c>
      <c r="F26" s="831"/>
      <c r="G26" s="831"/>
      <c r="H26" s="827">
        <v>0</v>
      </c>
      <c r="I26" s="831">
        <v>1</v>
      </c>
      <c r="J26" s="831">
        <v>63.75</v>
      </c>
      <c r="K26" s="827">
        <v>1</v>
      </c>
      <c r="L26" s="831">
        <v>1</v>
      </c>
      <c r="M26" s="832">
        <v>63.75</v>
      </c>
    </row>
    <row r="27" spans="1:13" ht="14.45" customHeight="1" x14ac:dyDescent="0.2">
      <c r="A27" s="821" t="s">
        <v>1943</v>
      </c>
      <c r="B27" s="822" t="s">
        <v>2330</v>
      </c>
      <c r="C27" s="822" t="s">
        <v>1978</v>
      </c>
      <c r="D27" s="822" t="s">
        <v>1979</v>
      </c>
      <c r="E27" s="822" t="s">
        <v>1976</v>
      </c>
      <c r="F27" s="831">
        <v>1</v>
      </c>
      <c r="G27" s="831">
        <v>176.32</v>
      </c>
      <c r="H27" s="827">
        <v>1</v>
      </c>
      <c r="I27" s="831"/>
      <c r="J27" s="831"/>
      <c r="K27" s="827">
        <v>0</v>
      </c>
      <c r="L27" s="831">
        <v>1</v>
      </c>
      <c r="M27" s="832">
        <v>176.32</v>
      </c>
    </row>
    <row r="28" spans="1:13" ht="14.45" customHeight="1" x14ac:dyDescent="0.2">
      <c r="A28" s="821" t="s">
        <v>1943</v>
      </c>
      <c r="B28" s="822" t="s">
        <v>2330</v>
      </c>
      <c r="C28" s="822" t="s">
        <v>1980</v>
      </c>
      <c r="D28" s="822" t="s">
        <v>1981</v>
      </c>
      <c r="E28" s="822" t="s">
        <v>1735</v>
      </c>
      <c r="F28" s="831">
        <v>1</v>
      </c>
      <c r="G28" s="831">
        <v>58.77</v>
      </c>
      <c r="H28" s="827">
        <v>1</v>
      </c>
      <c r="I28" s="831"/>
      <c r="J28" s="831"/>
      <c r="K28" s="827">
        <v>0</v>
      </c>
      <c r="L28" s="831">
        <v>1</v>
      </c>
      <c r="M28" s="832">
        <v>58.77</v>
      </c>
    </row>
    <row r="29" spans="1:13" ht="14.45" customHeight="1" x14ac:dyDescent="0.2">
      <c r="A29" s="821" t="s">
        <v>1943</v>
      </c>
      <c r="B29" s="822" t="s">
        <v>2330</v>
      </c>
      <c r="C29" s="822" t="s">
        <v>1982</v>
      </c>
      <c r="D29" s="822" t="s">
        <v>1983</v>
      </c>
      <c r="E29" s="822" t="s">
        <v>1984</v>
      </c>
      <c r="F29" s="831"/>
      <c r="G29" s="831"/>
      <c r="H29" s="827">
        <v>0</v>
      </c>
      <c r="I29" s="831">
        <v>1</v>
      </c>
      <c r="J29" s="831">
        <v>176.32</v>
      </c>
      <c r="K29" s="827">
        <v>1</v>
      </c>
      <c r="L29" s="831">
        <v>1</v>
      </c>
      <c r="M29" s="832">
        <v>176.32</v>
      </c>
    </row>
    <row r="30" spans="1:13" ht="14.45" customHeight="1" x14ac:dyDescent="0.2">
      <c r="A30" s="821" t="s">
        <v>1944</v>
      </c>
      <c r="B30" s="822" t="s">
        <v>1589</v>
      </c>
      <c r="C30" s="822" t="s">
        <v>1711</v>
      </c>
      <c r="D30" s="822" t="s">
        <v>971</v>
      </c>
      <c r="E30" s="822" t="s">
        <v>1712</v>
      </c>
      <c r="F30" s="831"/>
      <c r="G30" s="831"/>
      <c r="H30" s="827">
        <v>0</v>
      </c>
      <c r="I30" s="831">
        <v>1</v>
      </c>
      <c r="J30" s="831">
        <v>736.33</v>
      </c>
      <c r="K30" s="827">
        <v>1</v>
      </c>
      <c r="L30" s="831">
        <v>1</v>
      </c>
      <c r="M30" s="832">
        <v>736.33</v>
      </c>
    </row>
    <row r="31" spans="1:13" ht="14.45" customHeight="1" x14ac:dyDescent="0.2">
      <c r="A31" s="821" t="s">
        <v>1944</v>
      </c>
      <c r="B31" s="822" t="s">
        <v>1638</v>
      </c>
      <c r="C31" s="822" t="s">
        <v>1639</v>
      </c>
      <c r="D31" s="822" t="s">
        <v>870</v>
      </c>
      <c r="E31" s="822" t="s">
        <v>1640</v>
      </c>
      <c r="F31" s="831"/>
      <c r="G31" s="831"/>
      <c r="H31" s="827">
        <v>0</v>
      </c>
      <c r="I31" s="831">
        <v>3</v>
      </c>
      <c r="J31" s="831">
        <v>463.08000000000004</v>
      </c>
      <c r="K31" s="827">
        <v>1</v>
      </c>
      <c r="L31" s="831">
        <v>3</v>
      </c>
      <c r="M31" s="832">
        <v>463.08000000000004</v>
      </c>
    </row>
    <row r="32" spans="1:13" ht="14.45" customHeight="1" x14ac:dyDescent="0.2">
      <c r="A32" s="821" t="s">
        <v>1944</v>
      </c>
      <c r="B32" s="822" t="s">
        <v>1680</v>
      </c>
      <c r="C32" s="822" t="s">
        <v>1681</v>
      </c>
      <c r="D32" s="822" t="s">
        <v>1682</v>
      </c>
      <c r="E32" s="822" t="s">
        <v>1683</v>
      </c>
      <c r="F32" s="831"/>
      <c r="G32" s="831"/>
      <c r="H32" s="827">
        <v>0</v>
      </c>
      <c r="I32" s="831">
        <v>5</v>
      </c>
      <c r="J32" s="831">
        <v>614.79999999999995</v>
      </c>
      <c r="K32" s="827">
        <v>1</v>
      </c>
      <c r="L32" s="831">
        <v>5</v>
      </c>
      <c r="M32" s="832">
        <v>614.79999999999995</v>
      </c>
    </row>
    <row r="33" spans="1:13" ht="14.45" customHeight="1" x14ac:dyDescent="0.2">
      <c r="A33" s="821" t="s">
        <v>1945</v>
      </c>
      <c r="B33" s="822" t="s">
        <v>1672</v>
      </c>
      <c r="C33" s="822" t="s">
        <v>2286</v>
      </c>
      <c r="D33" s="822" t="s">
        <v>1674</v>
      </c>
      <c r="E33" s="822" t="s">
        <v>2287</v>
      </c>
      <c r="F33" s="831"/>
      <c r="G33" s="831"/>
      <c r="H33" s="827">
        <v>0</v>
      </c>
      <c r="I33" s="831">
        <v>2</v>
      </c>
      <c r="J33" s="831">
        <v>93.62</v>
      </c>
      <c r="K33" s="827">
        <v>1</v>
      </c>
      <c r="L33" s="831">
        <v>2</v>
      </c>
      <c r="M33" s="832">
        <v>93.62</v>
      </c>
    </row>
    <row r="34" spans="1:13" ht="14.45" customHeight="1" x14ac:dyDescent="0.2">
      <c r="A34" s="821" t="s">
        <v>1945</v>
      </c>
      <c r="B34" s="822" t="s">
        <v>1798</v>
      </c>
      <c r="C34" s="822" t="s">
        <v>2291</v>
      </c>
      <c r="D34" s="822" t="s">
        <v>1075</v>
      </c>
      <c r="E34" s="822" t="s">
        <v>2292</v>
      </c>
      <c r="F34" s="831"/>
      <c r="G34" s="831"/>
      <c r="H34" s="827">
        <v>0</v>
      </c>
      <c r="I34" s="831">
        <v>2</v>
      </c>
      <c r="J34" s="831">
        <v>235.1</v>
      </c>
      <c r="K34" s="827">
        <v>1</v>
      </c>
      <c r="L34" s="831">
        <v>2</v>
      </c>
      <c r="M34" s="832">
        <v>235.1</v>
      </c>
    </row>
    <row r="35" spans="1:13" ht="14.45" customHeight="1" x14ac:dyDescent="0.2">
      <c r="A35" s="821" t="s">
        <v>1946</v>
      </c>
      <c r="B35" s="822" t="s">
        <v>1589</v>
      </c>
      <c r="C35" s="822" t="s">
        <v>1711</v>
      </c>
      <c r="D35" s="822" t="s">
        <v>971</v>
      </c>
      <c r="E35" s="822" t="s">
        <v>1712</v>
      </c>
      <c r="F35" s="831"/>
      <c r="G35" s="831"/>
      <c r="H35" s="827">
        <v>0</v>
      </c>
      <c r="I35" s="831">
        <v>2</v>
      </c>
      <c r="J35" s="831">
        <v>1472.66</v>
      </c>
      <c r="K35" s="827">
        <v>1</v>
      </c>
      <c r="L35" s="831">
        <v>2</v>
      </c>
      <c r="M35" s="832">
        <v>1472.66</v>
      </c>
    </row>
    <row r="36" spans="1:13" ht="14.45" customHeight="1" x14ac:dyDescent="0.2">
      <c r="A36" s="821" t="s">
        <v>1946</v>
      </c>
      <c r="B36" s="822" t="s">
        <v>1589</v>
      </c>
      <c r="C36" s="822" t="s">
        <v>2130</v>
      </c>
      <c r="D36" s="822" t="s">
        <v>2131</v>
      </c>
      <c r="E36" s="822" t="s">
        <v>2132</v>
      </c>
      <c r="F36" s="831"/>
      <c r="G36" s="831"/>
      <c r="H36" s="827">
        <v>0</v>
      </c>
      <c r="I36" s="831">
        <v>1</v>
      </c>
      <c r="J36" s="831">
        <v>1847.49</v>
      </c>
      <c r="K36" s="827">
        <v>1</v>
      </c>
      <c r="L36" s="831">
        <v>1</v>
      </c>
      <c r="M36" s="832">
        <v>1847.49</v>
      </c>
    </row>
    <row r="37" spans="1:13" ht="14.45" customHeight="1" x14ac:dyDescent="0.2">
      <c r="A37" s="821" t="s">
        <v>1946</v>
      </c>
      <c r="B37" s="822" t="s">
        <v>1589</v>
      </c>
      <c r="C37" s="822" t="s">
        <v>2133</v>
      </c>
      <c r="D37" s="822" t="s">
        <v>971</v>
      </c>
      <c r="E37" s="822" t="s">
        <v>2134</v>
      </c>
      <c r="F37" s="831"/>
      <c r="G37" s="831"/>
      <c r="H37" s="827">
        <v>0</v>
      </c>
      <c r="I37" s="831">
        <v>1</v>
      </c>
      <c r="J37" s="831">
        <v>923.74</v>
      </c>
      <c r="K37" s="827">
        <v>1</v>
      </c>
      <c r="L37" s="831">
        <v>1</v>
      </c>
      <c r="M37" s="832">
        <v>923.74</v>
      </c>
    </row>
    <row r="38" spans="1:13" ht="14.45" customHeight="1" x14ac:dyDescent="0.2">
      <c r="A38" s="821" t="s">
        <v>1946</v>
      </c>
      <c r="B38" s="822" t="s">
        <v>1638</v>
      </c>
      <c r="C38" s="822" t="s">
        <v>1639</v>
      </c>
      <c r="D38" s="822" t="s">
        <v>870</v>
      </c>
      <c r="E38" s="822" t="s">
        <v>1640</v>
      </c>
      <c r="F38" s="831"/>
      <c r="G38" s="831"/>
      <c r="H38" s="827">
        <v>0</v>
      </c>
      <c r="I38" s="831">
        <v>1</v>
      </c>
      <c r="J38" s="831">
        <v>154.36000000000001</v>
      </c>
      <c r="K38" s="827">
        <v>1</v>
      </c>
      <c r="L38" s="831">
        <v>1</v>
      </c>
      <c r="M38" s="832">
        <v>154.36000000000001</v>
      </c>
    </row>
    <row r="39" spans="1:13" ht="14.45" customHeight="1" x14ac:dyDescent="0.2">
      <c r="A39" s="821" t="s">
        <v>1946</v>
      </c>
      <c r="B39" s="822" t="s">
        <v>2327</v>
      </c>
      <c r="C39" s="822" t="s">
        <v>2106</v>
      </c>
      <c r="D39" s="822" t="s">
        <v>2107</v>
      </c>
      <c r="E39" s="822" t="s">
        <v>2108</v>
      </c>
      <c r="F39" s="831"/>
      <c r="G39" s="831"/>
      <c r="H39" s="827">
        <v>0</v>
      </c>
      <c r="I39" s="831">
        <v>2</v>
      </c>
      <c r="J39" s="831">
        <v>239.4</v>
      </c>
      <c r="K39" s="827">
        <v>1</v>
      </c>
      <c r="L39" s="831">
        <v>2</v>
      </c>
      <c r="M39" s="832">
        <v>239.4</v>
      </c>
    </row>
    <row r="40" spans="1:13" ht="14.45" customHeight="1" x14ac:dyDescent="0.2">
      <c r="A40" s="821" t="s">
        <v>1946</v>
      </c>
      <c r="B40" s="822" t="s">
        <v>1672</v>
      </c>
      <c r="C40" s="822" t="s">
        <v>1673</v>
      </c>
      <c r="D40" s="822" t="s">
        <v>1674</v>
      </c>
      <c r="E40" s="822" t="s">
        <v>1675</v>
      </c>
      <c r="F40" s="831"/>
      <c r="G40" s="831"/>
      <c r="H40" s="827">
        <v>0</v>
      </c>
      <c r="I40" s="831">
        <v>1</v>
      </c>
      <c r="J40" s="831">
        <v>11.71</v>
      </c>
      <c r="K40" s="827">
        <v>1</v>
      </c>
      <c r="L40" s="831">
        <v>1</v>
      </c>
      <c r="M40" s="832">
        <v>11.71</v>
      </c>
    </row>
    <row r="41" spans="1:13" ht="14.45" customHeight="1" x14ac:dyDescent="0.2">
      <c r="A41" s="821" t="s">
        <v>1946</v>
      </c>
      <c r="B41" s="822" t="s">
        <v>1787</v>
      </c>
      <c r="C41" s="822" t="s">
        <v>2140</v>
      </c>
      <c r="D41" s="822" t="s">
        <v>914</v>
      </c>
      <c r="E41" s="822" t="s">
        <v>2052</v>
      </c>
      <c r="F41" s="831"/>
      <c r="G41" s="831"/>
      <c r="H41" s="827">
        <v>0</v>
      </c>
      <c r="I41" s="831">
        <v>1</v>
      </c>
      <c r="J41" s="831">
        <v>439.98</v>
      </c>
      <c r="K41" s="827">
        <v>1</v>
      </c>
      <c r="L41" s="831">
        <v>1</v>
      </c>
      <c r="M41" s="832">
        <v>439.98</v>
      </c>
    </row>
    <row r="42" spans="1:13" ht="14.45" customHeight="1" x14ac:dyDescent="0.2">
      <c r="A42" s="821" t="s">
        <v>1946</v>
      </c>
      <c r="B42" s="822" t="s">
        <v>1684</v>
      </c>
      <c r="C42" s="822" t="s">
        <v>2121</v>
      </c>
      <c r="D42" s="822" t="s">
        <v>1686</v>
      </c>
      <c r="E42" s="822" t="s">
        <v>2122</v>
      </c>
      <c r="F42" s="831">
        <v>1</v>
      </c>
      <c r="G42" s="831">
        <v>246.39</v>
      </c>
      <c r="H42" s="827">
        <v>1</v>
      </c>
      <c r="I42" s="831"/>
      <c r="J42" s="831"/>
      <c r="K42" s="827">
        <v>0</v>
      </c>
      <c r="L42" s="831">
        <v>1</v>
      </c>
      <c r="M42" s="832">
        <v>246.39</v>
      </c>
    </row>
    <row r="43" spans="1:13" ht="14.45" customHeight="1" x14ac:dyDescent="0.2">
      <c r="A43" s="821" t="s">
        <v>1946</v>
      </c>
      <c r="B43" s="822" t="s">
        <v>1684</v>
      </c>
      <c r="C43" s="822" t="s">
        <v>2123</v>
      </c>
      <c r="D43" s="822" t="s">
        <v>2124</v>
      </c>
      <c r="E43" s="822" t="s">
        <v>2125</v>
      </c>
      <c r="F43" s="831"/>
      <c r="G43" s="831"/>
      <c r="H43" s="827">
        <v>0</v>
      </c>
      <c r="I43" s="831">
        <v>1</v>
      </c>
      <c r="J43" s="831">
        <v>245.9</v>
      </c>
      <c r="K43" s="827">
        <v>1</v>
      </c>
      <c r="L43" s="831">
        <v>1</v>
      </c>
      <c r="M43" s="832">
        <v>245.9</v>
      </c>
    </row>
    <row r="44" spans="1:13" ht="14.45" customHeight="1" x14ac:dyDescent="0.2">
      <c r="A44" s="821" t="s">
        <v>1946</v>
      </c>
      <c r="B44" s="822" t="s">
        <v>1798</v>
      </c>
      <c r="C44" s="822" t="s">
        <v>2113</v>
      </c>
      <c r="D44" s="822" t="s">
        <v>1075</v>
      </c>
      <c r="E44" s="822" t="s">
        <v>2114</v>
      </c>
      <c r="F44" s="831"/>
      <c r="G44" s="831"/>
      <c r="H44" s="827">
        <v>0</v>
      </c>
      <c r="I44" s="831">
        <v>1</v>
      </c>
      <c r="J44" s="831">
        <v>176.32</v>
      </c>
      <c r="K44" s="827">
        <v>1</v>
      </c>
      <c r="L44" s="831">
        <v>1</v>
      </c>
      <c r="M44" s="832">
        <v>176.32</v>
      </c>
    </row>
    <row r="45" spans="1:13" ht="14.45" customHeight="1" x14ac:dyDescent="0.2">
      <c r="A45" s="821" t="s">
        <v>1948</v>
      </c>
      <c r="B45" s="822" t="s">
        <v>1599</v>
      </c>
      <c r="C45" s="822" t="s">
        <v>1600</v>
      </c>
      <c r="D45" s="822" t="s">
        <v>1601</v>
      </c>
      <c r="E45" s="822" t="s">
        <v>1602</v>
      </c>
      <c r="F45" s="831"/>
      <c r="G45" s="831"/>
      <c r="H45" s="827">
        <v>0</v>
      </c>
      <c r="I45" s="831">
        <v>1</v>
      </c>
      <c r="J45" s="831">
        <v>70.3</v>
      </c>
      <c r="K45" s="827">
        <v>1</v>
      </c>
      <c r="L45" s="831">
        <v>1</v>
      </c>
      <c r="M45" s="832">
        <v>70.3</v>
      </c>
    </row>
    <row r="46" spans="1:13" ht="14.45" customHeight="1" x14ac:dyDescent="0.2">
      <c r="A46" s="821" t="s">
        <v>1948</v>
      </c>
      <c r="B46" s="822" t="s">
        <v>1611</v>
      </c>
      <c r="C46" s="822" t="s">
        <v>2246</v>
      </c>
      <c r="D46" s="822" t="s">
        <v>920</v>
      </c>
      <c r="E46" s="822" t="s">
        <v>1735</v>
      </c>
      <c r="F46" s="831"/>
      <c r="G46" s="831"/>
      <c r="H46" s="827">
        <v>0</v>
      </c>
      <c r="I46" s="831">
        <v>1</v>
      </c>
      <c r="J46" s="831">
        <v>35.11</v>
      </c>
      <c r="K46" s="827">
        <v>1</v>
      </c>
      <c r="L46" s="831">
        <v>1</v>
      </c>
      <c r="M46" s="832">
        <v>35.11</v>
      </c>
    </row>
    <row r="47" spans="1:13" ht="14.45" customHeight="1" x14ac:dyDescent="0.2">
      <c r="A47" s="821" t="s">
        <v>1948</v>
      </c>
      <c r="B47" s="822" t="s">
        <v>1722</v>
      </c>
      <c r="C47" s="822" t="s">
        <v>2245</v>
      </c>
      <c r="D47" s="822" t="s">
        <v>1724</v>
      </c>
      <c r="E47" s="822" t="s">
        <v>1337</v>
      </c>
      <c r="F47" s="831"/>
      <c r="G47" s="831"/>
      <c r="H47" s="827">
        <v>0</v>
      </c>
      <c r="I47" s="831">
        <v>1</v>
      </c>
      <c r="J47" s="831">
        <v>31.09</v>
      </c>
      <c r="K47" s="827">
        <v>1</v>
      </c>
      <c r="L47" s="831">
        <v>1</v>
      </c>
      <c r="M47" s="832">
        <v>31.09</v>
      </c>
    </row>
    <row r="48" spans="1:13" ht="14.45" customHeight="1" x14ac:dyDescent="0.2">
      <c r="A48" s="821" t="s">
        <v>1948</v>
      </c>
      <c r="B48" s="822" t="s">
        <v>1733</v>
      </c>
      <c r="C48" s="822" t="s">
        <v>2267</v>
      </c>
      <c r="D48" s="822" t="s">
        <v>2268</v>
      </c>
      <c r="E48" s="822" t="s">
        <v>669</v>
      </c>
      <c r="F48" s="831"/>
      <c r="G48" s="831"/>
      <c r="H48" s="827">
        <v>0</v>
      </c>
      <c r="I48" s="831">
        <v>2</v>
      </c>
      <c r="J48" s="831">
        <v>137.86000000000001</v>
      </c>
      <c r="K48" s="827">
        <v>1</v>
      </c>
      <c r="L48" s="831">
        <v>2</v>
      </c>
      <c r="M48" s="832">
        <v>137.86000000000001</v>
      </c>
    </row>
    <row r="49" spans="1:13" ht="14.45" customHeight="1" x14ac:dyDescent="0.2">
      <c r="A49" s="821" t="s">
        <v>1948</v>
      </c>
      <c r="B49" s="822" t="s">
        <v>1835</v>
      </c>
      <c r="C49" s="822" t="s">
        <v>1836</v>
      </c>
      <c r="D49" s="822" t="s">
        <v>1837</v>
      </c>
      <c r="E49" s="822" t="s">
        <v>1838</v>
      </c>
      <c r="F49" s="831"/>
      <c r="G49" s="831"/>
      <c r="H49" s="827">
        <v>0</v>
      </c>
      <c r="I49" s="831">
        <v>1</v>
      </c>
      <c r="J49" s="831">
        <v>234.91</v>
      </c>
      <c r="K49" s="827">
        <v>1</v>
      </c>
      <c r="L49" s="831">
        <v>1</v>
      </c>
      <c r="M49" s="832">
        <v>234.91</v>
      </c>
    </row>
    <row r="50" spans="1:13" ht="14.45" customHeight="1" x14ac:dyDescent="0.2">
      <c r="A50" s="821" t="s">
        <v>1948</v>
      </c>
      <c r="B50" s="822" t="s">
        <v>1638</v>
      </c>
      <c r="C50" s="822" t="s">
        <v>1639</v>
      </c>
      <c r="D50" s="822" t="s">
        <v>870</v>
      </c>
      <c r="E50" s="822" t="s">
        <v>1640</v>
      </c>
      <c r="F50" s="831"/>
      <c r="G50" s="831"/>
      <c r="H50" s="827">
        <v>0</v>
      </c>
      <c r="I50" s="831">
        <v>1</v>
      </c>
      <c r="J50" s="831">
        <v>154.36000000000001</v>
      </c>
      <c r="K50" s="827">
        <v>1</v>
      </c>
      <c r="L50" s="831">
        <v>1</v>
      </c>
      <c r="M50" s="832">
        <v>154.36000000000001</v>
      </c>
    </row>
    <row r="51" spans="1:13" ht="14.45" customHeight="1" x14ac:dyDescent="0.2">
      <c r="A51" s="821" t="s">
        <v>1948</v>
      </c>
      <c r="B51" s="822" t="s">
        <v>1856</v>
      </c>
      <c r="C51" s="822" t="s">
        <v>2248</v>
      </c>
      <c r="D51" s="822" t="s">
        <v>2249</v>
      </c>
      <c r="E51" s="822" t="s">
        <v>667</v>
      </c>
      <c r="F51" s="831"/>
      <c r="G51" s="831"/>
      <c r="H51" s="827">
        <v>0</v>
      </c>
      <c r="I51" s="831">
        <v>1</v>
      </c>
      <c r="J51" s="831">
        <v>96.04</v>
      </c>
      <c r="K51" s="827">
        <v>1</v>
      </c>
      <c r="L51" s="831">
        <v>1</v>
      </c>
      <c r="M51" s="832">
        <v>96.04</v>
      </c>
    </row>
    <row r="52" spans="1:13" ht="14.45" customHeight="1" x14ac:dyDescent="0.2">
      <c r="A52" s="821" t="s">
        <v>1948</v>
      </c>
      <c r="B52" s="822" t="s">
        <v>2327</v>
      </c>
      <c r="C52" s="822" t="s">
        <v>2106</v>
      </c>
      <c r="D52" s="822" t="s">
        <v>2107</v>
      </c>
      <c r="E52" s="822" t="s">
        <v>2108</v>
      </c>
      <c r="F52" s="831"/>
      <c r="G52" s="831"/>
      <c r="H52" s="827">
        <v>0</v>
      </c>
      <c r="I52" s="831">
        <v>3</v>
      </c>
      <c r="J52" s="831">
        <v>231.82</v>
      </c>
      <c r="K52" s="827">
        <v>1</v>
      </c>
      <c r="L52" s="831">
        <v>3</v>
      </c>
      <c r="M52" s="832">
        <v>231.82</v>
      </c>
    </row>
    <row r="53" spans="1:13" ht="14.45" customHeight="1" x14ac:dyDescent="0.2">
      <c r="A53" s="821" t="s">
        <v>1948</v>
      </c>
      <c r="B53" s="822" t="s">
        <v>1662</v>
      </c>
      <c r="C53" s="822" t="s">
        <v>1663</v>
      </c>
      <c r="D53" s="822" t="s">
        <v>787</v>
      </c>
      <c r="E53" s="822" t="s">
        <v>789</v>
      </c>
      <c r="F53" s="831"/>
      <c r="G53" s="831"/>
      <c r="H53" s="827"/>
      <c r="I53" s="831">
        <v>2</v>
      </c>
      <c r="J53" s="831">
        <v>0</v>
      </c>
      <c r="K53" s="827"/>
      <c r="L53" s="831">
        <v>2</v>
      </c>
      <c r="M53" s="832">
        <v>0</v>
      </c>
    </row>
    <row r="54" spans="1:13" ht="14.45" customHeight="1" x14ac:dyDescent="0.2">
      <c r="A54" s="821" t="s">
        <v>1948</v>
      </c>
      <c r="B54" s="822" t="s">
        <v>1668</v>
      </c>
      <c r="C54" s="822" t="s">
        <v>1901</v>
      </c>
      <c r="D54" s="822" t="s">
        <v>1670</v>
      </c>
      <c r="E54" s="822" t="s">
        <v>1902</v>
      </c>
      <c r="F54" s="831"/>
      <c r="G54" s="831"/>
      <c r="H54" s="827">
        <v>0</v>
      </c>
      <c r="I54" s="831">
        <v>1</v>
      </c>
      <c r="J54" s="831">
        <v>339.47</v>
      </c>
      <c r="K54" s="827">
        <v>1</v>
      </c>
      <c r="L54" s="831">
        <v>1</v>
      </c>
      <c r="M54" s="832">
        <v>339.47</v>
      </c>
    </row>
    <row r="55" spans="1:13" ht="14.45" customHeight="1" x14ac:dyDescent="0.2">
      <c r="A55" s="821" t="s">
        <v>1948</v>
      </c>
      <c r="B55" s="822" t="s">
        <v>1684</v>
      </c>
      <c r="C55" s="822" t="s">
        <v>2250</v>
      </c>
      <c r="D55" s="822" t="s">
        <v>2124</v>
      </c>
      <c r="E55" s="822" t="s">
        <v>2011</v>
      </c>
      <c r="F55" s="831"/>
      <c r="G55" s="831"/>
      <c r="H55" s="827">
        <v>0</v>
      </c>
      <c r="I55" s="831">
        <v>1</v>
      </c>
      <c r="J55" s="831">
        <v>122.96</v>
      </c>
      <c r="K55" s="827">
        <v>1</v>
      </c>
      <c r="L55" s="831">
        <v>1</v>
      </c>
      <c r="M55" s="832">
        <v>122.96</v>
      </c>
    </row>
    <row r="56" spans="1:13" ht="14.45" customHeight="1" thickBot="1" x14ac:dyDescent="0.25">
      <c r="A56" s="813" t="s">
        <v>1948</v>
      </c>
      <c r="B56" s="814" t="s">
        <v>2330</v>
      </c>
      <c r="C56" s="814" t="s">
        <v>1978</v>
      </c>
      <c r="D56" s="814" t="s">
        <v>1979</v>
      </c>
      <c r="E56" s="814" t="s">
        <v>1976</v>
      </c>
      <c r="F56" s="833">
        <v>1</v>
      </c>
      <c r="G56" s="833">
        <v>176.32</v>
      </c>
      <c r="H56" s="819">
        <v>1</v>
      </c>
      <c r="I56" s="833"/>
      <c r="J56" s="833"/>
      <c r="K56" s="819">
        <v>0</v>
      </c>
      <c r="L56" s="833">
        <v>1</v>
      </c>
      <c r="M56" s="834">
        <v>176.32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4E4C50D3-9E4A-44D9-8AD2-E360447A764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8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589</v>
      </c>
      <c r="B5" s="712" t="s">
        <v>590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589</v>
      </c>
      <c r="B6" s="712" t="s">
        <v>2332</v>
      </c>
      <c r="C6" s="713">
        <v>9070.2836799999968</v>
      </c>
      <c r="D6" s="713">
        <v>10344.491080000007</v>
      </c>
      <c r="E6" s="713"/>
      <c r="F6" s="713">
        <v>9708.1271799999995</v>
      </c>
      <c r="G6" s="713">
        <v>0</v>
      </c>
      <c r="H6" s="713">
        <v>9708.1271799999995</v>
      </c>
      <c r="I6" s="714" t="s">
        <v>329</v>
      </c>
      <c r="J6" s="715" t="s">
        <v>1</v>
      </c>
    </row>
    <row r="7" spans="1:10" ht="14.45" customHeight="1" x14ac:dyDescent="0.2">
      <c r="A7" s="711" t="s">
        <v>589</v>
      </c>
      <c r="B7" s="712" t="s">
        <v>2333</v>
      </c>
      <c r="C7" s="713">
        <v>4890.4437900000003</v>
      </c>
      <c r="D7" s="713">
        <v>2999.6086800000003</v>
      </c>
      <c r="E7" s="713"/>
      <c r="F7" s="713">
        <v>3443.8998399999996</v>
      </c>
      <c r="G7" s="713">
        <v>0</v>
      </c>
      <c r="H7" s="713">
        <v>3443.8998399999996</v>
      </c>
      <c r="I7" s="714" t="s">
        <v>329</v>
      </c>
      <c r="J7" s="715" t="s">
        <v>1</v>
      </c>
    </row>
    <row r="8" spans="1:10" ht="14.45" customHeight="1" x14ac:dyDescent="0.2">
      <c r="A8" s="711" t="s">
        <v>589</v>
      </c>
      <c r="B8" s="712" t="s">
        <v>2334</v>
      </c>
      <c r="C8" s="713">
        <v>17121.738920000003</v>
      </c>
      <c r="D8" s="713">
        <v>12194.97141</v>
      </c>
      <c r="E8" s="713"/>
      <c r="F8" s="713">
        <v>8515.947900000001</v>
      </c>
      <c r="G8" s="713">
        <v>0</v>
      </c>
      <c r="H8" s="713">
        <v>8515.947900000001</v>
      </c>
      <c r="I8" s="714" t="s">
        <v>329</v>
      </c>
      <c r="J8" s="715" t="s">
        <v>1</v>
      </c>
    </row>
    <row r="9" spans="1:10" ht="14.45" customHeight="1" x14ac:dyDescent="0.2">
      <c r="A9" s="711" t="s">
        <v>589</v>
      </c>
      <c r="B9" s="712" t="s">
        <v>2335</v>
      </c>
      <c r="C9" s="713">
        <v>2436.3528800000008</v>
      </c>
      <c r="D9" s="713">
        <v>1660.2610999999999</v>
      </c>
      <c r="E9" s="713"/>
      <c r="F9" s="713">
        <v>2416.0076300000001</v>
      </c>
      <c r="G9" s="713">
        <v>0</v>
      </c>
      <c r="H9" s="713">
        <v>2416.0076300000001</v>
      </c>
      <c r="I9" s="714" t="s">
        <v>329</v>
      </c>
      <c r="J9" s="715" t="s">
        <v>1</v>
      </c>
    </row>
    <row r="10" spans="1:10" ht="14.45" customHeight="1" x14ac:dyDescent="0.2">
      <c r="A10" s="711" t="s">
        <v>589</v>
      </c>
      <c r="B10" s="712" t="s">
        <v>2336</v>
      </c>
      <c r="C10" s="713">
        <v>2.35494</v>
      </c>
      <c r="D10" s="713">
        <v>2.9436</v>
      </c>
      <c r="E10" s="713"/>
      <c r="F10" s="713">
        <v>10.822529999999999</v>
      </c>
      <c r="G10" s="713">
        <v>0</v>
      </c>
      <c r="H10" s="713">
        <v>10.822529999999999</v>
      </c>
      <c r="I10" s="714" t="s">
        <v>329</v>
      </c>
      <c r="J10" s="715" t="s">
        <v>1</v>
      </c>
    </row>
    <row r="11" spans="1:10" ht="14.45" customHeight="1" x14ac:dyDescent="0.2">
      <c r="A11" s="711" t="s">
        <v>589</v>
      </c>
      <c r="B11" s="712" t="s">
        <v>2337</v>
      </c>
      <c r="C11" s="713">
        <v>0</v>
      </c>
      <c r="D11" s="713">
        <v>0</v>
      </c>
      <c r="E11" s="713"/>
      <c r="F11" s="713">
        <v>11.257200000000001</v>
      </c>
      <c r="G11" s="713">
        <v>0</v>
      </c>
      <c r="H11" s="713">
        <v>11.257200000000001</v>
      </c>
      <c r="I11" s="714" t="s">
        <v>329</v>
      </c>
      <c r="J11" s="715" t="s">
        <v>1</v>
      </c>
    </row>
    <row r="12" spans="1:10" ht="14.45" customHeight="1" x14ac:dyDescent="0.2">
      <c r="A12" s="711" t="s">
        <v>589</v>
      </c>
      <c r="B12" s="712" t="s">
        <v>2338</v>
      </c>
      <c r="C12" s="713">
        <v>0</v>
      </c>
      <c r="D12" s="713">
        <v>0.15640000000000001</v>
      </c>
      <c r="E12" s="713"/>
      <c r="F12" s="713">
        <v>0.34499999999999997</v>
      </c>
      <c r="G12" s="713">
        <v>0</v>
      </c>
      <c r="H12" s="713">
        <v>0.34499999999999997</v>
      </c>
      <c r="I12" s="714" t="s">
        <v>329</v>
      </c>
      <c r="J12" s="715" t="s">
        <v>1</v>
      </c>
    </row>
    <row r="13" spans="1:10" ht="14.45" customHeight="1" x14ac:dyDescent="0.2">
      <c r="A13" s="711" t="s">
        <v>589</v>
      </c>
      <c r="B13" s="712" t="s">
        <v>2339</v>
      </c>
      <c r="C13" s="713">
        <v>958.0163</v>
      </c>
      <c r="D13" s="713">
        <v>984.81083999999987</v>
      </c>
      <c r="E13" s="713"/>
      <c r="F13" s="713">
        <v>954.33844999999997</v>
      </c>
      <c r="G13" s="713">
        <v>0</v>
      </c>
      <c r="H13" s="713">
        <v>954.33844999999997</v>
      </c>
      <c r="I13" s="714" t="s">
        <v>329</v>
      </c>
      <c r="J13" s="715" t="s">
        <v>1</v>
      </c>
    </row>
    <row r="14" spans="1:10" ht="14.45" customHeight="1" x14ac:dyDescent="0.2">
      <c r="A14" s="711" t="s">
        <v>589</v>
      </c>
      <c r="B14" s="712" t="s">
        <v>2340</v>
      </c>
      <c r="C14" s="713">
        <v>2781.3821499999999</v>
      </c>
      <c r="D14" s="713">
        <v>3075.1824399999982</v>
      </c>
      <c r="E14" s="713"/>
      <c r="F14" s="713">
        <v>3140.131190000001</v>
      </c>
      <c r="G14" s="713">
        <v>0</v>
      </c>
      <c r="H14" s="713">
        <v>3140.131190000001</v>
      </c>
      <c r="I14" s="714" t="s">
        <v>329</v>
      </c>
      <c r="J14" s="715" t="s">
        <v>1</v>
      </c>
    </row>
    <row r="15" spans="1:10" ht="14.45" customHeight="1" x14ac:dyDescent="0.2">
      <c r="A15" s="711" t="s">
        <v>589</v>
      </c>
      <c r="B15" s="712" t="s">
        <v>2341</v>
      </c>
      <c r="C15" s="713">
        <v>37.009189999999997</v>
      </c>
      <c r="D15" s="713">
        <v>100.30681000000001</v>
      </c>
      <c r="E15" s="713"/>
      <c r="F15" s="713">
        <v>85.778819999999996</v>
      </c>
      <c r="G15" s="713">
        <v>0</v>
      </c>
      <c r="H15" s="713">
        <v>85.778819999999996</v>
      </c>
      <c r="I15" s="714" t="s">
        <v>329</v>
      </c>
      <c r="J15" s="715" t="s">
        <v>1</v>
      </c>
    </row>
    <row r="16" spans="1:10" ht="14.45" customHeight="1" x14ac:dyDescent="0.2">
      <c r="A16" s="711" t="s">
        <v>589</v>
      </c>
      <c r="B16" s="712" t="s">
        <v>2342</v>
      </c>
      <c r="C16" s="713">
        <v>424.36931000000004</v>
      </c>
      <c r="D16" s="713">
        <v>479.06715000000014</v>
      </c>
      <c r="E16" s="713"/>
      <c r="F16" s="713">
        <v>493.42070999999999</v>
      </c>
      <c r="G16" s="713">
        <v>0</v>
      </c>
      <c r="H16" s="713">
        <v>493.42070999999999</v>
      </c>
      <c r="I16" s="714" t="s">
        <v>329</v>
      </c>
      <c r="J16" s="715" t="s">
        <v>1</v>
      </c>
    </row>
    <row r="17" spans="1:10" ht="14.45" customHeight="1" x14ac:dyDescent="0.2">
      <c r="A17" s="711" t="s">
        <v>589</v>
      </c>
      <c r="B17" s="712" t="s">
        <v>2343</v>
      </c>
      <c r="C17" s="713">
        <v>53.465069999999997</v>
      </c>
      <c r="D17" s="713">
        <v>49.246309999999994</v>
      </c>
      <c r="E17" s="713"/>
      <c r="F17" s="713">
        <v>110.08138</v>
      </c>
      <c r="G17" s="713">
        <v>0</v>
      </c>
      <c r="H17" s="713">
        <v>110.08138</v>
      </c>
      <c r="I17" s="714" t="s">
        <v>329</v>
      </c>
      <c r="J17" s="715" t="s">
        <v>1</v>
      </c>
    </row>
    <row r="18" spans="1:10" ht="14.45" customHeight="1" x14ac:dyDescent="0.2">
      <c r="A18" s="711" t="s">
        <v>589</v>
      </c>
      <c r="B18" s="712" t="s">
        <v>2344</v>
      </c>
      <c r="C18" s="713">
        <v>269.61167</v>
      </c>
      <c r="D18" s="713">
        <v>202.42120000000003</v>
      </c>
      <c r="E18" s="713"/>
      <c r="F18" s="713">
        <v>223.11064999999999</v>
      </c>
      <c r="G18" s="713">
        <v>0</v>
      </c>
      <c r="H18" s="713">
        <v>223.11064999999999</v>
      </c>
      <c r="I18" s="714" t="s">
        <v>329</v>
      </c>
      <c r="J18" s="715" t="s">
        <v>1</v>
      </c>
    </row>
    <row r="19" spans="1:10" ht="14.45" customHeight="1" x14ac:dyDescent="0.2">
      <c r="A19" s="711" t="s">
        <v>589</v>
      </c>
      <c r="B19" s="712" t="s">
        <v>2345</v>
      </c>
      <c r="C19" s="713">
        <v>112.37034</v>
      </c>
      <c r="D19" s="713">
        <v>105.80879</v>
      </c>
      <c r="E19" s="713"/>
      <c r="F19" s="713">
        <v>90.667779999999993</v>
      </c>
      <c r="G19" s="713">
        <v>0</v>
      </c>
      <c r="H19" s="713">
        <v>90.667779999999993</v>
      </c>
      <c r="I19" s="714" t="s">
        <v>329</v>
      </c>
      <c r="J19" s="715" t="s">
        <v>1</v>
      </c>
    </row>
    <row r="20" spans="1:10" ht="14.45" customHeight="1" x14ac:dyDescent="0.2">
      <c r="A20" s="711" t="s">
        <v>589</v>
      </c>
      <c r="B20" s="712" t="s">
        <v>2346</v>
      </c>
      <c r="C20" s="713">
        <v>352.03865999999994</v>
      </c>
      <c r="D20" s="713">
        <v>448.99882999999988</v>
      </c>
      <c r="E20" s="713"/>
      <c r="F20" s="713">
        <v>564.17930000000001</v>
      </c>
      <c r="G20" s="713">
        <v>0</v>
      </c>
      <c r="H20" s="713">
        <v>564.17930000000001</v>
      </c>
      <c r="I20" s="714" t="s">
        <v>329</v>
      </c>
      <c r="J20" s="715" t="s">
        <v>1</v>
      </c>
    </row>
    <row r="21" spans="1:10" ht="14.45" customHeight="1" x14ac:dyDescent="0.2">
      <c r="A21" s="711" t="s">
        <v>589</v>
      </c>
      <c r="B21" s="712" t="s">
        <v>2347</v>
      </c>
      <c r="C21" s="713">
        <v>0</v>
      </c>
      <c r="D21" s="713">
        <v>0</v>
      </c>
      <c r="E21" s="713"/>
      <c r="F21" s="713">
        <v>4.6000000000000001E-4</v>
      </c>
      <c r="G21" s="713">
        <v>0</v>
      </c>
      <c r="H21" s="713">
        <v>4.6000000000000001E-4</v>
      </c>
      <c r="I21" s="714" t="s">
        <v>329</v>
      </c>
      <c r="J21" s="715" t="s">
        <v>1</v>
      </c>
    </row>
    <row r="22" spans="1:10" ht="14.45" customHeight="1" x14ac:dyDescent="0.2">
      <c r="A22" s="711" t="s">
        <v>589</v>
      </c>
      <c r="B22" s="712" t="s">
        <v>2348</v>
      </c>
      <c r="C22" s="713">
        <v>166.61299</v>
      </c>
      <c r="D22" s="713">
        <v>182.17574999999997</v>
      </c>
      <c r="E22" s="713"/>
      <c r="F22" s="713">
        <v>224.00765000000001</v>
      </c>
      <c r="G22" s="713">
        <v>0</v>
      </c>
      <c r="H22" s="713">
        <v>224.00765000000001</v>
      </c>
      <c r="I22" s="714" t="s">
        <v>329</v>
      </c>
      <c r="J22" s="715" t="s">
        <v>1</v>
      </c>
    </row>
    <row r="23" spans="1:10" ht="14.45" customHeight="1" x14ac:dyDescent="0.2">
      <c r="A23" s="711" t="s">
        <v>589</v>
      </c>
      <c r="B23" s="712" t="s">
        <v>2349</v>
      </c>
      <c r="C23" s="713">
        <v>0</v>
      </c>
      <c r="D23" s="713">
        <v>233.38182</v>
      </c>
      <c r="E23" s="713"/>
      <c r="F23" s="713">
        <v>0.66944000000000004</v>
      </c>
      <c r="G23" s="713">
        <v>0</v>
      </c>
      <c r="H23" s="713">
        <v>0.66944000000000004</v>
      </c>
      <c r="I23" s="714" t="s">
        <v>329</v>
      </c>
      <c r="J23" s="715" t="s">
        <v>1</v>
      </c>
    </row>
    <row r="24" spans="1:10" ht="14.45" customHeight="1" x14ac:dyDescent="0.2">
      <c r="A24" s="711" t="s">
        <v>589</v>
      </c>
      <c r="B24" s="712" t="s">
        <v>2350</v>
      </c>
      <c r="C24" s="713">
        <v>9.3149999999999995</v>
      </c>
      <c r="D24" s="713">
        <v>0</v>
      </c>
      <c r="E24" s="713"/>
      <c r="F24" s="713">
        <v>0</v>
      </c>
      <c r="G24" s="713">
        <v>0</v>
      </c>
      <c r="H24" s="713">
        <v>0</v>
      </c>
      <c r="I24" s="714" t="s">
        <v>329</v>
      </c>
      <c r="J24" s="715" t="s">
        <v>1</v>
      </c>
    </row>
    <row r="25" spans="1:10" ht="14.45" customHeight="1" x14ac:dyDescent="0.2">
      <c r="A25" s="711" t="s">
        <v>589</v>
      </c>
      <c r="B25" s="712" t="s">
        <v>600</v>
      </c>
      <c r="C25" s="713">
        <v>38685.364889999997</v>
      </c>
      <c r="D25" s="713">
        <v>33063.83221</v>
      </c>
      <c r="E25" s="713"/>
      <c r="F25" s="713">
        <v>29992.793109999999</v>
      </c>
      <c r="G25" s="713">
        <v>0</v>
      </c>
      <c r="H25" s="713">
        <v>29992.793109999999</v>
      </c>
      <c r="I25" s="714" t="s">
        <v>329</v>
      </c>
      <c r="J25" s="715" t="s">
        <v>601</v>
      </c>
    </row>
    <row r="27" spans="1:10" ht="14.45" customHeight="1" x14ac:dyDescent="0.2">
      <c r="A27" s="711" t="s">
        <v>589</v>
      </c>
      <c r="B27" s="712" t="s">
        <v>590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73</v>
      </c>
    </row>
    <row r="28" spans="1:10" ht="14.45" customHeight="1" x14ac:dyDescent="0.2">
      <c r="A28" s="711" t="s">
        <v>602</v>
      </c>
      <c r="B28" s="712" t="s">
        <v>603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0</v>
      </c>
    </row>
    <row r="29" spans="1:10" ht="14.45" customHeight="1" x14ac:dyDescent="0.2">
      <c r="A29" s="711" t="s">
        <v>602</v>
      </c>
      <c r="B29" s="712" t="s">
        <v>2337</v>
      </c>
      <c r="C29" s="713">
        <v>0</v>
      </c>
      <c r="D29" s="713">
        <v>0</v>
      </c>
      <c r="E29" s="713"/>
      <c r="F29" s="713">
        <v>0.6372000000000001</v>
      </c>
      <c r="G29" s="713">
        <v>0</v>
      </c>
      <c r="H29" s="713">
        <v>0.6372000000000001</v>
      </c>
      <c r="I29" s="714" t="s">
        <v>329</v>
      </c>
      <c r="J29" s="715" t="s">
        <v>1</v>
      </c>
    </row>
    <row r="30" spans="1:10" ht="14.45" customHeight="1" x14ac:dyDescent="0.2">
      <c r="A30" s="711" t="s">
        <v>602</v>
      </c>
      <c r="B30" s="712" t="s">
        <v>2339</v>
      </c>
      <c r="C30" s="713">
        <v>19.069279999999999</v>
      </c>
      <c r="D30" s="713">
        <v>20.426300000000001</v>
      </c>
      <c r="E30" s="713"/>
      <c r="F30" s="713">
        <v>18.705310000000001</v>
      </c>
      <c r="G30" s="713">
        <v>0</v>
      </c>
      <c r="H30" s="713">
        <v>18.705310000000001</v>
      </c>
      <c r="I30" s="714" t="s">
        <v>329</v>
      </c>
      <c r="J30" s="715" t="s">
        <v>1</v>
      </c>
    </row>
    <row r="31" spans="1:10" ht="14.45" customHeight="1" x14ac:dyDescent="0.2">
      <c r="A31" s="711" t="s">
        <v>602</v>
      </c>
      <c r="B31" s="712" t="s">
        <v>2340</v>
      </c>
      <c r="C31" s="713">
        <v>26.493190000000002</v>
      </c>
      <c r="D31" s="713">
        <v>42.991970000000002</v>
      </c>
      <c r="E31" s="713"/>
      <c r="F31" s="713">
        <v>36.71537</v>
      </c>
      <c r="G31" s="713">
        <v>0</v>
      </c>
      <c r="H31" s="713">
        <v>36.71537</v>
      </c>
      <c r="I31" s="714" t="s">
        <v>329</v>
      </c>
      <c r="J31" s="715" t="s">
        <v>1</v>
      </c>
    </row>
    <row r="32" spans="1:10" ht="14.45" customHeight="1" x14ac:dyDescent="0.2">
      <c r="A32" s="711" t="s">
        <v>602</v>
      </c>
      <c r="B32" s="712" t="s">
        <v>2341</v>
      </c>
      <c r="C32" s="713">
        <v>0</v>
      </c>
      <c r="D32" s="713">
        <v>5.08</v>
      </c>
      <c r="E32" s="713"/>
      <c r="F32" s="713">
        <v>5.5910000000000002</v>
      </c>
      <c r="G32" s="713">
        <v>0</v>
      </c>
      <c r="H32" s="713">
        <v>5.5910000000000002</v>
      </c>
      <c r="I32" s="714" t="s">
        <v>329</v>
      </c>
      <c r="J32" s="715" t="s">
        <v>1</v>
      </c>
    </row>
    <row r="33" spans="1:10" ht="14.45" customHeight="1" x14ac:dyDescent="0.2">
      <c r="A33" s="711" t="s">
        <v>602</v>
      </c>
      <c r="B33" s="712" t="s">
        <v>2343</v>
      </c>
      <c r="C33" s="713">
        <v>2.492</v>
      </c>
      <c r="D33" s="713">
        <v>2.7160000000000002</v>
      </c>
      <c r="E33" s="713"/>
      <c r="F33" s="713">
        <v>1.341</v>
      </c>
      <c r="G33" s="713">
        <v>0</v>
      </c>
      <c r="H33" s="713">
        <v>1.341</v>
      </c>
      <c r="I33" s="714" t="s">
        <v>329</v>
      </c>
      <c r="J33" s="715" t="s">
        <v>1</v>
      </c>
    </row>
    <row r="34" spans="1:10" ht="14.45" customHeight="1" x14ac:dyDescent="0.2">
      <c r="A34" s="711" t="s">
        <v>602</v>
      </c>
      <c r="B34" s="712" t="s">
        <v>2344</v>
      </c>
      <c r="C34" s="713">
        <v>8.0084999999999997</v>
      </c>
      <c r="D34" s="713">
        <v>8.9685000000000006</v>
      </c>
      <c r="E34" s="713"/>
      <c r="F34" s="713">
        <v>9.6898499999999999</v>
      </c>
      <c r="G34" s="713">
        <v>0</v>
      </c>
      <c r="H34" s="713">
        <v>9.6898499999999999</v>
      </c>
      <c r="I34" s="714" t="s">
        <v>329</v>
      </c>
      <c r="J34" s="715" t="s">
        <v>1</v>
      </c>
    </row>
    <row r="35" spans="1:10" ht="14.45" customHeight="1" x14ac:dyDescent="0.2">
      <c r="A35" s="711" t="s">
        <v>602</v>
      </c>
      <c r="B35" s="712" t="s">
        <v>2348</v>
      </c>
      <c r="C35" s="713">
        <v>3.2001000000000004</v>
      </c>
      <c r="D35" s="713">
        <v>1.56724</v>
      </c>
      <c r="E35" s="713"/>
      <c r="F35" s="713">
        <v>0.94034999999999991</v>
      </c>
      <c r="G35" s="713">
        <v>0</v>
      </c>
      <c r="H35" s="713">
        <v>0.94034999999999991</v>
      </c>
      <c r="I35" s="714" t="s">
        <v>329</v>
      </c>
      <c r="J35" s="715" t="s">
        <v>1</v>
      </c>
    </row>
    <row r="36" spans="1:10" ht="14.45" customHeight="1" x14ac:dyDescent="0.2">
      <c r="A36" s="711" t="s">
        <v>602</v>
      </c>
      <c r="B36" s="712" t="s">
        <v>604</v>
      </c>
      <c r="C36" s="713">
        <v>59.263069999999999</v>
      </c>
      <c r="D36" s="713">
        <v>81.750010000000003</v>
      </c>
      <c r="E36" s="713"/>
      <c r="F36" s="713">
        <v>73.620080000000002</v>
      </c>
      <c r="G36" s="713">
        <v>0</v>
      </c>
      <c r="H36" s="713">
        <v>73.620080000000002</v>
      </c>
      <c r="I36" s="714" t="s">
        <v>329</v>
      </c>
      <c r="J36" s="715" t="s">
        <v>605</v>
      </c>
    </row>
    <row r="37" spans="1:10" ht="14.45" customHeight="1" x14ac:dyDescent="0.2">
      <c r="A37" s="711" t="s">
        <v>329</v>
      </c>
      <c r="B37" s="712" t="s">
        <v>329</v>
      </c>
      <c r="C37" s="713" t="s">
        <v>329</v>
      </c>
      <c r="D37" s="713" t="s">
        <v>329</v>
      </c>
      <c r="E37" s="713"/>
      <c r="F37" s="713" t="s">
        <v>329</v>
      </c>
      <c r="G37" s="713" t="s">
        <v>329</v>
      </c>
      <c r="H37" s="713" t="s">
        <v>329</v>
      </c>
      <c r="I37" s="714" t="s">
        <v>329</v>
      </c>
      <c r="J37" s="715" t="s">
        <v>606</v>
      </c>
    </row>
    <row r="38" spans="1:10" ht="14.45" customHeight="1" x14ac:dyDescent="0.2">
      <c r="A38" s="711" t="s">
        <v>607</v>
      </c>
      <c r="B38" s="712" t="s">
        <v>608</v>
      </c>
      <c r="C38" s="713" t="s">
        <v>329</v>
      </c>
      <c r="D38" s="713" t="s">
        <v>329</v>
      </c>
      <c r="E38" s="713"/>
      <c r="F38" s="713" t="s">
        <v>329</v>
      </c>
      <c r="G38" s="713" t="s">
        <v>329</v>
      </c>
      <c r="H38" s="713" t="s">
        <v>329</v>
      </c>
      <c r="I38" s="714" t="s">
        <v>329</v>
      </c>
      <c r="J38" s="715" t="s">
        <v>0</v>
      </c>
    </row>
    <row r="39" spans="1:10" ht="14.45" customHeight="1" x14ac:dyDescent="0.2">
      <c r="A39" s="711" t="s">
        <v>607</v>
      </c>
      <c r="B39" s="712" t="s">
        <v>2336</v>
      </c>
      <c r="C39" s="713">
        <v>0</v>
      </c>
      <c r="D39" s="713">
        <v>0</v>
      </c>
      <c r="E39" s="713"/>
      <c r="F39" s="713">
        <v>0</v>
      </c>
      <c r="G39" s="713">
        <v>0</v>
      </c>
      <c r="H39" s="713">
        <v>0</v>
      </c>
      <c r="I39" s="714" t="s">
        <v>329</v>
      </c>
      <c r="J39" s="715" t="s">
        <v>1</v>
      </c>
    </row>
    <row r="40" spans="1:10" ht="14.45" customHeight="1" x14ac:dyDescent="0.2">
      <c r="A40" s="711" t="s">
        <v>607</v>
      </c>
      <c r="B40" s="712" t="s">
        <v>2337</v>
      </c>
      <c r="C40" s="713">
        <v>0</v>
      </c>
      <c r="D40" s="713">
        <v>0</v>
      </c>
      <c r="E40" s="713"/>
      <c r="F40" s="713">
        <v>0.42480000000000001</v>
      </c>
      <c r="G40" s="713">
        <v>0</v>
      </c>
      <c r="H40" s="713">
        <v>0.42480000000000001</v>
      </c>
      <c r="I40" s="714" t="s">
        <v>329</v>
      </c>
      <c r="J40" s="715" t="s">
        <v>1</v>
      </c>
    </row>
    <row r="41" spans="1:10" ht="14.45" customHeight="1" x14ac:dyDescent="0.2">
      <c r="A41" s="711" t="s">
        <v>607</v>
      </c>
      <c r="B41" s="712" t="s">
        <v>2338</v>
      </c>
      <c r="C41" s="713">
        <v>0</v>
      </c>
      <c r="D41" s="713">
        <v>0</v>
      </c>
      <c r="E41" s="713"/>
      <c r="F41" s="713">
        <v>0.16159999999999999</v>
      </c>
      <c r="G41" s="713">
        <v>0</v>
      </c>
      <c r="H41" s="713">
        <v>0.16159999999999999</v>
      </c>
      <c r="I41" s="714" t="s">
        <v>329</v>
      </c>
      <c r="J41" s="715" t="s">
        <v>1</v>
      </c>
    </row>
    <row r="42" spans="1:10" ht="14.45" customHeight="1" x14ac:dyDescent="0.2">
      <c r="A42" s="711" t="s">
        <v>607</v>
      </c>
      <c r="B42" s="712" t="s">
        <v>2339</v>
      </c>
      <c r="C42" s="713">
        <v>24.579159999999998</v>
      </c>
      <c r="D42" s="713">
        <v>27.526049999999994</v>
      </c>
      <c r="E42" s="713"/>
      <c r="F42" s="713">
        <v>30.01211</v>
      </c>
      <c r="G42" s="713">
        <v>0</v>
      </c>
      <c r="H42" s="713">
        <v>30.01211</v>
      </c>
      <c r="I42" s="714" t="s">
        <v>329</v>
      </c>
      <c r="J42" s="715" t="s">
        <v>1</v>
      </c>
    </row>
    <row r="43" spans="1:10" ht="14.45" customHeight="1" x14ac:dyDescent="0.2">
      <c r="A43" s="711" t="s">
        <v>607</v>
      </c>
      <c r="B43" s="712" t="s">
        <v>2340</v>
      </c>
      <c r="C43" s="713">
        <v>37.689189999999996</v>
      </c>
      <c r="D43" s="713">
        <v>69.325880000000012</v>
      </c>
      <c r="E43" s="713"/>
      <c r="F43" s="713">
        <v>67.517210000000006</v>
      </c>
      <c r="G43" s="713">
        <v>0</v>
      </c>
      <c r="H43" s="713">
        <v>67.517210000000006</v>
      </c>
      <c r="I43" s="714" t="s">
        <v>329</v>
      </c>
      <c r="J43" s="715" t="s">
        <v>1</v>
      </c>
    </row>
    <row r="44" spans="1:10" ht="14.45" customHeight="1" x14ac:dyDescent="0.2">
      <c r="A44" s="711" t="s">
        <v>607</v>
      </c>
      <c r="B44" s="712" t="s">
        <v>2341</v>
      </c>
      <c r="C44" s="713">
        <v>3.05</v>
      </c>
      <c r="D44" s="713">
        <v>8.1280000000000001</v>
      </c>
      <c r="E44" s="713"/>
      <c r="F44" s="713">
        <v>6.0990000000000002</v>
      </c>
      <c r="G44" s="713">
        <v>0</v>
      </c>
      <c r="H44" s="713">
        <v>6.0990000000000002</v>
      </c>
      <c r="I44" s="714" t="s">
        <v>329</v>
      </c>
      <c r="J44" s="715" t="s">
        <v>1</v>
      </c>
    </row>
    <row r="45" spans="1:10" ht="14.45" customHeight="1" x14ac:dyDescent="0.2">
      <c r="A45" s="711" t="s">
        <v>607</v>
      </c>
      <c r="B45" s="712" t="s">
        <v>2343</v>
      </c>
      <c r="C45" s="713">
        <v>2.7687499999999998</v>
      </c>
      <c r="D45" s="713">
        <v>3.3507500000000001</v>
      </c>
      <c r="E45" s="713"/>
      <c r="F45" s="713">
        <v>1.8009999999999999</v>
      </c>
      <c r="G45" s="713">
        <v>0</v>
      </c>
      <c r="H45" s="713">
        <v>1.8009999999999999</v>
      </c>
      <c r="I45" s="714" t="s">
        <v>329</v>
      </c>
      <c r="J45" s="715" t="s">
        <v>1</v>
      </c>
    </row>
    <row r="46" spans="1:10" ht="14.45" customHeight="1" x14ac:dyDescent="0.2">
      <c r="A46" s="711" t="s">
        <v>607</v>
      </c>
      <c r="B46" s="712" t="s">
        <v>2344</v>
      </c>
      <c r="C46" s="713">
        <v>9.5690000000000008</v>
      </c>
      <c r="D46" s="713">
        <v>10.907500000000001</v>
      </c>
      <c r="E46" s="713"/>
      <c r="F46" s="713">
        <v>13.866</v>
      </c>
      <c r="G46" s="713">
        <v>0</v>
      </c>
      <c r="H46" s="713">
        <v>13.866</v>
      </c>
      <c r="I46" s="714" t="s">
        <v>329</v>
      </c>
      <c r="J46" s="715" t="s">
        <v>1</v>
      </c>
    </row>
    <row r="47" spans="1:10" ht="14.45" customHeight="1" x14ac:dyDescent="0.2">
      <c r="A47" s="711" t="s">
        <v>607</v>
      </c>
      <c r="B47" s="712" t="s">
        <v>2348</v>
      </c>
      <c r="C47" s="713">
        <v>1.03026</v>
      </c>
      <c r="D47" s="713">
        <v>1.4049</v>
      </c>
      <c r="E47" s="713"/>
      <c r="F47" s="713">
        <v>0.55115000000000003</v>
      </c>
      <c r="G47" s="713">
        <v>0</v>
      </c>
      <c r="H47" s="713">
        <v>0.55115000000000003</v>
      </c>
      <c r="I47" s="714" t="s">
        <v>329</v>
      </c>
      <c r="J47" s="715" t="s">
        <v>1</v>
      </c>
    </row>
    <row r="48" spans="1:10" ht="14.45" customHeight="1" x14ac:dyDescent="0.2">
      <c r="A48" s="711" t="s">
        <v>607</v>
      </c>
      <c r="B48" s="712" t="s">
        <v>609</v>
      </c>
      <c r="C48" s="713">
        <v>78.686359999999993</v>
      </c>
      <c r="D48" s="713">
        <v>120.64308000000001</v>
      </c>
      <c r="E48" s="713"/>
      <c r="F48" s="713">
        <v>120.43287000000002</v>
      </c>
      <c r="G48" s="713">
        <v>0</v>
      </c>
      <c r="H48" s="713">
        <v>120.43287000000002</v>
      </c>
      <c r="I48" s="714" t="s">
        <v>329</v>
      </c>
      <c r="J48" s="715" t="s">
        <v>605</v>
      </c>
    </row>
    <row r="49" spans="1:10" ht="14.45" customHeight="1" x14ac:dyDescent="0.2">
      <c r="A49" s="711" t="s">
        <v>329</v>
      </c>
      <c r="B49" s="712" t="s">
        <v>329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606</v>
      </c>
    </row>
    <row r="50" spans="1:10" ht="14.45" customHeight="1" x14ac:dyDescent="0.2">
      <c r="A50" s="711" t="s">
        <v>610</v>
      </c>
      <c r="B50" s="712" t="s">
        <v>611</v>
      </c>
      <c r="C50" s="713" t="s">
        <v>329</v>
      </c>
      <c r="D50" s="713" t="s">
        <v>329</v>
      </c>
      <c r="E50" s="713"/>
      <c r="F50" s="713" t="s">
        <v>329</v>
      </c>
      <c r="G50" s="713" t="s">
        <v>329</v>
      </c>
      <c r="H50" s="713" t="s">
        <v>329</v>
      </c>
      <c r="I50" s="714" t="s">
        <v>329</v>
      </c>
      <c r="J50" s="715" t="s">
        <v>0</v>
      </c>
    </row>
    <row r="51" spans="1:10" ht="14.45" customHeight="1" x14ac:dyDescent="0.2">
      <c r="A51" s="711" t="s">
        <v>610</v>
      </c>
      <c r="B51" s="712" t="s">
        <v>2337</v>
      </c>
      <c r="C51" s="713">
        <v>0</v>
      </c>
      <c r="D51" s="713">
        <v>0</v>
      </c>
      <c r="E51" s="713"/>
      <c r="F51" s="713">
        <v>7.6464000000000008</v>
      </c>
      <c r="G51" s="713">
        <v>0</v>
      </c>
      <c r="H51" s="713">
        <v>7.6464000000000008</v>
      </c>
      <c r="I51" s="714" t="s">
        <v>329</v>
      </c>
      <c r="J51" s="715" t="s">
        <v>1</v>
      </c>
    </row>
    <row r="52" spans="1:10" ht="14.45" customHeight="1" x14ac:dyDescent="0.2">
      <c r="A52" s="711" t="s">
        <v>610</v>
      </c>
      <c r="B52" s="712" t="s">
        <v>2339</v>
      </c>
      <c r="C52" s="713">
        <v>1.4231500000000001</v>
      </c>
      <c r="D52" s="713">
        <v>2.4867499999999998</v>
      </c>
      <c r="E52" s="713"/>
      <c r="F52" s="713">
        <v>2.74979</v>
      </c>
      <c r="G52" s="713">
        <v>0</v>
      </c>
      <c r="H52" s="713">
        <v>2.74979</v>
      </c>
      <c r="I52" s="714" t="s">
        <v>329</v>
      </c>
      <c r="J52" s="715" t="s">
        <v>1</v>
      </c>
    </row>
    <row r="53" spans="1:10" ht="14.45" customHeight="1" x14ac:dyDescent="0.2">
      <c r="A53" s="711" t="s">
        <v>610</v>
      </c>
      <c r="B53" s="712" t="s">
        <v>2340</v>
      </c>
      <c r="C53" s="713">
        <v>1.0690999999999999</v>
      </c>
      <c r="D53" s="713">
        <v>1.4071</v>
      </c>
      <c r="E53" s="713"/>
      <c r="F53" s="713">
        <v>1.6765500000000002</v>
      </c>
      <c r="G53" s="713">
        <v>0</v>
      </c>
      <c r="H53" s="713">
        <v>1.6765500000000002</v>
      </c>
      <c r="I53" s="714" t="s">
        <v>329</v>
      </c>
      <c r="J53" s="715" t="s">
        <v>1</v>
      </c>
    </row>
    <row r="54" spans="1:10" ht="14.45" customHeight="1" x14ac:dyDescent="0.2">
      <c r="A54" s="711" t="s">
        <v>610</v>
      </c>
      <c r="B54" s="712" t="s">
        <v>2343</v>
      </c>
      <c r="C54" s="713">
        <v>0.14099999999999999</v>
      </c>
      <c r="D54" s="713">
        <v>0.18099999999999999</v>
      </c>
      <c r="E54" s="713"/>
      <c r="F54" s="713">
        <v>0.26400000000000001</v>
      </c>
      <c r="G54" s="713">
        <v>0</v>
      </c>
      <c r="H54" s="713">
        <v>0.26400000000000001</v>
      </c>
      <c r="I54" s="714" t="s">
        <v>329</v>
      </c>
      <c r="J54" s="715" t="s">
        <v>1</v>
      </c>
    </row>
    <row r="55" spans="1:10" ht="14.45" customHeight="1" x14ac:dyDescent="0.2">
      <c r="A55" s="711" t="s">
        <v>610</v>
      </c>
      <c r="B55" s="712" t="s">
        <v>2344</v>
      </c>
      <c r="C55" s="713">
        <v>2.0747</v>
      </c>
      <c r="D55" s="713">
        <v>0.998</v>
      </c>
      <c r="E55" s="713"/>
      <c r="F55" s="713">
        <v>2.1619999999999999</v>
      </c>
      <c r="G55" s="713">
        <v>0</v>
      </c>
      <c r="H55" s="713">
        <v>2.1619999999999999</v>
      </c>
      <c r="I55" s="714" t="s">
        <v>329</v>
      </c>
      <c r="J55" s="715" t="s">
        <v>1</v>
      </c>
    </row>
    <row r="56" spans="1:10" ht="14.45" customHeight="1" x14ac:dyDescent="0.2">
      <c r="A56" s="711" t="s">
        <v>610</v>
      </c>
      <c r="B56" s="712" t="s">
        <v>612</v>
      </c>
      <c r="C56" s="713">
        <v>4.7079500000000003</v>
      </c>
      <c r="D56" s="713">
        <v>5.0728499999999999</v>
      </c>
      <c r="E56" s="713"/>
      <c r="F56" s="713">
        <v>14.498740000000002</v>
      </c>
      <c r="G56" s="713">
        <v>0</v>
      </c>
      <c r="H56" s="713">
        <v>14.498740000000002</v>
      </c>
      <c r="I56" s="714" t="s">
        <v>329</v>
      </c>
      <c r="J56" s="715" t="s">
        <v>605</v>
      </c>
    </row>
    <row r="57" spans="1:10" ht="14.45" customHeight="1" x14ac:dyDescent="0.2">
      <c r="A57" s="711" t="s">
        <v>329</v>
      </c>
      <c r="B57" s="712" t="s">
        <v>329</v>
      </c>
      <c r="C57" s="713" t="s">
        <v>329</v>
      </c>
      <c r="D57" s="713" t="s">
        <v>329</v>
      </c>
      <c r="E57" s="713"/>
      <c r="F57" s="713" t="s">
        <v>329</v>
      </c>
      <c r="G57" s="713" t="s">
        <v>329</v>
      </c>
      <c r="H57" s="713" t="s">
        <v>329</v>
      </c>
      <c r="I57" s="714" t="s">
        <v>329</v>
      </c>
      <c r="J57" s="715" t="s">
        <v>606</v>
      </c>
    </row>
    <row r="58" spans="1:10" ht="14.45" customHeight="1" x14ac:dyDescent="0.2">
      <c r="A58" s="711" t="s">
        <v>613</v>
      </c>
      <c r="B58" s="712" t="s">
        <v>614</v>
      </c>
      <c r="C58" s="713" t="s">
        <v>329</v>
      </c>
      <c r="D58" s="713" t="s">
        <v>329</v>
      </c>
      <c r="E58" s="713"/>
      <c r="F58" s="713" t="s">
        <v>329</v>
      </c>
      <c r="G58" s="713" t="s">
        <v>329</v>
      </c>
      <c r="H58" s="713" t="s">
        <v>329</v>
      </c>
      <c r="I58" s="714" t="s">
        <v>329</v>
      </c>
      <c r="J58" s="715" t="s">
        <v>0</v>
      </c>
    </row>
    <row r="59" spans="1:10" ht="14.45" customHeight="1" x14ac:dyDescent="0.2">
      <c r="A59" s="711" t="s">
        <v>613</v>
      </c>
      <c r="B59" s="712" t="s">
        <v>2336</v>
      </c>
      <c r="C59" s="713">
        <v>2.35494</v>
      </c>
      <c r="D59" s="713">
        <v>2.9436</v>
      </c>
      <c r="E59" s="713"/>
      <c r="F59" s="713">
        <v>10.822529999999999</v>
      </c>
      <c r="G59" s="713">
        <v>0</v>
      </c>
      <c r="H59" s="713">
        <v>10.822529999999999</v>
      </c>
      <c r="I59" s="714" t="s">
        <v>329</v>
      </c>
      <c r="J59" s="715" t="s">
        <v>1</v>
      </c>
    </row>
    <row r="60" spans="1:10" ht="14.45" customHeight="1" x14ac:dyDescent="0.2">
      <c r="A60" s="711" t="s">
        <v>613</v>
      </c>
      <c r="B60" s="712" t="s">
        <v>2337</v>
      </c>
      <c r="C60" s="713">
        <v>0</v>
      </c>
      <c r="D60" s="713">
        <v>0</v>
      </c>
      <c r="E60" s="713"/>
      <c r="F60" s="713">
        <v>2.5488000000000004</v>
      </c>
      <c r="G60" s="713">
        <v>0</v>
      </c>
      <c r="H60" s="713">
        <v>2.5488000000000004</v>
      </c>
      <c r="I60" s="714" t="s">
        <v>329</v>
      </c>
      <c r="J60" s="715" t="s">
        <v>1</v>
      </c>
    </row>
    <row r="61" spans="1:10" ht="14.45" customHeight="1" x14ac:dyDescent="0.2">
      <c r="A61" s="711" t="s">
        <v>613</v>
      </c>
      <c r="B61" s="712" t="s">
        <v>2338</v>
      </c>
      <c r="C61" s="713">
        <v>0</v>
      </c>
      <c r="D61" s="713">
        <v>0.15640000000000001</v>
      </c>
      <c r="E61" s="713"/>
      <c r="F61" s="713">
        <v>0.18340000000000001</v>
      </c>
      <c r="G61" s="713">
        <v>0</v>
      </c>
      <c r="H61" s="713">
        <v>0.18340000000000001</v>
      </c>
      <c r="I61" s="714" t="s">
        <v>329</v>
      </c>
      <c r="J61" s="715" t="s">
        <v>1</v>
      </c>
    </row>
    <row r="62" spans="1:10" ht="14.45" customHeight="1" x14ac:dyDescent="0.2">
      <c r="A62" s="711" t="s">
        <v>613</v>
      </c>
      <c r="B62" s="712" t="s">
        <v>2339</v>
      </c>
      <c r="C62" s="713">
        <v>218.30044999999996</v>
      </c>
      <c r="D62" s="713">
        <v>232.3742499999999</v>
      </c>
      <c r="E62" s="713"/>
      <c r="F62" s="713">
        <v>199.40452000000002</v>
      </c>
      <c r="G62" s="713">
        <v>0</v>
      </c>
      <c r="H62" s="713">
        <v>199.40452000000002</v>
      </c>
      <c r="I62" s="714" t="s">
        <v>329</v>
      </c>
      <c r="J62" s="715" t="s">
        <v>1</v>
      </c>
    </row>
    <row r="63" spans="1:10" ht="14.45" customHeight="1" x14ac:dyDescent="0.2">
      <c r="A63" s="711" t="s">
        <v>613</v>
      </c>
      <c r="B63" s="712" t="s">
        <v>2340</v>
      </c>
      <c r="C63" s="713">
        <v>686.68364999999994</v>
      </c>
      <c r="D63" s="713">
        <v>830.42775999999981</v>
      </c>
      <c r="E63" s="713"/>
      <c r="F63" s="713">
        <v>934.95596</v>
      </c>
      <c r="G63" s="713">
        <v>0</v>
      </c>
      <c r="H63" s="713">
        <v>934.95596</v>
      </c>
      <c r="I63" s="714" t="s">
        <v>329</v>
      </c>
      <c r="J63" s="715" t="s">
        <v>1</v>
      </c>
    </row>
    <row r="64" spans="1:10" ht="14.45" customHeight="1" x14ac:dyDescent="0.2">
      <c r="A64" s="711" t="s">
        <v>613</v>
      </c>
      <c r="B64" s="712" t="s">
        <v>2341</v>
      </c>
      <c r="C64" s="713">
        <v>33.95919</v>
      </c>
      <c r="D64" s="713">
        <v>87.098810000000014</v>
      </c>
      <c r="E64" s="713"/>
      <c r="F64" s="713">
        <v>74.088819999999998</v>
      </c>
      <c r="G64" s="713">
        <v>0</v>
      </c>
      <c r="H64" s="713">
        <v>74.088819999999998</v>
      </c>
      <c r="I64" s="714" t="s">
        <v>329</v>
      </c>
      <c r="J64" s="715" t="s">
        <v>1</v>
      </c>
    </row>
    <row r="65" spans="1:10" ht="14.45" customHeight="1" x14ac:dyDescent="0.2">
      <c r="A65" s="711" t="s">
        <v>613</v>
      </c>
      <c r="B65" s="712" t="s">
        <v>2343</v>
      </c>
      <c r="C65" s="713">
        <v>16.461860000000001</v>
      </c>
      <c r="D65" s="713">
        <v>11.286350000000001</v>
      </c>
      <c r="E65" s="713"/>
      <c r="F65" s="713">
        <v>15.13335</v>
      </c>
      <c r="G65" s="713">
        <v>0</v>
      </c>
      <c r="H65" s="713">
        <v>15.13335</v>
      </c>
      <c r="I65" s="714" t="s">
        <v>329</v>
      </c>
      <c r="J65" s="715" t="s">
        <v>1</v>
      </c>
    </row>
    <row r="66" spans="1:10" ht="14.45" customHeight="1" x14ac:dyDescent="0.2">
      <c r="A66" s="711" t="s">
        <v>613</v>
      </c>
      <c r="B66" s="712" t="s">
        <v>2344</v>
      </c>
      <c r="C66" s="713">
        <v>112.23257000000001</v>
      </c>
      <c r="D66" s="713">
        <v>79.087199999999996</v>
      </c>
      <c r="E66" s="713"/>
      <c r="F66" s="713">
        <v>134.07489999999999</v>
      </c>
      <c r="G66" s="713">
        <v>0</v>
      </c>
      <c r="H66" s="713">
        <v>134.07489999999999</v>
      </c>
      <c r="I66" s="714" t="s">
        <v>329</v>
      </c>
      <c r="J66" s="715" t="s">
        <v>1</v>
      </c>
    </row>
    <row r="67" spans="1:10" ht="14.45" customHeight="1" x14ac:dyDescent="0.2">
      <c r="A67" s="711" t="s">
        <v>613</v>
      </c>
      <c r="B67" s="712" t="s">
        <v>2345</v>
      </c>
      <c r="C67" s="713">
        <v>112.37034</v>
      </c>
      <c r="D67" s="713">
        <v>105.80879</v>
      </c>
      <c r="E67" s="713"/>
      <c r="F67" s="713">
        <v>90.667779999999993</v>
      </c>
      <c r="G67" s="713">
        <v>0</v>
      </c>
      <c r="H67" s="713">
        <v>90.667779999999993</v>
      </c>
      <c r="I67" s="714" t="s">
        <v>329</v>
      </c>
      <c r="J67" s="715" t="s">
        <v>1</v>
      </c>
    </row>
    <row r="68" spans="1:10" ht="14.45" customHeight="1" x14ac:dyDescent="0.2">
      <c r="A68" s="711" t="s">
        <v>613</v>
      </c>
      <c r="B68" s="712" t="s">
        <v>2346</v>
      </c>
      <c r="C68" s="713">
        <v>123.21159</v>
      </c>
      <c r="D68" s="713">
        <v>136.12514999999996</v>
      </c>
      <c r="E68" s="713"/>
      <c r="F68" s="713">
        <v>145.26749999999998</v>
      </c>
      <c r="G68" s="713">
        <v>0</v>
      </c>
      <c r="H68" s="713">
        <v>145.26749999999998</v>
      </c>
      <c r="I68" s="714" t="s">
        <v>329</v>
      </c>
      <c r="J68" s="715" t="s">
        <v>1</v>
      </c>
    </row>
    <row r="69" spans="1:10" ht="14.45" customHeight="1" x14ac:dyDescent="0.2">
      <c r="A69" s="711" t="s">
        <v>613</v>
      </c>
      <c r="B69" s="712" t="s">
        <v>2348</v>
      </c>
      <c r="C69" s="713">
        <v>161.70502999999999</v>
      </c>
      <c r="D69" s="713">
        <v>177.84840999999997</v>
      </c>
      <c r="E69" s="713"/>
      <c r="F69" s="713">
        <v>222.17735000000002</v>
      </c>
      <c r="G69" s="713">
        <v>0</v>
      </c>
      <c r="H69" s="713">
        <v>222.17735000000002</v>
      </c>
      <c r="I69" s="714" t="s">
        <v>329</v>
      </c>
      <c r="J69" s="715" t="s">
        <v>1</v>
      </c>
    </row>
    <row r="70" spans="1:10" ht="14.45" customHeight="1" x14ac:dyDescent="0.2">
      <c r="A70" s="711" t="s">
        <v>613</v>
      </c>
      <c r="B70" s="712" t="s">
        <v>2350</v>
      </c>
      <c r="C70" s="713">
        <v>9.3149999999999995</v>
      </c>
      <c r="D70" s="713">
        <v>0</v>
      </c>
      <c r="E70" s="713"/>
      <c r="F70" s="713">
        <v>0</v>
      </c>
      <c r="G70" s="713">
        <v>0</v>
      </c>
      <c r="H70" s="713">
        <v>0</v>
      </c>
      <c r="I70" s="714" t="s">
        <v>329</v>
      </c>
      <c r="J70" s="715" t="s">
        <v>1</v>
      </c>
    </row>
    <row r="71" spans="1:10" ht="14.45" customHeight="1" x14ac:dyDescent="0.2">
      <c r="A71" s="711" t="s">
        <v>613</v>
      </c>
      <c r="B71" s="712" t="s">
        <v>615</v>
      </c>
      <c r="C71" s="713">
        <v>1476.5946199999998</v>
      </c>
      <c r="D71" s="713">
        <v>1663.15672</v>
      </c>
      <c r="E71" s="713"/>
      <c r="F71" s="713">
        <v>1829.32491</v>
      </c>
      <c r="G71" s="713">
        <v>0</v>
      </c>
      <c r="H71" s="713">
        <v>1829.32491</v>
      </c>
      <c r="I71" s="714" t="s">
        <v>329</v>
      </c>
      <c r="J71" s="715" t="s">
        <v>605</v>
      </c>
    </row>
    <row r="72" spans="1:10" ht="14.45" customHeight="1" x14ac:dyDescent="0.2">
      <c r="A72" s="711" t="s">
        <v>329</v>
      </c>
      <c r="B72" s="712" t="s">
        <v>329</v>
      </c>
      <c r="C72" s="713" t="s">
        <v>329</v>
      </c>
      <c r="D72" s="713" t="s">
        <v>329</v>
      </c>
      <c r="E72" s="713"/>
      <c r="F72" s="713" t="s">
        <v>329</v>
      </c>
      <c r="G72" s="713" t="s">
        <v>329</v>
      </c>
      <c r="H72" s="713" t="s">
        <v>329</v>
      </c>
      <c r="I72" s="714" t="s">
        <v>329</v>
      </c>
      <c r="J72" s="715" t="s">
        <v>606</v>
      </c>
    </row>
    <row r="73" spans="1:10" ht="14.45" customHeight="1" x14ac:dyDescent="0.2">
      <c r="A73" s="711" t="s">
        <v>616</v>
      </c>
      <c r="B73" s="712" t="s">
        <v>617</v>
      </c>
      <c r="C73" s="713" t="s">
        <v>329</v>
      </c>
      <c r="D73" s="713" t="s">
        <v>329</v>
      </c>
      <c r="E73" s="713"/>
      <c r="F73" s="713" t="s">
        <v>329</v>
      </c>
      <c r="G73" s="713" t="s">
        <v>329</v>
      </c>
      <c r="H73" s="713" t="s">
        <v>329</v>
      </c>
      <c r="I73" s="714" t="s">
        <v>329</v>
      </c>
      <c r="J73" s="715" t="s">
        <v>0</v>
      </c>
    </row>
    <row r="74" spans="1:10" ht="14.45" customHeight="1" x14ac:dyDescent="0.2">
      <c r="A74" s="711" t="s">
        <v>616</v>
      </c>
      <c r="B74" s="712" t="s">
        <v>2332</v>
      </c>
      <c r="C74" s="713">
        <v>9070.2836799999968</v>
      </c>
      <c r="D74" s="713">
        <v>10344.491080000007</v>
      </c>
      <c r="E74" s="713"/>
      <c r="F74" s="713">
        <v>9708.1271799999995</v>
      </c>
      <c r="G74" s="713">
        <v>0</v>
      </c>
      <c r="H74" s="713">
        <v>9708.1271799999995</v>
      </c>
      <c r="I74" s="714" t="s">
        <v>329</v>
      </c>
      <c r="J74" s="715" t="s">
        <v>1</v>
      </c>
    </row>
    <row r="75" spans="1:10" ht="14.45" customHeight="1" x14ac:dyDescent="0.2">
      <c r="A75" s="711" t="s">
        <v>616</v>
      </c>
      <c r="B75" s="712" t="s">
        <v>2333</v>
      </c>
      <c r="C75" s="713">
        <v>4890.4437900000003</v>
      </c>
      <c r="D75" s="713">
        <v>2999.6086800000003</v>
      </c>
      <c r="E75" s="713"/>
      <c r="F75" s="713">
        <v>3443.8998399999996</v>
      </c>
      <c r="G75" s="713">
        <v>0</v>
      </c>
      <c r="H75" s="713">
        <v>3443.8998399999996</v>
      </c>
      <c r="I75" s="714" t="s">
        <v>329</v>
      </c>
      <c r="J75" s="715" t="s">
        <v>1</v>
      </c>
    </row>
    <row r="76" spans="1:10" ht="14.45" customHeight="1" x14ac:dyDescent="0.2">
      <c r="A76" s="711" t="s">
        <v>616</v>
      </c>
      <c r="B76" s="712" t="s">
        <v>2334</v>
      </c>
      <c r="C76" s="713">
        <v>17121.738920000003</v>
      </c>
      <c r="D76" s="713">
        <v>12194.97141</v>
      </c>
      <c r="E76" s="713"/>
      <c r="F76" s="713">
        <v>8515.947900000001</v>
      </c>
      <c r="G76" s="713">
        <v>0</v>
      </c>
      <c r="H76" s="713">
        <v>8515.947900000001</v>
      </c>
      <c r="I76" s="714" t="s">
        <v>329</v>
      </c>
      <c r="J76" s="715" t="s">
        <v>1</v>
      </c>
    </row>
    <row r="77" spans="1:10" ht="14.45" customHeight="1" x14ac:dyDescent="0.2">
      <c r="A77" s="711" t="s">
        <v>616</v>
      </c>
      <c r="B77" s="712" t="s">
        <v>2335</v>
      </c>
      <c r="C77" s="713">
        <v>2436.3528800000008</v>
      </c>
      <c r="D77" s="713">
        <v>1660.2610999999999</v>
      </c>
      <c r="E77" s="713"/>
      <c r="F77" s="713">
        <v>2416.0076300000001</v>
      </c>
      <c r="G77" s="713">
        <v>0</v>
      </c>
      <c r="H77" s="713">
        <v>2416.0076300000001</v>
      </c>
      <c r="I77" s="714" t="s">
        <v>329</v>
      </c>
      <c r="J77" s="715" t="s">
        <v>1</v>
      </c>
    </row>
    <row r="78" spans="1:10" ht="14.45" customHeight="1" x14ac:dyDescent="0.2">
      <c r="A78" s="711" t="s">
        <v>616</v>
      </c>
      <c r="B78" s="712" t="s">
        <v>2339</v>
      </c>
      <c r="C78" s="713">
        <v>694.64426000000003</v>
      </c>
      <c r="D78" s="713">
        <v>701.99749000000008</v>
      </c>
      <c r="E78" s="713"/>
      <c r="F78" s="713">
        <v>703.46672000000001</v>
      </c>
      <c r="G78" s="713">
        <v>0</v>
      </c>
      <c r="H78" s="713">
        <v>703.46672000000001</v>
      </c>
      <c r="I78" s="714" t="s">
        <v>329</v>
      </c>
      <c r="J78" s="715" t="s">
        <v>1</v>
      </c>
    </row>
    <row r="79" spans="1:10" ht="14.45" customHeight="1" x14ac:dyDescent="0.2">
      <c r="A79" s="711" t="s">
        <v>616</v>
      </c>
      <c r="B79" s="712" t="s">
        <v>2340</v>
      </c>
      <c r="C79" s="713">
        <v>2029.4470199999998</v>
      </c>
      <c r="D79" s="713">
        <v>2131.0297299999984</v>
      </c>
      <c r="E79" s="713"/>
      <c r="F79" s="713">
        <v>2099.2661000000012</v>
      </c>
      <c r="G79" s="713">
        <v>0</v>
      </c>
      <c r="H79" s="713">
        <v>2099.2661000000012</v>
      </c>
      <c r="I79" s="714" t="s">
        <v>329</v>
      </c>
      <c r="J79" s="715" t="s">
        <v>1</v>
      </c>
    </row>
    <row r="80" spans="1:10" ht="14.45" customHeight="1" x14ac:dyDescent="0.2">
      <c r="A80" s="711" t="s">
        <v>616</v>
      </c>
      <c r="B80" s="712" t="s">
        <v>2342</v>
      </c>
      <c r="C80" s="713">
        <v>424.36931000000004</v>
      </c>
      <c r="D80" s="713">
        <v>479.06715000000014</v>
      </c>
      <c r="E80" s="713"/>
      <c r="F80" s="713">
        <v>493.42070999999999</v>
      </c>
      <c r="G80" s="713">
        <v>0</v>
      </c>
      <c r="H80" s="713">
        <v>493.42070999999999</v>
      </c>
      <c r="I80" s="714" t="s">
        <v>329</v>
      </c>
      <c r="J80" s="715" t="s">
        <v>1</v>
      </c>
    </row>
    <row r="81" spans="1:10" ht="14.45" customHeight="1" x14ac:dyDescent="0.2">
      <c r="A81" s="711" t="s">
        <v>616</v>
      </c>
      <c r="B81" s="712" t="s">
        <v>2343</v>
      </c>
      <c r="C81" s="713">
        <v>31.601459999999999</v>
      </c>
      <c r="D81" s="713">
        <v>31.712209999999999</v>
      </c>
      <c r="E81" s="713"/>
      <c r="F81" s="713">
        <v>91.542029999999997</v>
      </c>
      <c r="G81" s="713">
        <v>0</v>
      </c>
      <c r="H81" s="713">
        <v>91.542029999999997</v>
      </c>
      <c r="I81" s="714" t="s">
        <v>329</v>
      </c>
      <c r="J81" s="715" t="s">
        <v>1</v>
      </c>
    </row>
    <row r="82" spans="1:10" ht="14.45" customHeight="1" x14ac:dyDescent="0.2">
      <c r="A82" s="711" t="s">
        <v>616</v>
      </c>
      <c r="B82" s="712" t="s">
        <v>2344</v>
      </c>
      <c r="C82" s="713">
        <v>137.7269</v>
      </c>
      <c r="D82" s="713">
        <v>102.46000000000002</v>
      </c>
      <c r="E82" s="713"/>
      <c r="F82" s="713">
        <v>63.317900000000002</v>
      </c>
      <c r="G82" s="713">
        <v>0</v>
      </c>
      <c r="H82" s="713">
        <v>63.317900000000002</v>
      </c>
      <c r="I82" s="714" t="s">
        <v>329</v>
      </c>
      <c r="J82" s="715" t="s">
        <v>1</v>
      </c>
    </row>
    <row r="83" spans="1:10" ht="14.45" customHeight="1" x14ac:dyDescent="0.2">
      <c r="A83" s="711" t="s">
        <v>616</v>
      </c>
      <c r="B83" s="712" t="s">
        <v>2346</v>
      </c>
      <c r="C83" s="713">
        <v>228.82706999999994</v>
      </c>
      <c r="D83" s="713">
        <v>312.87367999999992</v>
      </c>
      <c r="E83" s="713"/>
      <c r="F83" s="713">
        <v>418.91179999999997</v>
      </c>
      <c r="G83" s="713">
        <v>0</v>
      </c>
      <c r="H83" s="713">
        <v>418.91179999999997</v>
      </c>
      <c r="I83" s="714" t="s">
        <v>329</v>
      </c>
      <c r="J83" s="715" t="s">
        <v>1</v>
      </c>
    </row>
    <row r="84" spans="1:10" ht="14.45" customHeight="1" x14ac:dyDescent="0.2">
      <c r="A84" s="711" t="s">
        <v>616</v>
      </c>
      <c r="B84" s="712" t="s">
        <v>2347</v>
      </c>
      <c r="C84" s="713">
        <v>0</v>
      </c>
      <c r="D84" s="713">
        <v>0</v>
      </c>
      <c r="E84" s="713"/>
      <c r="F84" s="713">
        <v>4.6000000000000001E-4</v>
      </c>
      <c r="G84" s="713">
        <v>0</v>
      </c>
      <c r="H84" s="713">
        <v>4.6000000000000001E-4</v>
      </c>
      <c r="I84" s="714" t="s">
        <v>329</v>
      </c>
      <c r="J84" s="715" t="s">
        <v>1</v>
      </c>
    </row>
    <row r="85" spans="1:10" ht="14.45" customHeight="1" x14ac:dyDescent="0.2">
      <c r="A85" s="711" t="s">
        <v>616</v>
      </c>
      <c r="B85" s="712" t="s">
        <v>2348</v>
      </c>
      <c r="C85" s="713">
        <v>0.67759999999999998</v>
      </c>
      <c r="D85" s="713">
        <v>1.3552</v>
      </c>
      <c r="E85" s="713"/>
      <c r="F85" s="713">
        <v>0.33879999999999999</v>
      </c>
      <c r="G85" s="713">
        <v>0</v>
      </c>
      <c r="H85" s="713">
        <v>0.33879999999999999</v>
      </c>
      <c r="I85" s="714" t="s">
        <v>329</v>
      </c>
      <c r="J85" s="715" t="s">
        <v>1</v>
      </c>
    </row>
    <row r="86" spans="1:10" ht="14.45" customHeight="1" x14ac:dyDescent="0.2">
      <c r="A86" s="711" t="s">
        <v>616</v>
      </c>
      <c r="B86" s="712" t="s">
        <v>2349</v>
      </c>
      <c r="C86" s="713">
        <v>0</v>
      </c>
      <c r="D86" s="713">
        <v>233.38182</v>
      </c>
      <c r="E86" s="713"/>
      <c r="F86" s="713">
        <v>0.66944000000000004</v>
      </c>
      <c r="G86" s="713">
        <v>0</v>
      </c>
      <c r="H86" s="713">
        <v>0.66944000000000004</v>
      </c>
      <c r="I86" s="714" t="s">
        <v>329</v>
      </c>
      <c r="J86" s="715" t="s">
        <v>1</v>
      </c>
    </row>
    <row r="87" spans="1:10" ht="14.45" customHeight="1" x14ac:dyDescent="0.2">
      <c r="A87" s="711" t="s">
        <v>616</v>
      </c>
      <c r="B87" s="712" t="s">
        <v>618</v>
      </c>
      <c r="C87" s="713">
        <v>37066.112890000004</v>
      </c>
      <c r="D87" s="713">
        <v>31193.20955000001</v>
      </c>
      <c r="E87" s="713"/>
      <c r="F87" s="713">
        <v>27954.916510000003</v>
      </c>
      <c r="G87" s="713">
        <v>0</v>
      </c>
      <c r="H87" s="713">
        <v>27954.916510000003</v>
      </c>
      <c r="I87" s="714" t="s">
        <v>329</v>
      </c>
      <c r="J87" s="715" t="s">
        <v>605</v>
      </c>
    </row>
    <row r="88" spans="1:10" ht="14.45" customHeight="1" x14ac:dyDescent="0.2">
      <c r="A88" s="711" t="s">
        <v>329</v>
      </c>
      <c r="B88" s="712" t="s">
        <v>329</v>
      </c>
      <c r="C88" s="713" t="s">
        <v>329</v>
      </c>
      <c r="D88" s="713" t="s">
        <v>329</v>
      </c>
      <c r="E88" s="713"/>
      <c r="F88" s="713" t="s">
        <v>329</v>
      </c>
      <c r="G88" s="713" t="s">
        <v>329</v>
      </c>
      <c r="H88" s="713" t="s">
        <v>329</v>
      </c>
      <c r="I88" s="714" t="s">
        <v>329</v>
      </c>
      <c r="J88" s="715" t="s">
        <v>606</v>
      </c>
    </row>
    <row r="89" spans="1:10" ht="14.45" customHeight="1" x14ac:dyDescent="0.2">
      <c r="A89" s="711" t="s">
        <v>589</v>
      </c>
      <c r="B89" s="712" t="s">
        <v>600</v>
      </c>
      <c r="C89" s="713">
        <v>38685.364890000004</v>
      </c>
      <c r="D89" s="713">
        <v>33063.832210000008</v>
      </c>
      <c r="E89" s="713"/>
      <c r="F89" s="713">
        <v>29992.793110000002</v>
      </c>
      <c r="G89" s="713">
        <v>0</v>
      </c>
      <c r="H89" s="713">
        <v>29992.793110000002</v>
      </c>
      <c r="I89" s="714" t="s">
        <v>329</v>
      </c>
      <c r="J89" s="715" t="s">
        <v>601</v>
      </c>
    </row>
  </sheetData>
  <mergeCells count="3">
    <mergeCell ref="A1:I1"/>
    <mergeCell ref="F3:I3"/>
    <mergeCell ref="C4:D4"/>
  </mergeCells>
  <conditionalFormatting sqref="F26 F90:F65537">
    <cfRule type="cellIs" dxfId="41" priority="18" stopIfTrue="1" operator="greaterThan">
      <formula>1</formula>
    </cfRule>
  </conditionalFormatting>
  <conditionalFormatting sqref="H5:H25">
    <cfRule type="expression" dxfId="40" priority="14">
      <formula>$H5&gt;0</formula>
    </cfRule>
  </conditionalFormatting>
  <conditionalFormatting sqref="I5:I25">
    <cfRule type="expression" dxfId="39" priority="15">
      <formula>$I5&gt;1</formula>
    </cfRule>
  </conditionalFormatting>
  <conditionalFormatting sqref="B5:B25">
    <cfRule type="expression" dxfId="38" priority="11">
      <formula>OR($J5="NS",$J5="SumaNS",$J5="Účet")</formula>
    </cfRule>
  </conditionalFormatting>
  <conditionalFormatting sqref="F5:I25 B5:D25">
    <cfRule type="expression" dxfId="37" priority="17">
      <formula>AND($J5&lt;&gt;"",$J5&lt;&gt;"mezeraKL")</formula>
    </cfRule>
  </conditionalFormatting>
  <conditionalFormatting sqref="B5:D25 F5:I2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5 F5:I25">
    <cfRule type="expression" dxfId="35" priority="13">
      <formula>OR($J5="SumaNS",$J5="NS")</formula>
    </cfRule>
  </conditionalFormatting>
  <conditionalFormatting sqref="A5:A25">
    <cfRule type="expression" dxfId="34" priority="9">
      <formula>AND($J5&lt;&gt;"mezeraKL",$J5&lt;&gt;"")</formula>
    </cfRule>
  </conditionalFormatting>
  <conditionalFormatting sqref="A5:A25">
    <cfRule type="expression" dxfId="33" priority="10">
      <formula>AND($J5&lt;&gt;"",$J5&lt;&gt;"mezeraKL")</formula>
    </cfRule>
  </conditionalFormatting>
  <conditionalFormatting sqref="H27:H89">
    <cfRule type="expression" dxfId="32" priority="6">
      <formula>$H27&gt;0</formula>
    </cfRule>
  </conditionalFormatting>
  <conditionalFormatting sqref="A27:A89">
    <cfRule type="expression" dxfId="31" priority="5">
      <formula>AND($J27&lt;&gt;"mezeraKL",$J27&lt;&gt;"")</formula>
    </cfRule>
  </conditionalFormatting>
  <conditionalFormatting sqref="I27:I89">
    <cfRule type="expression" dxfId="30" priority="7">
      <formula>$I27&gt;1</formula>
    </cfRule>
  </conditionalFormatting>
  <conditionalFormatting sqref="B27:B89">
    <cfRule type="expression" dxfId="29" priority="4">
      <formula>OR($J27="NS",$J27="SumaNS",$J27="Účet")</formula>
    </cfRule>
  </conditionalFormatting>
  <conditionalFormatting sqref="A27:D89 F27:I89">
    <cfRule type="expression" dxfId="28" priority="8">
      <formula>AND($J27&lt;&gt;"",$J27&lt;&gt;"mezeraKL")</formula>
    </cfRule>
  </conditionalFormatting>
  <conditionalFormatting sqref="B27:D89 F27:I89">
    <cfRule type="expression" dxfId="27" priority="1">
      <formula>OR($J27="KL",$J27="SumaKL")</formula>
    </cfRule>
    <cfRule type="expression" priority="3" stopIfTrue="1">
      <formula>OR($J27="mezeraNS",$J27="mezeraKL")</formula>
    </cfRule>
  </conditionalFormatting>
  <conditionalFormatting sqref="B27:D89 F27:I89">
    <cfRule type="expression" dxfId="26" priority="2">
      <formula>OR($J27="SumaNS",$J27="NS")</formula>
    </cfRule>
  </conditionalFormatting>
  <hyperlinks>
    <hyperlink ref="A2" location="Obsah!A1" display="Zpět na Obsah  KL 01  1.-4.měsíc" xr:uid="{33350EA5-0068-44AF-AB5C-A81DFE2F8327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5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3585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64.170282368155</v>
      </c>
      <c r="J3" s="203">
        <f>SUBTOTAL(9,J5:J1048576)</f>
        <v>467225.05000000075</v>
      </c>
      <c r="K3" s="204">
        <f>SUBTOTAL(9,K5:K1048576)</f>
        <v>29981963.387975387</v>
      </c>
    </row>
    <row r="4" spans="1:11" s="330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589</v>
      </c>
      <c r="B5" s="807" t="s">
        <v>590</v>
      </c>
      <c r="C5" s="810" t="s">
        <v>602</v>
      </c>
      <c r="D5" s="838" t="s">
        <v>603</v>
      </c>
      <c r="E5" s="810" t="s">
        <v>2351</v>
      </c>
      <c r="F5" s="838" t="s">
        <v>2352</v>
      </c>
      <c r="G5" s="810" t="s">
        <v>2353</v>
      </c>
      <c r="H5" s="810" t="s">
        <v>2354</v>
      </c>
      <c r="I5" s="225">
        <v>21.239999771118164</v>
      </c>
      <c r="J5" s="225">
        <v>30</v>
      </c>
      <c r="K5" s="830">
        <v>637.20001220703125</v>
      </c>
    </row>
    <row r="6" spans="1:11" ht="14.45" customHeight="1" x14ac:dyDescent="0.2">
      <c r="A6" s="821" t="s">
        <v>589</v>
      </c>
      <c r="B6" s="822" t="s">
        <v>590</v>
      </c>
      <c r="C6" s="825" t="s">
        <v>602</v>
      </c>
      <c r="D6" s="839" t="s">
        <v>603</v>
      </c>
      <c r="E6" s="825" t="s">
        <v>2355</v>
      </c>
      <c r="F6" s="839" t="s">
        <v>2356</v>
      </c>
      <c r="G6" s="825" t="s">
        <v>2357</v>
      </c>
      <c r="H6" s="825" t="s">
        <v>2358</v>
      </c>
      <c r="I6" s="831">
        <v>1.3616666396458943</v>
      </c>
      <c r="J6" s="831">
        <v>2600</v>
      </c>
      <c r="K6" s="832">
        <v>3557</v>
      </c>
    </row>
    <row r="7" spans="1:11" ht="14.45" customHeight="1" x14ac:dyDescent="0.2">
      <c r="A7" s="821" t="s">
        <v>589</v>
      </c>
      <c r="B7" s="822" t="s">
        <v>590</v>
      </c>
      <c r="C7" s="825" t="s">
        <v>602</v>
      </c>
      <c r="D7" s="839" t="s">
        <v>603</v>
      </c>
      <c r="E7" s="825" t="s">
        <v>2355</v>
      </c>
      <c r="F7" s="839" t="s">
        <v>2356</v>
      </c>
      <c r="G7" s="825" t="s">
        <v>2359</v>
      </c>
      <c r="H7" s="825" t="s">
        <v>2360</v>
      </c>
      <c r="I7" s="831">
        <v>0.43999999761581421</v>
      </c>
      <c r="J7" s="831">
        <v>500</v>
      </c>
      <c r="K7" s="832">
        <v>220</v>
      </c>
    </row>
    <row r="8" spans="1:11" ht="14.45" customHeight="1" x14ac:dyDescent="0.2">
      <c r="A8" s="821" t="s">
        <v>589</v>
      </c>
      <c r="B8" s="822" t="s">
        <v>590</v>
      </c>
      <c r="C8" s="825" t="s">
        <v>602</v>
      </c>
      <c r="D8" s="839" t="s">
        <v>603</v>
      </c>
      <c r="E8" s="825" t="s">
        <v>2355</v>
      </c>
      <c r="F8" s="839" t="s">
        <v>2356</v>
      </c>
      <c r="G8" s="825" t="s">
        <v>2361</v>
      </c>
      <c r="H8" s="825" t="s">
        <v>2362</v>
      </c>
      <c r="I8" s="831">
        <v>109.875</v>
      </c>
      <c r="J8" s="831">
        <v>2</v>
      </c>
      <c r="K8" s="832">
        <v>219.75</v>
      </c>
    </row>
    <row r="9" spans="1:11" ht="14.45" customHeight="1" x14ac:dyDescent="0.2">
      <c r="A9" s="821" t="s">
        <v>589</v>
      </c>
      <c r="B9" s="822" t="s">
        <v>590</v>
      </c>
      <c r="C9" s="825" t="s">
        <v>602</v>
      </c>
      <c r="D9" s="839" t="s">
        <v>603</v>
      </c>
      <c r="E9" s="825" t="s">
        <v>2355</v>
      </c>
      <c r="F9" s="839" t="s">
        <v>2356</v>
      </c>
      <c r="G9" s="825" t="s">
        <v>2363</v>
      </c>
      <c r="H9" s="825" t="s">
        <v>2364</v>
      </c>
      <c r="I9" s="831">
        <v>30.170000076293945</v>
      </c>
      <c r="J9" s="831">
        <v>5</v>
      </c>
      <c r="K9" s="832">
        <v>150.85000610351563</v>
      </c>
    </row>
    <row r="10" spans="1:11" ht="14.45" customHeight="1" x14ac:dyDescent="0.2">
      <c r="A10" s="821" t="s">
        <v>589</v>
      </c>
      <c r="B10" s="822" t="s">
        <v>590</v>
      </c>
      <c r="C10" s="825" t="s">
        <v>602</v>
      </c>
      <c r="D10" s="839" t="s">
        <v>603</v>
      </c>
      <c r="E10" s="825" t="s">
        <v>2355</v>
      </c>
      <c r="F10" s="839" t="s">
        <v>2356</v>
      </c>
      <c r="G10" s="825" t="s">
        <v>2365</v>
      </c>
      <c r="H10" s="825" t="s">
        <v>2366</v>
      </c>
      <c r="I10" s="831">
        <v>10.890000343322754</v>
      </c>
      <c r="J10" s="831">
        <v>10</v>
      </c>
      <c r="K10" s="832">
        <v>108.90000152587891</v>
      </c>
    </row>
    <row r="11" spans="1:11" ht="14.45" customHeight="1" x14ac:dyDescent="0.2">
      <c r="A11" s="821" t="s">
        <v>589</v>
      </c>
      <c r="B11" s="822" t="s">
        <v>590</v>
      </c>
      <c r="C11" s="825" t="s">
        <v>602</v>
      </c>
      <c r="D11" s="839" t="s">
        <v>603</v>
      </c>
      <c r="E11" s="825" t="s">
        <v>2355</v>
      </c>
      <c r="F11" s="839" t="s">
        <v>2356</v>
      </c>
      <c r="G11" s="825" t="s">
        <v>2367</v>
      </c>
      <c r="H11" s="825" t="s">
        <v>2368</v>
      </c>
      <c r="I11" s="831">
        <v>1.3799999952316284</v>
      </c>
      <c r="J11" s="831">
        <v>450</v>
      </c>
      <c r="K11" s="832">
        <v>621</v>
      </c>
    </row>
    <row r="12" spans="1:11" ht="14.45" customHeight="1" x14ac:dyDescent="0.2">
      <c r="A12" s="821" t="s">
        <v>589</v>
      </c>
      <c r="B12" s="822" t="s">
        <v>590</v>
      </c>
      <c r="C12" s="825" t="s">
        <v>602</v>
      </c>
      <c r="D12" s="839" t="s">
        <v>603</v>
      </c>
      <c r="E12" s="825" t="s">
        <v>2355</v>
      </c>
      <c r="F12" s="839" t="s">
        <v>2356</v>
      </c>
      <c r="G12" s="825" t="s">
        <v>2369</v>
      </c>
      <c r="H12" s="825" t="s">
        <v>2370</v>
      </c>
      <c r="I12" s="831">
        <v>0.86000001430511475</v>
      </c>
      <c r="J12" s="831">
        <v>50</v>
      </c>
      <c r="K12" s="832">
        <v>43</v>
      </c>
    </row>
    <row r="13" spans="1:11" ht="14.45" customHeight="1" x14ac:dyDescent="0.2">
      <c r="A13" s="821" t="s">
        <v>589</v>
      </c>
      <c r="B13" s="822" t="s">
        <v>590</v>
      </c>
      <c r="C13" s="825" t="s">
        <v>602</v>
      </c>
      <c r="D13" s="839" t="s">
        <v>603</v>
      </c>
      <c r="E13" s="825" t="s">
        <v>2355</v>
      </c>
      <c r="F13" s="839" t="s">
        <v>2356</v>
      </c>
      <c r="G13" s="825" t="s">
        <v>2371</v>
      </c>
      <c r="H13" s="825" t="s">
        <v>2372</v>
      </c>
      <c r="I13" s="831">
        <v>1.5166666507720947</v>
      </c>
      <c r="J13" s="831">
        <v>450</v>
      </c>
      <c r="K13" s="832">
        <v>682.5</v>
      </c>
    </row>
    <row r="14" spans="1:11" ht="14.45" customHeight="1" x14ac:dyDescent="0.2">
      <c r="A14" s="821" t="s">
        <v>589</v>
      </c>
      <c r="B14" s="822" t="s">
        <v>590</v>
      </c>
      <c r="C14" s="825" t="s">
        <v>602</v>
      </c>
      <c r="D14" s="839" t="s">
        <v>603</v>
      </c>
      <c r="E14" s="825" t="s">
        <v>2355</v>
      </c>
      <c r="F14" s="839" t="s">
        <v>2356</v>
      </c>
      <c r="G14" s="825" t="s">
        <v>2373</v>
      </c>
      <c r="H14" s="825" t="s">
        <v>2374</v>
      </c>
      <c r="I14" s="831">
        <v>2.0628570829119002</v>
      </c>
      <c r="J14" s="831">
        <v>800</v>
      </c>
      <c r="K14" s="832">
        <v>1650.5</v>
      </c>
    </row>
    <row r="15" spans="1:11" ht="14.45" customHeight="1" x14ac:dyDescent="0.2">
      <c r="A15" s="821" t="s">
        <v>589</v>
      </c>
      <c r="B15" s="822" t="s">
        <v>590</v>
      </c>
      <c r="C15" s="825" t="s">
        <v>602</v>
      </c>
      <c r="D15" s="839" t="s">
        <v>603</v>
      </c>
      <c r="E15" s="825" t="s">
        <v>2355</v>
      </c>
      <c r="F15" s="839" t="s">
        <v>2356</v>
      </c>
      <c r="G15" s="825" t="s">
        <v>2375</v>
      </c>
      <c r="H15" s="825" t="s">
        <v>2376</v>
      </c>
      <c r="I15" s="831">
        <v>3.3633332252502441</v>
      </c>
      <c r="J15" s="831">
        <v>650</v>
      </c>
      <c r="K15" s="832">
        <v>2186</v>
      </c>
    </row>
    <row r="16" spans="1:11" ht="14.45" customHeight="1" x14ac:dyDescent="0.2">
      <c r="A16" s="821" t="s">
        <v>589</v>
      </c>
      <c r="B16" s="822" t="s">
        <v>590</v>
      </c>
      <c r="C16" s="825" t="s">
        <v>602</v>
      </c>
      <c r="D16" s="839" t="s">
        <v>603</v>
      </c>
      <c r="E16" s="825" t="s">
        <v>2355</v>
      </c>
      <c r="F16" s="839" t="s">
        <v>2356</v>
      </c>
      <c r="G16" s="825" t="s">
        <v>2377</v>
      </c>
      <c r="H16" s="825" t="s">
        <v>2378</v>
      </c>
      <c r="I16" s="831">
        <v>13.420000076293945</v>
      </c>
      <c r="J16" s="831">
        <v>24</v>
      </c>
      <c r="K16" s="832">
        <v>322.07998657226563</v>
      </c>
    </row>
    <row r="17" spans="1:11" ht="14.45" customHeight="1" x14ac:dyDescent="0.2">
      <c r="A17" s="821" t="s">
        <v>589</v>
      </c>
      <c r="B17" s="822" t="s">
        <v>590</v>
      </c>
      <c r="C17" s="825" t="s">
        <v>602</v>
      </c>
      <c r="D17" s="839" t="s">
        <v>603</v>
      </c>
      <c r="E17" s="825" t="s">
        <v>2355</v>
      </c>
      <c r="F17" s="839" t="s">
        <v>2356</v>
      </c>
      <c r="G17" s="825" t="s">
        <v>2379</v>
      </c>
      <c r="H17" s="825" t="s">
        <v>2380</v>
      </c>
      <c r="I17" s="831">
        <v>11.960000038146973</v>
      </c>
      <c r="J17" s="831">
        <v>12</v>
      </c>
      <c r="K17" s="832">
        <v>143.52000427246094</v>
      </c>
    </row>
    <row r="18" spans="1:11" ht="14.45" customHeight="1" x14ac:dyDescent="0.2">
      <c r="A18" s="821" t="s">
        <v>589</v>
      </c>
      <c r="B18" s="822" t="s">
        <v>590</v>
      </c>
      <c r="C18" s="825" t="s">
        <v>602</v>
      </c>
      <c r="D18" s="839" t="s">
        <v>603</v>
      </c>
      <c r="E18" s="825" t="s">
        <v>2355</v>
      </c>
      <c r="F18" s="839" t="s">
        <v>2356</v>
      </c>
      <c r="G18" s="825" t="s">
        <v>2381</v>
      </c>
      <c r="H18" s="825" t="s">
        <v>2382</v>
      </c>
      <c r="I18" s="831">
        <v>8.3900003433227539</v>
      </c>
      <c r="J18" s="831">
        <v>60</v>
      </c>
      <c r="K18" s="832">
        <v>503.40000152587891</v>
      </c>
    </row>
    <row r="19" spans="1:11" ht="14.45" customHeight="1" x14ac:dyDescent="0.2">
      <c r="A19" s="821" t="s">
        <v>589</v>
      </c>
      <c r="B19" s="822" t="s">
        <v>590</v>
      </c>
      <c r="C19" s="825" t="s">
        <v>602</v>
      </c>
      <c r="D19" s="839" t="s">
        <v>603</v>
      </c>
      <c r="E19" s="825" t="s">
        <v>2355</v>
      </c>
      <c r="F19" s="839" t="s">
        <v>2356</v>
      </c>
      <c r="G19" s="825" t="s">
        <v>2383</v>
      </c>
      <c r="H19" s="825" t="s">
        <v>2384</v>
      </c>
      <c r="I19" s="831">
        <v>19.229999542236328</v>
      </c>
      <c r="J19" s="831">
        <v>48</v>
      </c>
      <c r="K19" s="832">
        <v>923.03999328613281</v>
      </c>
    </row>
    <row r="20" spans="1:11" ht="14.45" customHeight="1" x14ac:dyDescent="0.2">
      <c r="A20" s="821" t="s">
        <v>589</v>
      </c>
      <c r="B20" s="822" t="s">
        <v>590</v>
      </c>
      <c r="C20" s="825" t="s">
        <v>602</v>
      </c>
      <c r="D20" s="839" t="s">
        <v>603</v>
      </c>
      <c r="E20" s="825" t="s">
        <v>2355</v>
      </c>
      <c r="F20" s="839" t="s">
        <v>2356</v>
      </c>
      <c r="G20" s="825" t="s">
        <v>2385</v>
      </c>
      <c r="H20" s="825" t="s">
        <v>2386</v>
      </c>
      <c r="I20" s="831">
        <v>10.72166665395101</v>
      </c>
      <c r="J20" s="831">
        <v>270</v>
      </c>
      <c r="K20" s="832">
        <v>2894.6000366210938</v>
      </c>
    </row>
    <row r="21" spans="1:11" ht="14.45" customHeight="1" x14ac:dyDescent="0.2">
      <c r="A21" s="821" t="s">
        <v>589</v>
      </c>
      <c r="B21" s="822" t="s">
        <v>590</v>
      </c>
      <c r="C21" s="825" t="s">
        <v>602</v>
      </c>
      <c r="D21" s="839" t="s">
        <v>603</v>
      </c>
      <c r="E21" s="825" t="s">
        <v>2355</v>
      </c>
      <c r="F21" s="839" t="s">
        <v>2356</v>
      </c>
      <c r="G21" s="825" t="s">
        <v>2387</v>
      </c>
      <c r="H21" s="825" t="s">
        <v>2388</v>
      </c>
      <c r="I21" s="831">
        <v>15.640000343322754</v>
      </c>
      <c r="J21" s="831">
        <v>20</v>
      </c>
      <c r="K21" s="832">
        <v>312.79998779296875</v>
      </c>
    </row>
    <row r="22" spans="1:11" ht="14.45" customHeight="1" x14ac:dyDescent="0.2">
      <c r="A22" s="821" t="s">
        <v>589</v>
      </c>
      <c r="B22" s="822" t="s">
        <v>590</v>
      </c>
      <c r="C22" s="825" t="s">
        <v>602</v>
      </c>
      <c r="D22" s="839" t="s">
        <v>603</v>
      </c>
      <c r="E22" s="825" t="s">
        <v>2355</v>
      </c>
      <c r="F22" s="839" t="s">
        <v>2356</v>
      </c>
      <c r="G22" s="825" t="s">
        <v>2389</v>
      </c>
      <c r="H22" s="825" t="s">
        <v>2390</v>
      </c>
      <c r="I22" s="831">
        <v>12.649999618530273</v>
      </c>
      <c r="J22" s="831">
        <v>225</v>
      </c>
      <c r="K22" s="832">
        <v>2846.25</v>
      </c>
    </row>
    <row r="23" spans="1:11" ht="14.45" customHeight="1" x14ac:dyDescent="0.2">
      <c r="A23" s="821" t="s">
        <v>589</v>
      </c>
      <c r="B23" s="822" t="s">
        <v>590</v>
      </c>
      <c r="C23" s="825" t="s">
        <v>602</v>
      </c>
      <c r="D23" s="839" t="s">
        <v>603</v>
      </c>
      <c r="E23" s="825" t="s">
        <v>2355</v>
      </c>
      <c r="F23" s="839" t="s">
        <v>2356</v>
      </c>
      <c r="G23" s="825" t="s">
        <v>2391</v>
      </c>
      <c r="H23" s="825" t="s">
        <v>2392</v>
      </c>
      <c r="I23" s="831">
        <v>72.220001220703125</v>
      </c>
      <c r="J23" s="831">
        <v>2</v>
      </c>
      <c r="K23" s="832">
        <v>144.44000244140625</v>
      </c>
    </row>
    <row r="24" spans="1:11" ht="14.45" customHeight="1" x14ac:dyDescent="0.2">
      <c r="A24" s="821" t="s">
        <v>589</v>
      </c>
      <c r="B24" s="822" t="s">
        <v>590</v>
      </c>
      <c r="C24" s="825" t="s">
        <v>602</v>
      </c>
      <c r="D24" s="839" t="s">
        <v>603</v>
      </c>
      <c r="E24" s="825" t="s">
        <v>2355</v>
      </c>
      <c r="F24" s="839" t="s">
        <v>2356</v>
      </c>
      <c r="G24" s="825" t="s">
        <v>2393</v>
      </c>
      <c r="H24" s="825" t="s">
        <v>2394</v>
      </c>
      <c r="I24" s="831">
        <v>112.52999877929688</v>
      </c>
      <c r="J24" s="831">
        <v>2</v>
      </c>
      <c r="K24" s="832">
        <v>225.05999755859375</v>
      </c>
    </row>
    <row r="25" spans="1:11" ht="14.45" customHeight="1" x14ac:dyDescent="0.2">
      <c r="A25" s="821" t="s">
        <v>589</v>
      </c>
      <c r="B25" s="822" t="s">
        <v>590</v>
      </c>
      <c r="C25" s="825" t="s">
        <v>602</v>
      </c>
      <c r="D25" s="839" t="s">
        <v>603</v>
      </c>
      <c r="E25" s="825" t="s">
        <v>2355</v>
      </c>
      <c r="F25" s="839" t="s">
        <v>2356</v>
      </c>
      <c r="G25" s="825" t="s">
        <v>2395</v>
      </c>
      <c r="H25" s="825" t="s">
        <v>2396</v>
      </c>
      <c r="I25" s="831">
        <v>0.72000002861022949</v>
      </c>
      <c r="J25" s="831">
        <v>500</v>
      </c>
      <c r="K25" s="832">
        <v>360</v>
      </c>
    </row>
    <row r="26" spans="1:11" ht="14.45" customHeight="1" x14ac:dyDescent="0.2">
      <c r="A26" s="821" t="s">
        <v>589</v>
      </c>
      <c r="B26" s="822" t="s">
        <v>590</v>
      </c>
      <c r="C26" s="825" t="s">
        <v>602</v>
      </c>
      <c r="D26" s="839" t="s">
        <v>603</v>
      </c>
      <c r="E26" s="825" t="s">
        <v>2355</v>
      </c>
      <c r="F26" s="839" t="s">
        <v>2356</v>
      </c>
      <c r="G26" s="825" t="s">
        <v>2397</v>
      </c>
      <c r="H26" s="825" t="s">
        <v>2398</v>
      </c>
      <c r="I26" s="831">
        <v>31.0560001373291</v>
      </c>
      <c r="J26" s="831">
        <v>19</v>
      </c>
      <c r="K26" s="832">
        <v>590.62001037597656</v>
      </c>
    </row>
    <row r="27" spans="1:11" ht="14.45" customHeight="1" x14ac:dyDescent="0.2">
      <c r="A27" s="821" t="s">
        <v>589</v>
      </c>
      <c r="B27" s="822" t="s">
        <v>590</v>
      </c>
      <c r="C27" s="825" t="s">
        <v>602</v>
      </c>
      <c r="D27" s="839" t="s">
        <v>603</v>
      </c>
      <c r="E27" s="825" t="s">
        <v>2399</v>
      </c>
      <c r="F27" s="839" t="s">
        <v>2400</v>
      </c>
      <c r="G27" s="825" t="s">
        <v>2401</v>
      </c>
      <c r="H27" s="825" t="s">
        <v>2402</v>
      </c>
      <c r="I27" s="831">
        <v>2.0499999523162842</v>
      </c>
      <c r="J27" s="831">
        <v>100</v>
      </c>
      <c r="K27" s="832">
        <v>205</v>
      </c>
    </row>
    <row r="28" spans="1:11" ht="14.45" customHeight="1" x14ac:dyDescent="0.2">
      <c r="A28" s="821" t="s">
        <v>589</v>
      </c>
      <c r="B28" s="822" t="s">
        <v>590</v>
      </c>
      <c r="C28" s="825" t="s">
        <v>602</v>
      </c>
      <c r="D28" s="839" t="s">
        <v>603</v>
      </c>
      <c r="E28" s="825" t="s">
        <v>2399</v>
      </c>
      <c r="F28" s="839" t="s">
        <v>2400</v>
      </c>
      <c r="G28" s="825" t="s">
        <v>2403</v>
      </c>
      <c r="H28" s="825" t="s">
        <v>2404</v>
      </c>
      <c r="I28" s="831">
        <v>1.7499999608844519E-2</v>
      </c>
      <c r="J28" s="831">
        <v>280</v>
      </c>
      <c r="K28" s="832">
        <v>5.300000011920929</v>
      </c>
    </row>
    <row r="29" spans="1:11" ht="14.45" customHeight="1" x14ac:dyDescent="0.2">
      <c r="A29" s="821" t="s">
        <v>589</v>
      </c>
      <c r="B29" s="822" t="s">
        <v>590</v>
      </c>
      <c r="C29" s="825" t="s">
        <v>602</v>
      </c>
      <c r="D29" s="839" t="s">
        <v>603</v>
      </c>
      <c r="E29" s="825" t="s">
        <v>2399</v>
      </c>
      <c r="F29" s="839" t="s">
        <v>2400</v>
      </c>
      <c r="G29" s="825" t="s">
        <v>2405</v>
      </c>
      <c r="H29" s="825" t="s">
        <v>2406</v>
      </c>
      <c r="I29" s="831">
        <v>3.4816666841506958</v>
      </c>
      <c r="J29" s="831">
        <v>400</v>
      </c>
      <c r="K29" s="832">
        <v>1393</v>
      </c>
    </row>
    <row r="30" spans="1:11" ht="14.45" customHeight="1" x14ac:dyDescent="0.2">
      <c r="A30" s="821" t="s">
        <v>589</v>
      </c>
      <c r="B30" s="822" t="s">
        <v>590</v>
      </c>
      <c r="C30" s="825" t="s">
        <v>602</v>
      </c>
      <c r="D30" s="839" t="s">
        <v>603</v>
      </c>
      <c r="E30" s="825" t="s">
        <v>2399</v>
      </c>
      <c r="F30" s="839" t="s">
        <v>2400</v>
      </c>
      <c r="G30" s="825" t="s">
        <v>2407</v>
      </c>
      <c r="H30" s="825" t="s">
        <v>2408</v>
      </c>
      <c r="I30" s="831">
        <v>21.899999618530273</v>
      </c>
      <c r="J30" s="831">
        <v>100</v>
      </c>
      <c r="K30" s="832">
        <v>2190.10009765625</v>
      </c>
    </row>
    <row r="31" spans="1:11" ht="14.45" customHeight="1" x14ac:dyDescent="0.2">
      <c r="A31" s="821" t="s">
        <v>589</v>
      </c>
      <c r="B31" s="822" t="s">
        <v>590</v>
      </c>
      <c r="C31" s="825" t="s">
        <v>602</v>
      </c>
      <c r="D31" s="839" t="s">
        <v>603</v>
      </c>
      <c r="E31" s="825" t="s">
        <v>2399</v>
      </c>
      <c r="F31" s="839" t="s">
        <v>2400</v>
      </c>
      <c r="G31" s="825" t="s">
        <v>2409</v>
      </c>
      <c r="H31" s="825" t="s">
        <v>2410</v>
      </c>
      <c r="I31" s="831">
        <v>21.899999618530273</v>
      </c>
      <c r="J31" s="831">
        <v>100</v>
      </c>
      <c r="K31" s="832">
        <v>2190.050048828125</v>
      </c>
    </row>
    <row r="32" spans="1:11" ht="14.45" customHeight="1" x14ac:dyDescent="0.2">
      <c r="A32" s="821" t="s">
        <v>589</v>
      </c>
      <c r="B32" s="822" t="s">
        <v>590</v>
      </c>
      <c r="C32" s="825" t="s">
        <v>602</v>
      </c>
      <c r="D32" s="839" t="s">
        <v>603</v>
      </c>
      <c r="E32" s="825" t="s">
        <v>2399</v>
      </c>
      <c r="F32" s="839" t="s">
        <v>2400</v>
      </c>
      <c r="G32" s="825" t="s">
        <v>2411</v>
      </c>
      <c r="H32" s="825" t="s">
        <v>2412</v>
      </c>
      <c r="I32" s="831">
        <v>17.979999542236328</v>
      </c>
      <c r="J32" s="831">
        <v>250</v>
      </c>
      <c r="K32" s="832">
        <v>4495</v>
      </c>
    </row>
    <row r="33" spans="1:11" ht="14.45" customHeight="1" x14ac:dyDescent="0.2">
      <c r="A33" s="821" t="s">
        <v>589</v>
      </c>
      <c r="B33" s="822" t="s">
        <v>590</v>
      </c>
      <c r="C33" s="825" t="s">
        <v>602</v>
      </c>
      <c r="D33" s="839" t="s">
        <v>603</v>
      </c>
      <c r="E33" s="825" t="s">
        <v>2399</v>
      </c>
      <c r="F33" s="839" t="s">
        <v>2400</v>
      </c>
      <c r="G33" s="825" t="s">
        <v>2413</v>
      </c>
      <c r="H33" s="825" t="s">
        <v>2414</v>
      </c>
      <c r="I33" s="831">
        <v>17.979999542236328</v>
      </c>
      <c r="J33" s="831">
        <v>50</v>
      </c>
      <c r="K33" s="832">
        <v>899</v>
      </c>
    </row>
    <row r="34" spans="1:11" ht="14.45" customHeight="1" x14ac:dyDescent="0.2">
      <c r="A34" s="821" t="s">
        <v>589</v>
      </c>
      <c r="B34" s="822" t="s">
        <v>590</v>
      </c>
      <c r="C34" s="825" t="s">
        <v>602</v>
      </c>
      <c r="D34" s="839" t="s">
        <v>603</v>
      </c>
      <c r="E34" s="825" t="s">
        <v>2399</v>
      </c>
      <c r="F34" s="839" t="s">
        <v>2400</v>
      </c>
      <c r="G34" s="825" t="s">
        <v>2415</v>
      </c>
      <c r="H34" s="825" t="s">
        <v>2416</v>
      </c>
      <c r="I34" s="831">
        <v>13.199999809265137</v>
      </c>
      <c r="J34" s="831">
        <v>80</v>
      </c>
      <c r="K34" s="832">
        <v>1056</v>
      </c>
    </row>
    <row r="35" spans="1:11" ht="14.45" customHeight="1" x14ac:dyDescent="0.2">
      <c r="A35" s="821" t="s">
        <v>589</v>
      </c>
      <c r="B35" s="822" t="s">
        <v>590</v>
      </c>
      <c r="C35" s="825" t="s">
        <v>602</v>
      </c>
      <c r="D35" s="839" t="s">
        <v>603</v>
      </c>
      <c r="E35" s="825" t="s">
        <v>2399</v>
      </c>
      <c r="F35" s="839" t="s">
        <v>2400</v>
      </c>
      <c r="G35" s="825" t="s">
        <v>2417</v>
      </c>
      <c r="H35" s="825" t="s">
        <v>2418</v>
      </c>
      <c r="I35" s="831">
        <v>13.199999809265137</v>
      </c>
      <c r="J35" s="831">
        <v>10</v>
      </c>
      <c r="K35" s="832">
        <v>132</v>
      </c>
    </row>
    <row r="36" spans="1:11" ht="14.45" customHeight="1" x14ac:dyDescent="0.2">
      <c r="A36" s="821" t="s">
        <v>589</v>
      </c>
      <c r="B36" s="822" t="s">
        <v>590</v>
      </c>
      <c r="C36" s="825" t="s">
        <v>602</v>
      </c>
      <c r="D36" s="839" t="s">
        <v>603</v>
      </c>
      <c r="E36" s="825" t="s">
        <v>2399</v>
      </c>
      <c r="F36" s="839" t="s">
        <v>2400</v>
      </c>
      <c r="G36" s="825" t="s">
        <v>2419</v>
      </c>
      <c r="H36" s="825" t="s">
        <v>2420</v>
      </c>
      <c r="I36" s="831">
        <v>22.989999771118164</v>
      </c>
      <c r="J36" s="831">
        <v>60</v>
      </c>
      <c r="K36" s="832">
        <v>1379.3999633789063</v>
      </c>
    </row>
    <row r="37" spans="1:11" ht="14.45" customHeight="1" x14ac:dyDescent="0.2">
      <c r="A37" s="821" t="s">
        <v>589</v>
      </c>
      <c r="B37" s="822" t="s">
        <v>590</v>
      </c>
      <c r="C37" s="825" t="s">
        <v>602</v>
      </c>
      <c r="D37" s="839" t="s">
        <v>603</v>
      </c>
      <c r="E37" s="825" t="s">
        <v>2399</v>
      </c>
      <c r="F37" s="839" t="s">
        <v>2400</v>
      </c>
      <c r="G37" s="825" t="s">
        <v>2421</v>
      </c>
      <c r="H37" s="825" t="s">
        <v>2422</v>
      </c>
      <c r="I37" s="831">
        <v>22.989999771118164</v>
      </c>
      <c r="J37" s="831">
        <v>40</v>
      </c>
      <c r="K37" s="832">
        <v>919.5999755859375</v>
      </c>
    </row>
    <row r="38" spans="1:11" ht="14.45" customHeight="1" x14ac:dyDescent="0.2">
      <c r="A38" s="821" t="s">
        <v>589</v>
      </c>
      <c r="B38" s="822" t="s">
        <v>590</v>
      </c>
      <c r="C38" s="825" t="s">
        <v>602</v>
      </c>
      <c r="D38" s="839" t="s">
        <v>603</v>
      </c>
      <c r="E38" s="825" t="s">
        <v>2399</v>
      </c>
      <c r="F38" s="839" t="s">
        <v>2400</v>
      </c>
      <c r="G38" s="825" t="s">
        <v>2423</v>
      </c>
      <c r="H38" s="825" t="s">
        <v>2424</v>
      </c>
      <c r="I38" s="831">
        <v>22.989999771118164</v>
      </c>
      <c r="J38" s="831">
        <v>10</v>
      </c>
      <c r="K38" s="832">
        <v>229.89999389648438</v>
      </c>
    </row>
    <row r="39" spans="1:11" ht="14.45" customHeight="1" x14ac:dyDescent="0.2">
      <c r="A39" s="821" t="s">
        <v>589</v>
      </c>
      <c r="B39" s="822" t="s">
        <v>590</v>
      </c>
      <c r="C39" s="825" t="s">
        <v>602</v>
      </c>
      <c r="D39" s="839" t="s">
        <v>603</v>
      </c>
      <c r="E39" s="825" t="s">
        <v>2399</v>
      </c>
      <c r="F39" s="839" t="s">
        <v>2400</v>
      </c>
      <c r="G39" s="825" t="s">
        <v>2425</v>
      </c>
      <c r="H39" s="825" t="s">
        <v>2426</v>
      </c>
      <c r="I39" s="831">
        <v>8.4700002670288086</v>
      </c>
      <c r="J39" s="831">
        <v>160</v>
      </c>
      <c r="K39" s="832">
        <v>1355.2000122070313</v>
      </c>
    </row>
    <row r="40" spans="1:11" ht="14.45" customHeight="1" x14ac:dyDescent="0.2">
      <c r="A40" s="821" t="s">
        <v>589</v>
      </c>
      <c r="B40" s="822" t="s">
        <v>590</v>
      </c>
      <c r="C40" s="825" t="s">
        <v>602</v>
      </c>
      <c r="D40" s="839" t="s">
        <v>603</v>
      </c>
      <c r="E40" s="825" t="s">
        <v>2399</v>
      </c>
      <c r="F40" s="839" t="s">
        <v>2400</v>
      </c>
      <c r="G40" s="825" t="s">
        <v>2427</v>
      </c>
      <c r="H40" s="825" t="s">
        <v>2428</v>
      </c>
      <c r="I40" s="831">
        <v>7.8679999351501468</v>
      </c>
      <c r="J40" s="831">
        <v>500</v>
      </c>
      <c r="K40" s="832">
        <v>3934</v>
      </c>
    </row>
    <row r="41" spans="1:11" ht="14.45" customHeight="1" x14ac:dyDescent="0.2">
      <c r="A41" s="821" t="s">
        <v>589</v>
      </c>
      <c r="B41" s="822" t="s">
        <v>590</v>
      </c>
      <c r="C41" s="825" t="s">
        <v>602</v>
      </c>
      <c r="D41" s="839" t="s">
        <v>603</v>
      </c>
      <c r="E41" s="825" t="s">
        <v>2399</v>
      </c>
      <c r="F41" s="839" t="s">
        <v>2400</v>
      </c>
      <c r="G41" s="825" t="s">
        <v>2429</v>
      </c>
      <c r="H41" s="825" t="s">
        <v>2430</v>
      </c>
      <c r="I41" s="831">
        <v>35.090000152587891</v>
      </c>
      <c r="J41" s="831">
        <v>2</v>
      </c>
      <c r="K41" s="832">
        <v>70.180000305175781</v>
      </c>
    </row>
    <row r="42" spans="1:11" ht="14.45" customHeight="1" x14ac:dyDescent="0.2">
      <c r="A42" s="821" t="s">
        <v>589</v>
      </c>
      <c r="B42" s="822" t="s">
        <v>590</v>
      </c>
      <c r="C42" s="825" t="s">
        <v>602</v>
      </c>
      <c r="D42" s="839" t="s">
        <v>603</v>
      </c>
      <c r="E42" s="825" t="s">
        <v>2399</v>
      </c>
      <c r="F42" s="839" t="s">
        <v>2400</v>
      </c>
      <c r="G42" s="825" t="s">
        <v>2431</v>
      </c>
      <c r="H42" s="825" t="s">
        <v>2432</v>
      </c>
      <c r="I42" s="831">
        <v>1.8149999976158142</v>
      </c>
      <c r="J42" s="831">
        <v>600</v>
      </c>
      <c r="K42" s="832">
        <v>1090</v>
      </c>
    </row>
    <row r="43" spans="1:11" ht="14.45" customHeight="1" x14ac:dyDescent="0.2">
      <c r="A43" s="821" t="s">
        <v>589</v>
      </c>
      <c r="B43" s="822" t="s">
        <v>590</v>
      </c>
      <c r="C43" s="825" t="s">
        <v>602</v>
      </c>
      <c r="D43" s="839" t="s">
        <v>603</v>
      </c>
      <c r="E43" s="825" t="s">
        <v>2399</v>
      </c>
      <c r="F43" s="839" t="s">
        <v>2400</v>
      </c>
      <c r="G43" s="825" t="s">
        <v>2433</v>
      </c>
      <c r="H43" s="825" t="s">
        <v>2434</v>
      </c>
      <c r="I43" s="831">
        <v>487.6300048828125</v>
      </c>
      <c r="J43" s="831">
        <v>1</v>
      </c>
      <c r="K43" s="832">
        <v>487.6300048828125</v>
      </c>
    </row>
    <row r="44" spans="1:11" ht="14.45" customHeight="1" x14ac:dyDescent="0.2">
      <c r="A44" s="821" t="s">
        <v>589</v>
      </c>
      <c r="B44" s="822" t="s">
        <v>590</v>
      </c>
      <c r="C44" s="825" t="s">
        <v>602</v>
      </c>
      <c r="D44" s="839" t="s">
        <v>603</v>
      </c>
      <c r="E44" s="825" t="s">
        <v>2399</v>
      </c>
      <c r="F44" s="839" t="s">
        <v>2400</v>
      </c>
      <c r="G44" s="825" t="s">
        <v>2435</v>
      </c>
      <c r="H44" s="825" t="s">
        <v>2436</v>
      </c>
      <c r="I44" s="831">
        <v>13.310000419616699</v>
      </c>
      <c r="J44" s="831">
        <v>51</v>
      </c>
      <c r="K44" s="832">
        <v>678.81003093719482</v>
      </c>
    </row>
    <row r="45" spans="1:11" ht="14.45" customHeight="1" x14ac:dyDescent="0.2">
      <c r="A45" s="821" t="s">
        <v>589</v>
      </c>
      <c r="B45" s="822" t="s">
        <v>590</v>
      </c>
      <c r="C45" s="825" t="s">
        <v>602</v>
      </c>
      <c r="D45" s="839" t="s">
        <v>603</v>
      </c>
      <c r="E45" s="825" t="s">
        <v>2399</v>
      </c>
      <c r="F45" s="839" t="s">
        <v>2400</v>
      </c>
      <c r="G45" s="825" t="s">
        <v>2437</v>
      </c>
      <c r="H45" s="825" t="s">
        <v>2438</v>
      </c>
      <c r="I45" s="831">
        <v>2.2849999666213989</v>
      </c>
      <c r="J45" s="831">
        <v>100</v>
      </c>
      <c r="K45" s="832">
        <v>228.5</v>
      </c>
    </row>
    <row r="46" spans="1:11" ht="14.45" customHeight="1" x14ac:dyDescent="0.2">
      <c r="A46" s="821" t="s">
        <v>589</v>
      </c>
      <c r="B46" s="822" t="s">
        <v>590</v>
      </c>
      <c r="C46" s="825" t="s">
        <v>602</v>
      </c>
      <c r="D46" s="839" t="s">
        <v>603</v>
      </c>
      <c r="E46" s="825" t="s">
        <v>2399</v>
      </c>
      <c r="F46" s="839" t="s">
        <v>2400</v>
      </c>
      <c r="G46" s="825" t="s">
        <v>2439</v>
      </c>
      <c r="H46" s="825" t="s">
        <v>2440</v>
      </c>
      <c r="I46" s="831">
        <v>17.540000915527344</v>
      </c>
      <c r="J46" s="831">
        <v>2</v>
      </c>
      <c r="K46" s="832">
        <v>35.080001831054688</v>
      </c>
    </row>
    <row r="47" spans="1:11" ht="14.45" customHeight="1" x14ac:dyDescent="0.2">
      <c r="A47" s="821" t="s">
        <v>589</v>
      </c>
      <c r="B47" s="822" t="s">
        <v>590</v>
      </c>
      <c r="C47" s="825" t="s">
        <v>602</v>
      </c>
      <c r="D47" s="839" t="s">
        <v>603</v>
      </c>
      <c r="E47" s="825" t="s">
        <v>2399</v>
      </c>
      <c r="F47" s="839" t="s">
        <v>2400</v>
      </c>
      <c r="G47" s="825" t="s">
        <v>2441</v>
      </c>
      <c r="H47" s="825" t="s">
        <v>2442</v>
      </c>
      <c r="I47" s="831">
        <v>26.170000076293945</v>
      </c>
      <c r="J47" s="831">
        <v>1</v>
      </c>
      <c r="K47" s="832">
        <v>26.170000076293945</v>
      </c>
    </row>
    <row r="48" spans="1:11" ht="14.45" customHeight="1" x14ac:dyDescent="0.2">
      <c r="A48" s="821" t="s">
        <v>589</v>
      </c>
      <c r="B48" s="822" t="s">
        <v>590</v>
      </c>
      <c r="C48" s="825" t="s">
        <v>602</v>
      </c>
      <c r="D48" s="839" t="s">
        <v>603</v>
      </c>
      <c r="E48" s="825" t="s">
        <v>2399</v>
      </c>
      <c r="F48" s="839" t="s">
        <v>2400</v>
      </c>
      <c r="G48" s="825" t="s">
        <v>2443</v>
      </c>
      <c r="H48" s="825" t="s">
        <v>2444</v>
      </c>
      <c r="I48" s="831">
        <v>9.1999998092651367</v>
      </c>
      <c r="J48" s="831">
        <v>300</v>
      </c>
      <c r="K48" s="832">
        <v>2760</v>
      </c>
    </row>
    <row r="49" spans="1:11" ht="14.45" customHeight="1" x14ac:dyDescent="0.2">
      <c r="A49" s="821" t="s">
        <v>589</v>
      </c>
      <c r="B49" s="822" t="s">
        <v>590</v>
      </c>
      <c r="C49" s="825" t="s">
        <v>602</v>
      </c>
      <c r="D49" s="839" t="s">
        <v>603</v>
      </c>
      <c r="E49" s="825" t="s">
        <v>2399</v>
      </c>
      <c r="F49" s="839" t="s">
        <v>2400</v>
      </c>
      <c r="G49" s="825" t="s">
        <v>2445</v>
      </c>
      <c r="H49" s="825" t="s">
        <v>2446</v>
      </c>
      <c r="I49" s="831">
        <v>7.0199999809265137</v>
      </c>
      <c r="J49" s="831">
        <v>20</v>
      </c>
      <c r="K49" s="832">
        <v>140.39999389648438</v>
      </c>
    </row>
    <row r="50" spans="1:11" ht="14.45" customHeight="1" x14ac:dyDescent="0.2">
      <c r="A50" s="821" t="s">
        <v>589</v>
      </c>
      <c r="B50" s="822" t="s">
        <v>590</v>
      </c>
      <c r="C50" s="825" t="s">
        <v>602</v>
      </c>
      <c r="D50" s="839" t="s">
        <v>603</v>
      </c>
      <c r="E50" s="825" t="s">
        <v>2399</v>
      </c>
      <c r="F50" s="839" t="s">
        <v>2400</v>
      </c>
      <c r="G50" s="825" t="s">
        <v>2447</v>
      </c>
      <c r="H50" s="825" t="s">
        <v>2448</v>
      </c>
      <c r="I50" s="831">
        <v>172.5</v>
      </c>
      <c r="J50" s="831">
        <v>2</v>
      </c>
      <c r="K50" s="832">
        <v>345</v>
      </c>
    </row>
    <row r="51" spans="1:11" ht="14.45" customHeight="1" x14ac:dyDescent="0.2">
      <c r="A51" s="821" t="s">
        <v>589</v>
      </c>
      <c r="B51" s="822" t="s">
        <v>590</v>
      </c>
      <c r="C51" s="825" t="s">
        <v>602</v>
      </c>
      <c r="D51" s="839" t="s">
        <v>603</v>
      </c>
      <c r="E51" s="825" t="s">
        <v>2399</v>
      </c>
      <c r="F51" s="839" t="s">
        <v>2400</v>
      </c>
      <c r="G51" s="825" t="s">
        <v>2449</v>
      </c>
      <c r="H51" s="825" t="s">
        <v>2450</v>
      </c>
      <c r="I51" s="831">
        <v>7.9375</v>
      </c>
      <c r="J51" s="831">
        <v>130</v>
      </c>
      <c r="K51" s="832">
        <v>1049.5999908447266</v>
      </c>
    </row>
    <row r="52" spans="1:11" ht="14.45" customHeight="1" x14ac:dyDescent="0.2">
      <c r="A52" s="821" t="s">
        <v>589</v>
      </c>
      <c r="B52" s="822" t="s">
        <v>590</v>
      </c>
      <c r="C52" s="825" t="s">
        <v>602</v>
      </c>
      <c r="D52" s="839" t="s">
        <v>603</v>
      </c>
      <c r="E52" s="825" t="s">
        <v>2399</v>
      </c>
      <c r="F52" s="839" t="s">
        <v>2400</v>
      </c>
      <c r="G52" s="825" t="s">
        <v>2451</v>
      </c>
      <c r="H52" s="825" t="s">
        <v>2452</v>
      </c>
      <c r="I52" s="831">
        <v>6.7600002288818359</v>
      </c>
      <c r="J52" s="831">
        <v>50</v>
      </c>
      <c r="K52" s="832">
        <v>338</v>
      </c>
    </row>
    <row r="53" spans="1:11" ht="14.45" customHeight="1" x14ac:dyDescent="0.2">
      <c r="A53" s="821" t="s">
        <v>589</v>
      </c>
      <c r="B53" s="822" t="s">
        <v>590</v>
      </c>
      <c r="C53" s="825" t="s">
        <v>602</v>
      </c>
      <c r="D53" s="839" t="s">
        <v>603</v>
      </c>
      <c r="E53" s="825" t="s">
        <v>2399</v>
      </c>
      <c r="F53" s="839" t="s">
        <v>2400</v>
      </c>
      <c r="G53" s="825" t="s">
        <v>2453</v>
      </c>
      <c r="H53" s="825" t="s">
        <v>2454</v>
      </c>
      <c r="I53" s="831">
        <v>0.82285713297980168</v>
      </c>
      <c r="J53" s="831">
        <v>2600</v>
      </c>
      <c r="K53" s="832">
        <v>2138</v>
      </c>
    </row>
    <row r="54" spans="1:11" ht="14.45" customHeight="1" x14ac:dyDescent="0.2">
      <c r="A54" s="821" t="s">
        <v>589</v>
      </c>
      <c r="B54" s="822" t="s">
        <v>590</v>
      </c>
      <c r="C54" s="825" t="s">
        <v>602</v>
      </c>
      <c r="D54" s="839" t="s">
        <v>603</v>
      </c>
      <c r="E54" s="825" t="s">
        <v>2399</v>
      </c>
      <c r="F54" s="839" t="s">
        <v>2400</v>
      </c>
      <c r="G54" s="825" t="s">
        <v>2455</v>
      </c>
      <c r="H54" s="825" t="s">
        <v>2456</v>
      </c>
      <c r="I54" s="831">
        <v>0.43500000238418579</v>
      </c>
      <c r="J54" s="831">
        <v>2100</v>
      </c>
      <c r="K54" s="832">
        <v>914</v>
      </c>
    </row>
    <row r="55" spans="1:11" ht="14.45" customHeight="1" x14ac:dyDescent="0.2">
      <c r="A55" s="821" t="s">
        <v>589</v>
      </c>
      <c r="B55" s="822" t="s">
        <v>590</v>
      </c>
      <c r="C55" s="825" t="s">
        <v>602</v>
      </c>
      <c r="D55" s="839" t="s">
        <v>603</v>
      </c>
      <c r="E55" s="825" t="s">
        <v>2399</v>
      </c>
      <c r="F55" s="839" t="s">
        <v>2400</v>
      </c>
      <c r="G55" s="825" t="s">
        <v>2457</v>
      </c>
      <c r="H55" s="825" t="s">
        <v>2458</v>
      </c>
      <c r="I55" s="831">
        <v>1.1349999904632568</v>
      </c>
      <c r="J55" s="831">
        <v>800</v>
      </c>
      <c r="K55" s="832">
        <v>910.40000915527344</v>
      </c>
    </row>
    <row r="56" spans="1:11" ht="14.45" customHeight="1" x14ac:dyDescent="0.2">
      <c r="A56" s="821" t="s">
        <v>589</v>
      </c>
      <c r="B56" s="822" t="s">
        <v>590</v>
      </c>
      <c r="C56" s="825" t="s">
        <v>602</v>
      </c>
      <c r="D56" s="839" t="s">
        <v>603</v>
      </c>
      <c r="E56" s="825" t="s">
        <v>2399</v>
      </c>
      <c r="F56" s="839" t="s">
        <v>2400</v>
      </c>
      <c r="G56" s="825" t="s">
        <v>2459</v>
      </c>
      <c r="H56" s="825" t="s">
        <v>2460</v>
      </c>
      <c r="I56" s="831">
        <v>0.57999998331069946</v>
      </c>
      <c r="J56" s="831">
        <v>300</v>
      </c>
      <c r="K56" s="832">
        <v>174</v>
      </c>
    </row>
    <row r="57" spans="1:11" ht="14.45" customHeight="1" x14ac:dyDescent="0.2">
      <c r="A57" s="821" t="s">
        <v>589</v>
      </c>
      <c r="B57" s="822" t="s">
        <v>590</v>
      </c>
      <c r="C57" s="825" t="s">
        <v>602</v>
      </c>
      <c r="D57" s="839" t="s">
        <v>603</v>
      </c>
      <c r="E57" s="825" t="s">
        <v>2399</v>
      </c>
      <c r="F57" s="839" t="s">
        <v>2400</v>
      </c>
      <c r="G57" s="825" t="s">
        <v>2461</v>
      </c>
      <c r="H57" s="825" t="s">
        <v>2462</v>
      </c>
      <c r="I57" s="831">
        <v>1.5566666126251221</v>
      </c>
      <c r="J57" s="831">
        <v>1200</v>
      </c>
      <c r="K57" s="832">
        <v>1869</v>
      </c>
    </row>
    <row r="58" spans="1:11" ht="14.45" customHeight="1" x14ac:dyDescent="0.2">
      <c r="A58" s="821" t="s">
        <v>589</v>
      </c>
      <c r="B58" s="822" t="s">
        <v>590</v>
      </c>
      <c r="C58" s="825" t="s">
        <v>602</v>
      </c>
      <c r="D58" s="839" t="s">
        <v>603</v>
      </c>
      <c r="E58" s="825" t="s">
        <v>2399</v>
      </c>
      <c r="F58" s="839" t="s">
        <v>2400</v>
      </c>
      <c r="G58" s="825" t="s">
        <v>2463</v>
      </c>
      <c r="H58" s="825" t="s">
        <v>2464</v>
      </c>
      <c r="I58" s="831">
        <v>1.5499999523162842</v>
      </c>
      <c r="J58" s="831">
        <v>200</v>
      </c>
      <c r="K58" s="832">
        <v>310</v>
      </c>
    </row>
    <row r="59" spans="1:11" ht="14.45" customHeight="1" x14ac:dyDescent="0.2">
      <c r="A59" s="821" t="s">
        <v>589</v>
      </c>
      <c r="B59" s="822" t="s">
        <v>590</v>
      </c>
      <c r="C59" s="825" t="s">
        <v>602</v>
      </c>
      <c r="D59" s="839" t="s">
        <v>603</v>
      </c>
      <c r="E59" s="825" t="s">
        <v>2399</v>
      </c>
      <c r="F59" s="839" t="s">
        <v>2400</v>
      </c>
      <c r="G59" s="825" t="s">
        <v>2465</v>
      </c>
      <c r="H59" s="825" t="s">
        <v>2466</v>
      </c>
      <c r="I59" s="831">
        <v>1.2100000381469727</v>
      </c>
      <c r="J59" s="831">
        <v>150</v>
      </c>
      <c r="K59" s="832">
        <v>181.5</v>
      </c>
    </row>
    <row r="60" spans="1:11" ht="14.45" customHeight="1" x14ac:dyDescent="0.2">
      <c r="A60" s="821" t="s">
        <v>589</v>
      </c>
      <c r="B60" s="822" t="s">
        <v>590</v>
      </c>
      <c r="C60" s="825" t="s">
        <v>602</v>
      </c>
      <c r="D60" s="839" t="s">
        <v>603</v>
      </c>
      <c r="E60" s="825" t="s">
        <v>2399</v>
      </c>
      <c r="F60" s="839" t="s">
        <v>2400</v>
      </c>
      <c r="G60" s="825" t="s">
        <v>2467</v>
      </c>
      <c r="H60" s="825" t="s">
        <v>2468</v>
      </c>
      <c r="I60" s="831">
        <v>0.47399999499320983</v>
      </c>
      <c r="J60" s="831">
        <v>600</v>
      </c>
      <c r="K60" s="832">
        <v>285</v>
      </c>
    </row>
    <row r="61" spans="1:11" ht="14.45" customHeight="1" x14ac:dyDescent="0.2">
      <c r="A61" s="821" t="s">
        <v>589</v>
      </c>
      <c r="B61" s="822" t="s">
        <v>590</v>
      </c>
      <c r="C61" s="825" t="s">
        <v>602</v>
      </c>
      <c r="D61" s="839" t="s">
        <v>603</v>
      </c>
      <c r="E61" s="825" t="s">
        <v>2399</v>
      </c>
      <c r="F61" s="839" t="s">
        <v>2400</v>
      </c>
      <c r="G61" s="825" t="s">
        <v>2469</v>
      </c>
      <c r="H61" s="825" t="s">
        <v>2470</v>
      </c>
      <c r="I61" s="831">
        <v>1.9900000095367432</v>
      </c>
      <c r="J61" s="831">
        <v>200</v>
      </c>
      <c r="K61" s="832">
        <v>398</v>
      </c>
    </row>
    <row r="62" spans="1:11" ht="14.45" customHeight="1" x14ac:dyDescent="0.2">
      <c r="A62" s="821" t="s">
        <v>589</v>
      </c>
      <c r="B62" s="822" t="s">
        <v>590</v>
      </c>
      <c r="C62" s="825" t="s">
        <v>602</v>
      </c>
      <c r="D62" s="839" t="s">
        <v>603</v>
      </c>
      <c r="E62" s="825" t="s">
        <v>2399</v>
      </c>
      <c r="F62" s="839" t="s">
        <v>2400</v>
      </c>
      <c r="G62" s="825" t="s">
        <v>2471</v>
      </c>
      <c r="H62" s="825" t="s">
        <v>2472</v>
      </c>
      <c r="I62" s="831">
        <v>2.0449999570846558</v>
      </c>
      <c r="J62" s="831">
        <v>100</v>
      </c>
      <c r="K62" s="832">
        <v>204.5</v>
      </c>
    </row>
    <row r="63" spans="1:11" ht="14.45" customHeight="1" x14ac:dyDescent="0.2">
      <c r="A63" s="821" t="s">
        <v>589</v>
      </c>
      <c r="B63" s="822" t="s">
        <v>590</v>
      </c>
      <c r="C63" s="825" t="s">
        <v>602</v>
      </c>
      <c r="D63" s="839" t="s">
        <v>603</v>
      </c>
      <c r="E63" s="825" t="s">
        <v>2399</v>
      </c>
      <c r="F63" s="839" t="s">
        <v>2400</v>
      </c>
      <c r="G63" s="825" t="s">
        <v>2473</v>
      </c>
      <c r="H63" s="825" t="s">
        <v>2474</v>
      </c>
      <c r="I63" s="831">
        <v>2.6933333873748779</v>
      </c>
      <c r="J63" s="831">
        <v>150</v>
      </c>
      <c r="K63" s="832">
        <v>404</v>
      </c>
    </row>
    <row r="64" spans="1:11" ht="14.45" customHeight="1" x14ac:dyDescent="0.2">
      <c r="A64" s="821" t="s">
        <v>589</v>
      </c>
      <c r="B64" s="822" t="s">
        <v>590</v>
      </c>
      <c r="C64" s="825" t="s">
        <v>602</v>
      </c>
      <c r="D64" s="839" t="s">
        <v>603</v>
      </c>
      <c r="E64" s="825" t="s">
        <v>2399</v>
      </c>
      <c r="F64" s="839" t="s">
        <v>2400</v>
      </c>
      <c r="G64" s="825" t="s">
        <v>2475</v>
      </c>
      <c r="H64" s="825" t="s">
        <v>2476</v>
      </c>
      <c r="I64" s="831">
        <v>8.5</v>
      </c>
      <c r="J64" s="831">
        <v>10</v>
      </c>
      <c r="K64" s="832">
        <v>85</v>
      </c>
    </row>
    <row r="65" spans="1:11" ht="14.45" customHeight="1" x14ac:dyDescent="0.2">
      <c r="A65" s="821" t="s">
        <v>589</v>
      </c>
      <c r="B65" s="822" t="s">
        <v>590</v>
      </c>
      <c r="C65" s="825" t="s">
        <v>602</v>
      </c>
      <c r="D65" s="839" t="s">
        <v>603</v>
      </c>
      <c r="E65" s="825" t="s">
        <v>2399</v>
      </c>
      <c r="F65" s="839" t="s">
        <v>2400</v>
      </c>
      <c r="G65" s="825" t="s">
        <v>2477</v>
      </c>
      <c r="H65" s="825" t="s">
        <v>2478</v>
      </c>
      <c r="I65" s="831">
        <v>4.7800002098083496</v>
      </c>
      <c r="J65" s="831">
        <v>20</v>
      </c>
      <c r="K65" s="832">
        <v>95.599998474121094</v>
      </c>
    </row>
    <row r="66" spans="1:11" ht="14.45" customHeight="1" x14ac:dyDescent="0.2">
      <c r="A66" s="821" t="s">
        <v>589</v>
      </c>
      <c r="B66" s="822" t="s">
        <v>590</v>
      </c>
      <c r="C66" s="825" t="s">
        <v>602</v>
      </c>
      <c r="D66" s="839" t="s">
        <v>603</v>
      </c>
      <c r="E66" s="825" t="s">
        <v>2399</v>
      </c>
      <c r="F66" s="839" t="s">
        <v>2400</v>
      </c>
      <c r="G66" s="825" t="s">
        <v>2479</v>
      </c>
      <c r="H66" s="825" t="s">
        <v>2480</v>
      </c>
      <c r="I66" s="831">
        <v>21.239999771118164</v>
      </c>
      <c r="J66" s="831">
        <v>25</v>
      </c>
      <c r="K66" s="832">
        <v>530.99998474121094</v>
      </c>
    </row>
    <row r="67" spans="1:11" ht="14.45" customHeight="1" x14ac:dyDescent="0.2">
      <c r="A67" s="821" t="s">
        <v>589</v>
      </c>
      <c r="B67" s="822" t="s">
        <v>590</v>
      </c>
      <c r="C67" s="825" t="s">
        <v>602</v>
      </c>
      <c r="D67" s="839" t="s">
        <v>603</v>
      </c>
      <c r="E67" s="825" t="s">
        <v>2399</v>
      </c>
      <c r="F67" s="839" t="s">
        <v>2400</v>
      </c>
      <c r="G67" s="825" t="s">
        <v>2481</v>
      </c>
      <c r="H67" s="825" t="s">
        <v>2482</v>
      </c>
      <c r="I67" s="831">
        <v>2.5149999856948853</v>
      </c>
      <c r="J67" s="831">
        <v>100</v>
      </c>
      <c r="K67" s="832">
        <v>251.5</v>
      </c>
    </row>
    <row r="68" spans="1:11" ht="14.45" customHeight="1" x14ac:dyDescent="0.2">
      <c r="A68" s="821" t="s">
        <v>589</v>
      </c>
      <c r="B68" s="822" t="s">
        <v>590</v>
      </c>
      <c r="C68" s="825" t="s">
        <v>602</v>
      </c>
      <c r="D68" s="839" t="s">
        <v>603</v>
      </c>
      <c r="E68" s="825" t="s">
        <v>2399</v>
      </c>
      <c r="F68" s="839" t="s">
        <v>2400</v>
      </c>
      <c r="G68" s="825" t="s">
        <v>2483</v>
      </c>
      <c r="H68" s="825" t="s">
        <v>2484</v>
      </c>
      <c r="I68" s="831">
        <v>22.47499942779541</v>
      </c>
      <c r="J68" s="831">
        <v>15</v>
      </c>
      <c r="K68" s="832">
        <v>330.94999694824219</v>
      </c>
    </row>
    <row r="69" spans="1:11" ht="14.45" customHeight="1" x14ac:dyDescent="0.2">
      <c r="A69" s="821" t="s">
        <v>589</v>
      </c>
      <c r="B69" s="822" t="s">
        <v>590</v>
      </c>
      <c r="C69" s="825" t="s">
        <v>602</v>
      </c>
      <c r="D69" s="839" t="s">
        <v>603</v>
      </c>
      <c r="E69" s="825" t="s">
        <v>2485</v>
      </c>
      <c r="F69" s="839" t="s">
        <v>2486</v>
      </c>
      <c r="G69" s="825" t="s">
        <v>2487</v>
      </c>
      <c r="H69" s="825" t="s">
        <v>2488</v>
      </c>
      <c r="I69" s="831">
        <v>10.164999961853027</v>
      </c>
      <c r="J69" s="831">
        <v>550</v>
      </c>
      <c r="K69" s="832">
        <v>5591</v>
      </c>
    </row>
    <row r="70" spans="1:11" ht="14.45" customHeight="1" x14ac:dyDescent="0.2">
      <c r="A70" s="821" t="s">
        <v>589</v>
      </c>
      <c r="B70" s="822" t="s">
        <v>590</v>
      </c>
      <c r="C70" s="825" t="s">
        <v>602</v>
      </c>
      <c r="D70" s="839" t="s">
        <v>603</v>
      </c>
      <c r="E70" s="825" t="s">
        <v>2489</v>
      </c>
      <c r="F70" s="839" t="s">
        <v>2490</v>
      </c>
      <c r="G70" s="825" t="s">
        <v>2491</v>
      </c>
      <c r="H70" s="825" t="s">
        <v>2492</v>
      </c>
      <c r="I70" s="831">
        <v>0.30000001192092896</v>
      </c>
      <c r="J70" s="831">
        <v>400</v>
      </c>
      <c r="K70" s="832">
        <v>120</v>
      </c>
    </row>
    <row r="71" spans="1:11" ht="14.45" customHeight="1" x14ac:dyDescent="0.2">
      <c r="A71" s="821" t="s">
        <v>589</v>
      </c>
      <c r="B71" s="822" t="s">
        <v>590</v>
      </c>
      <c r="C71" s="825" t="s">
        <v>602</v>
      </c>
      <c r="D71" s="839" t="s">
        <v>603</v>
      </c>
      <c r="E71" s="825" t="s">
        <v>2489</v>
      </c>
      <c r="F71" s="839" t="s">
        <v>2490</v>
      </c>
      <c r="G71" s="825" t="s">
        <v>2493</v>
      </c>
      <c r="H71" s="825" t="s">
        <v>2494</v>
      </c>
      <c r="I71" s="831">
        <v>0.30750000476837158</v>
      </c>
      <c r="J71" s="831">
        <v>900</v>
      </c>
      <c r="K71" s="832">
        <v>277</v>
      </c>
    </row>
    <row r="72" spans="1:11" ht="14.45" customHeight="1" x14ac:dyDescent="0.2">
      <c r="A72" s="821" t="s">
        <v>589</v>
      </c>
      <c r="B72" s="822" t="s">
        <v>590</v>
      </c>
      <c r="C72" s="825" t="s">
        <v>602</v>
      </c>
      <c r="D72" s="839" t="s">
        <v>603</v>
      </c>
      <c r="E72" s="825" t="s">
        <v>2489</v>
      </c>
      <c r="F72" s="839" t="s">
        <v>2490</v>
      </c>
      <c r="G72" s="825" t="s">
        <v>2495</v>
      </c>
      <c r="H72" s="825" t="s">
        <v>2496</v>
      </c>
      <c r="I72" s="831">
        <v>0.54600001573562618</v>
      </c>
      <c r="J72" s="831">
        <v>1400</v>
      </c>
      <c r="K72" s="832">
        <v>764</v>
      </c>
    </row>
    <row r="73" spans="1:11" ht="14.45" customHeight="1" x14ac:dyDescent="0.2">
      <c r="A73" s="821" t="s">
        <v>589</v>
      </c>
      <c r="B73" s="822" t="s">
        <v>590</v>
      </c>
      <c r="C73" s="825" t="s">
        <v>602</v>
      </c>
      <c r="D73" s="839" t="s">
        <v>603</v>
      </c>
      <c r="E73" s="825" t="s">
        <v>2489</v>
      </c>
      <c r="F73" s="839" t="s">
        <v>2490</v>
      </c>
      <c r="G73" s="825" t="s">
        <v>2497</v>
      </c>
      <c r="H73" s="825" t="s">
        <v>2498</v>
      </c>
      <c r="I73" s="831">
        <v>1.7999999523162842</v>
      </c>
      <c r="J73" s="831">
        <v>100</v>
      </c>
      <c r="K73" s="832">
        <v>180</v>
      </c>
    </row>
    <row r="74" spans="1:11" ht="14.45" customHeight="1" x14ac:dyDescent="0.2">
      <c r="A74" s="821" t="s">
        <v>589</v>
      </c>
      <c r="B74" s="822" t="s">
        <v>590</v>
      </c>
      <c r="C74" s="825" t="s">
        <v>602</v>
      </c>
      <c r="D74" s="839" t="s">
        <v>603</v>
      </c>
      <c r="E74" s="825" t="s">
        <v>2499</v>
      </c>
      <c r="F74" s="839" t="s">
        <v>2500</v>
      </c>
      <c r="G74" s="825" t="s">
        <v>2501</v>
      </c>
      <c r="H74" s="825" t="s">
        <v>2502</v>
      </c>
      <c r="I74" s="831">
        <v>15.729999542236328</v>
      </c>
      <c r="J74" s="831">
        <v>5</v>
      </c>
      <c r="K74" s="832">
        <v>78.650001525878906</v>
      </c>
    </row>
    <row r="75" spans="1:11" ht="14.45" customHeight="1" x14ac:dyDescent="0.2">
      <c r="A75" s="821" t="s">
        <v>589</v>
      </c>
      <c r="B75" s="822" t="s">
        <v>590</v>
      </c>
      <c r="C75" s="825" t="s">
        <v>602</v>
      </c>
      <c r="D75" s="839" t="s">
        <v>603</v>
      </c>
      <c r="E75" s="825" t="s">
        <v>2499</v>
      </c>
      <c r="F75" s="839" t="s">
        <v>2500</v>
      </c>
      <c r="G75" s="825" t="s">
        <v>2503</v>
      </c>
      <c r="H75" s="825" t="s">
        <v>2504</v>
      </c>
      <c r="I75" s="831">
        <v>15.729999542236328</v>
      </c>
      <c r="J75" s="831">
        <v>15</v>
      </c>
      <c r="K75" s="832">
        <v>235.94999694824219</v>
      </c>
    </row>
    <row r="76" spans="1:11" ht="14.45" customHeight="1" x14ac:dyDescent="0.2">
      <c r="A76" s="821" t="s">
        <v>589</v>
      </c>
      <c r="B76" s="822" t="s">
        <v>590</v>
      </c>
      <c r="C76" s="825" t="s">
        <v>602</v>
      </c>
      <c r="D76" s="839" t="s">
        <v>603</v>
      </c>
      <c r="E76" s="825" t="s">
        <v>2499</v>
      </c>
      <c r="F76" s="839" t="s">
        <v>2500</v>
      </c>
      <c r="G76" s="825" t="s">
        <v>2505</v>
      </c>
      <c r="H76" s="825" t="s">
        <v>2506</v>
      </c>
      <c r="I76" s="831">
        <v>15.729999542236328</v>
      </c>
      <c r="J76" s="831">
        <v>25</v>
      </c>
      <c r="K76" s="832">
        <v>393.25000762939453</v>
      </c>
    </row>
    <row r="77" spans="1:11" ht="14.45" customHeight="1" x14ac:dyDescent="0.2">
      <c r="A77" s="821" t="s">
        <v>589</v>
      </c>
      <c r="B77" s="822" t="s">
        <v>590</v>
      </c>
      <c r="C77" s="825" t="s">
        <v>602</v>
      </c>
      <c r="D77" s="839" t="s">
        <v>603</v>
      </c>
      <c r="E77" s="825" t="s">
        <v>2499</v>
      </c>
      <c r="F77" s="839" t="s">
        <v>2500</v>
      </c>
      <c r="G77" s="825" t="s">
        <v>2507</v>
      </c>
      <c r="H77" s="825" t="s">
        <v>2508</v>
      </c>
      <c r="I77" s="831">
        <v>0.7142857142857143</v>
      </c>
      <c r="J77" s="831">
        <v>6200</v>
      </c>
      <c r="K77" s="832">
        <v>4456</v>
      </c>
    </row>
    <row r="78" spans="1:11" ht="14.45" customHeight="1" x14ac:dyDescent="0.2">
      <c r="A78" s="821" t="s">
        <v>589</v>
      </c>
      <c r="B78" s="822" t="s">
        <v>590</v>
      </c>
      <c r="C78" s="825" t="s">
        <v>602</v>
      </c>
      <c r="D78" s="839" t="s">
        <v>603</v>
      </c>
      <c r="E78" s="825" t="s">
        <v>2499</v>
      </c>
      <c r="F78" s="839" t="s">
        <v>2500</v>
      </c>
      <c r="G78" s="825" t="s">
        <v>2509</v>
      </c>
      <c r="H78" s="825" t="s">
        <v>2510</v>
      </c>
      <c r="I78" s="831">
        <v>0.73285714217594689</v>
      </c>
      <c r="J78" s="831">
        <v>6200</v>
      </c>
      <c r="K78" s="832">
        <v>4526</v>
      </c>
    </row>
    <row r="79" spans="1:11" ht="14.45" customHeight="1" x14ac:dyDescent="0.2">
      <c r="A79" s="821" t="s">
        <v>589</v>
      </c>
      <c r="B79" s="822" t="s">
        <v>590</v>
      </c>
      <c r="C79" s="825" t="s">
        <v>602</v>
      </c>
      <c r="D79" s="839" t="s">
        <v>603</v>
      </c>
      <c r="E79" s="825" t="s">
        <v>2511</v>
      </c>
      <c r="F79" s="839" t="s">
        <v>2512</v>
      </c>
      <c r="G79" s="825" t="s">
        <v>2513</v>
      </c>
      <c r="H79" s="825" t="s">
        <v>2514</v>
      </c>
      <c r="I79" s="831">
        <v>20.899999618530273</v>
      </c>
      <c r="J79" s="831">
        <v>45</v>
      </c>
      <c r="K79" s="832">
        <v>940.35000610351563</v>
      </c>
    </row>
    <row r="80" spans="1:11" ht="14.45" customHeight="1" x14ac:dyDescent="0.2">
      <c r="A80" s="821" t="s">
        <v>589</v>
      </c>
      <c r="B80" s="822" t="s">
        <v>590</v>
      </c>
      <c r="C80" s="825" t="s">
        <v>607</v>
      </c>
      <c r="D80" s="839" t="s">
        <v>608</v>
      </c>
      <c r="E80" s="825" t="s">
        <v>2351</v>
      </c>
      <c r="F80" s="839" t="s">
        <v>2352</v>
      </c>
      <c r="G80" s="825" t="s">
        <v>2353</v>
      </c>
      <c r="H80" s="825" t="s">
        <v>2354</v>
      </c>
      <c r="I80" s="831">
        <v>21.239999771118164</v>
      </c>
      <c r="J80" s="831">
        <v>20</v>
      </c>
      <c r="K80" s="832">
        <v>424.79998779296875</v>
      </c>
    </row>
    <row r="81" spans="1:11" ht="14.45" customHeight="1" x14ac:dyDescent="0.2">
      <c r="A81" s="821" t="s">
        <v>589</v>
      </c>
      <c r="B81" s="822" t="s">
        <v>590</v>
      </c>
      <c r="C81" s="825" t="s">
        <v>607</v>
      </c>
      <c r="D81" s="839" t="s">
        <v>608</v>
      </c>
      <c r="E81" s="825" t="s">
        <v>2515</v>
      </c>
      <c r="F81" s="839" t="s">
        <v>2516</v>
      </c>
      <c r="G81" s="825" t="s">
        <v>2517</v>
      </c>
      <c r="H81" s="825" t="s">
        <v>2518</v>
      </c>
      <c r="I81" s="831">
        <v>161.60000610351563</v>
      </c>
      <c r="J81" s="831">
        <v>1</v>
      </c>
      <c r="K81" s="832">
        <v>161.60000610351563</v>
      </c>
    </row>
    <row r="82" spans="1:11" ht="14.45" customHeight="1" x14ac:dyDescent="0.2">
      <c r="A82" s="821" t="s">
        <v>589</v>
      </c>
      <c r="B82" s="822" t="s">
        <v>590</v>
      </c>
      <c r="C82" s="825" t="s">
        <v>607</v>
      </c>
      <c r="D82" s="839" t="s">
        <v>608</v>
      </c>
      <c r="E82" s="825" t="s">
        <v>2355</v>
      </c>
      <c r="F82" s="839" t="s">
        <v>2356</v>
      </c>
      <c r="G82" s="825" t="s">
        <v>2519</v>
      </c>
      <c r="H82" s="825" t="s">
        <v>2520</v>
      </c>
      <c r="I82" s="831">
        <v>6.3100001017252607</v>
      </c>
      <c r="J82" s="831">
        <v>300</v>
      </c>
      <c r="K82" s="832">
        <v>1893</v>
      </c>
    </row>
    <row r="83" spans="1:11" ht="14.45" customHeight="1" x14ac:dyDescent="0.2">
      <c r="A83" s="821" t="s">
        <v>589</v>
      </c>
      <c r="B83" s="822" t="s">
        <v>590</v>
      </c>
      <c r="C83" s="825" t="s">
        <v>607</v>
      </c>
      <c r="D83" s="839" t="s">
        <v>608</v>
      </c>
      <c r="E83" s="825" t="s">
        <v>2355</v>
      </c>
      <c r="F83" s="839" t="s">
        <v>2356</v>
      </c>
      <c r="G83" s="825" t="s">
        <v>2521</v>
      </c>
      <c r="H83" s="825" t="s">
        <v>2522</v>
      </c>
      <c r="I83" s="831">
        <v>0.99666666984558105</v>
      </c>
      <c r="J83" s="831">
        <v>1500</v>
      </c>
      <c r="K83" s="832">
        <v>1495</v>
      </c>
    </row>
    <row r="84" spans="1:11" ht="14.45" customHeight="1" x14ac:dyDescent="0.2">
      <c r="A84" s="821" t="s">
        <v>589</v>
      </c>
      <c r="B84" s="822" t="s">
        <v>590</v>
      </c>
      <c r="C84" s="825" t="s">
        <v>607</v>
      </c>
      <c r="D84" s="839" t="s">
        <v>608</v>
      </c>
      <c r="E84" s="825" t="s">
        <v>2355</v>
      </c>
      <c r="F84" s="839" t="s">
        <v>2356</v>
      </c>
      <c r="G84" s="825" t="s">
        <v>2357</v>
      </c>
      <c r="H84" s="825" t="s">
        <v>2358</v>
      </c>
      <c r="I84" s="831">
        <v>1.3759999752044678</v>
      </c>
      <c r="J84" s="831">
        <v>4000</v>
      </c>
      <c r="K84" s="832">
        <v>5495</v>
      </c>
    </row>
    <row r="85" spans="1:11" ht="14.45" customHeight="1" x14ac:dyDescent="0.2">
      <c r="A85" s="821" t="s">
        <v>589</v>
      </c>
      <c r="B85" s="822" t="s">
        <v>590</v>
      </c>
      <c r="C85" s="825" t="s">
        <v>607</v>
      </c>
      <c r="D85" s="839" t="s">
        <v>608</v>
      </c>
      <c r="E85" s="825" t="s">
        <v>2355</v>
      </c>
      <c r="F85" s="839" t="s">
        <v>2356</v>
      </c>
      <c r="G85" s="825" t="s">
        <v>2359</v>
      </c>
      <c r="H85" s="825" t="s">
        <v>2360</v>
      </c>
      <c r="I85" s="831">
        <v>0.43999999761581421</v>
      </c>
      <c r="J85" s="831">
        <v>400</v>
      </c>
      <c r="K85" s="832">
        <v>176</v>
      </c>
    </row>
    <row r="86" spans="1:11" ht="14.45" customHeight="1" x14ac:dyDescent="0.2">
      <c r="A86" s="821" t="s">
        <v>589</v>
      </c>
      <c r="B86" s="822" t="s">
        <v>590</v>
      </c>
      <c r="C86" s="825" t="s">
        <v>607</v>
      </c>
      <c r="D86" s="839" t="s">
        <v>608</v>
      </c>
      <c r="E86" s="825" t="s">
        <v>2355</v>
      </c>
      <c r="F86" s="839" t="s">
        <v>2356</v>
      </c>
      <c r="G86" s="825" t="s">
        <v>2523</v>
      </c>
      <c r="H86" s="825" t="s">
        <v>2524</v>
      </c>
      <c r="I86" s="831">
        <v>355.35000610351563</v>
      </c>
      <c r="J86" s="831">
        <v>2</v>
      </c>
      <c r="K86" s="832">
        <v>710.70001220703125</v>
      </c>
    </row>
    <row r="87" spans="1:11" ht="14.45" customHeight="1" x14ac:dyDescent="0.2">
      <c r="A87" s="821" t="s">
        <v>589</v>
      </c>
      <c r="B87" s="822" t="s">
        <v>590</v>
      </c>
      <c r="C87" s="825" t="s">
        <v>607</v>
      </c>
      <c r="D87" s="839" t="s">
        <v>608</v>
      </c>
      <c r="E87" s="825" t="s">
        <v>2355</v>
      </c>
      <c r="F87" s="839" t="s">
        <v>2356</v>
      </c>
      <c r="G87" s="825" t="s">
        <v>2363</v>
      </c>
      <c r="H87" s="825" t="s">
        <v>2364</v>
      </c>
      <c r="I87" s="831">
        <v>30.180000305175781</v>
      </c>
      <c r="J87" s="831">
        <v>10</v>
      </c>
      <c r="K87" s="832">
        <v>301.79998779296875</v>
      </c>
    </row>
    <row r="88" spans="1:11" ht="14.45" customHeight="1" x14ac:dyDescent="0.2">
      <c r="A88" s="821" t="s">
        <v>589</v>
      </c>
      <c r="B88" s="822" t="s">
        <v>590</v>
      </c>
      <c r="C88" s="825" t="s">
        <v>607</v>
      </c>
      <c r="D88" s="839" t="s">
        <v>608</v>
      </c>
      <c r="E88" s="825" t="s">
        <v>2355</v>
      </c>
      <c r="F88" s="839" t="s">
        <v>2356</v>
      </c>
      <c r="G88" s="825" t="s">
        <v>2525</v>
      </c>
      <c r="H88" s="825" t="s">
        <v>2526</v>
      </c>
      <c r="I88" s="831">
        <v>573.8499755859375</v>
      </c>
      <c r="J88" s="831">
        <v>2</v>
      </c>
      <c r="K88" s="832">
        <v>1147.699951171875</v>
      </c>
    </row>
    <row r="89" spans="1:11" ht="14.45" customHeight="1" x14ac:dyDescent="0.2">
      <c r="A89" s="821" t="s">
        <v>589</v>
      </c>
      <c r="B89" s="822" t="s">
        <v>590</v>
      </c>
      <c r="C89" s="825" t="s">
        <v>607</v>
      </c>
      <c r="D89" s="839" t="s">
        <v>608</v>
      </c>
      <c r="E89" s="825" t="s">
        <v>2355</v>
      </c>
      <c r="F89" s="839" t="s">
        <v>2356</v>
      </c>
      <c r="G89" s="825" t="s">
        <v>2365</v>
      </c>
      <c r="H89" s="825" t="s">
        <v>2366</v>
      </c>
      <c r="I89" s="831">
        <v>10.119999885559082</v>
      </c>
      <c r="J89" s="831">
        <v>24</v>
      </c>
      <c r="K89" s="832">
        <v>242.8800048828125</v>
      </c>
    </row>
    <row r="90" spans="1:11" ht="14.45" customHeight="1" x14ac:dyDescent="0.2">
      <c r="A90" s="821" t="s">
        <v>589</v>
      </c>
      <c r="B90" s="822" t="s">
        <v>590</v>
      </c>
      <c r="C90" s="825" t="s">
        <v>607</v>
      </c>
      <c r="D90" s="839" t="s">
        <v>608</v>
      </c>
      <c r="E90" s="825" t="s">
        <v>2355</v>
      </c>
      <c r="F90" s="839" t="s">
        <v>2356</v>
      </c>
      <c r="G90" s="825" t="s">
        <v>2367</v>
      </c>
      <c r="H90" s="825" t="s">
        <v>2368</v>
      </c>
      <c r="I90" s="831">
        <v>1.3799999952316284</v>
      </c>
      <c r="J90" s="831">
        <v>400</v>
      </c>
      <c r="K90" s="832">
        <v>552</v>
      </c>
    </row>
    <row r="91" spans="1:11" ht="14.45" customHeight="1" x14ac:dyDescent="0.2">
      <c r="A91" s="821" t="s">
        <v>589</v>
      </c>
      <c r="B91" s="822" t="s">
        <v>590</v>
      </c>
      <c r="C91" s="825" t="s">
        <v>607</v>
      </c>
      <c r="D91" s="839" t="s">
        <v>608</v>
      </c>
      <c r="E91" s="825" t="s">
        <v>2355</v>
      </c>
      <c r="F91" s="839" t="s">
        <v>2356</v>
      </c>
      <c r="G91" s="825" t="s">
        <v>2527</v>
      </c>
      <c r="H91" s="825" t="s">
        <v>2528</v>
      </c>
      <c r="I91" s="831">
        <v>0.9100000262260437</v>
      </c>
      <c r="J91" s="831">
        <v>250</v>
      </c>
      <c r="K91" s="832">
        <v>227.69999694824219</v>
      </c>
    </row>
    <row r="92" spans="1:11" ht="14.45" customHeight="1" x14ac:dyDescent="0.2">
      <c r="A92" s="821" t="s">
        <v>589</v>
      </c>
      <c r="B92" s="822" t="s">
        <v>590</v>
      </c>
      <c r="C92" s="825" t="s">
        <v>607</v>
      </c>
      <c r="D92" s="839" t="s">
        <v>608</v>
      </c>
      <c r="E92" s="825" t="s">
        <v>2355</v>
      </c>
      <c r="F92" s="839" t="s">
        <v>2356</v>
      </c>
      <c r="G92" s="825" t="s">
        <v>2369</v>
      </c>
      <c r="H92" s="825" t="s">
        <v>2370</v>
      </c>
      <c r="I92" s="831">
        <v>0.85000002384185791</v>
      </c>
      <c r="J92" s="831">
        <v>300</v>
      </c>
      <c r="K92" s="832">
        <v>255</v>
      </c>
    </row>
    <row r="93" spans="1:11" ht="14.45" customHeight="1" x14ac:dyDescent="0.2">
      <c r="A93" s="821" t="s">
        <v>589</v>
      </c>
      <c r="B93" s="822" t="s">
        <v>590</v>
      </c>
      <c r="C93" s="825" t="s">
        <v>607</v>
      </c>
      <c r="D93" s="839" t="s">
        <v>608</v>
      </c>
      <c r="E93" s="825" t="s">
        <v>2355</v>
      </c>
      <c r="F93" s="839" t="s">
        <v>2356</v>
      </c>
      <c r="G93" s="825" t="s">
        <v>2371</v>
      </c>
      <c r="H93" s="825" t="s">
        <v>2372</v>
      </c>
      <c r="I93" s="831">
        <v>1.5199999809265137</v>
      </c>
      <c r="J93" s="831">
        <v>150</v>
      </c>
      <c r="K93" s="832">
        <v>228</v>
      </c>
    </row>
    <row r="94" spans="1:11" ht="14.45" customHeight="1" x14ac:dyDescent="0.2">
      <c r="A94" s="821" t="s">
        <v>589</v>
      </c>
      <c r="B94" s="822" t="s">
        <v>590</v>
      </c>
      <c r="C94" s="825" t="s">
        <v>607</v>
      </c>
      <c r="D94" s="839" t="s">
        <v>608</v>
      </c>
      <c r="E94" s="825" t="s">
        <v>2355</v>
      </c>
      <c r="F94" s="839" t="s">
        <v>2356</v>
      </c>
      <c r="G94" s="825" t="s">
        <v>2373</v>
      </c>
      <c r="H94" s="825" t="s">
        <v>2374</v>
      </c>
      <c r="I94" s="831">
        <v>2.0619999408721923</v>
      </c>
      <c r="J94" s="831">
        <v>550</v>
      </c>
      <c r="K94" s="832">
        <v>1133.5</v>
      </c>
    </row>
    <row r="95" spans="1:11" ht="14.45" customHeight="1" x14ac:dyDescent="0.2">
      <c r="A95" s="821" t="s">
        <v>589</v>
      </c>
      <c r="B95" s="822" t="s">
        <v>590</v>
      </c>
      <c r="C95" s="825" t="s">
        <v>607</v>
      </c>
      <c r="D95" s="839" t="s">
        <v>608</v>
      </c>
      <c r="E95" s="825" t="s">
        <v>2355</v>
      </c>
      <c r="F95" s="839" t="s">
        <v>2356</v>
      </c>
      <c r="G95" s="825" t="s">
        <v>2375</v>
      </c>
      <c r="H95" s="825" t="s">
        <v>2376</v>
      </c>
      <c r="I95" s="831">
        <v>3.3674998879432678</v>
      </c>
      <c r="J95" s="831">
        <v>250</v>
      </c>
      <c r="K95" s="832">
        <v>842</v>
      </c>
    </row>
    <row r="96" spans="1:11" ht="14.45" customHeight="1" x14ac:dyDescent="0.2">
      <c r="A96" s="821" t="s">
        <v>589</v>
      </c>
      <c r="B96" s="822" t="s">
        <v>590</v>
      </c>
      <c r="C96" s="825" t="s">
        <v>607</v>
      </c>
      <c r="D96" s="839" t="s">
        <v>608</v>
      </c>
      <c r="E96" s="825" t="s">
        <v>2355</v>
      </c>
      <c r="F96" s="839" t="s">
        <v>2356</v>
      </c>
      <c r="G96" s="825" t="s">
        <v>2377</v>
      </c>
      <c r="H96" s="825" t="s">
        <v>2378</v>
      </c>
      <c r="I96" s="831">
        <v>12.740000089009603</v>
      </c>
      <c r="J96" s="831">
        <v>64</v>
      </c>
      <c r="K96" s="832">
        <v>843.04000854492188</v>
      </c>
    </row>
    <row r="97" spans="1:11" ht="14.45" customHeight="1" x14ac:dyDescent="0.2">
      <c r="A97" s="821" t="s">
        <v>589</v>
      </c>
      <c r="B97" s="822" t="s">
        <v>590</v>
      </c>
      <c r="C97" s="825" t="s">
        <v>607</v>
      </c>
      <c r="D97" s="839" t="s">
        <v>608</v>
      </c>
      <c r="E97" s="825" t="s">
        <v>2355</v>
      </c>
      <c r="F97" s="839" t="s">
        <v>2356</v>
      </c>
      <c r="G97" s="825" t="s">
        <v>2379</v>
      </c>
      <c r="H97" s="825" t="s">
        <v>2380</v>
      </c>
      <c r="I97" s="831">
        <v>13</v>
      </c>
      <c r="J97" s="831">
        <v>108</v>
      </c>
      <c r="K97" s="832">
        <v>1404</v>
      </c>
    </row>
    <row r="98" spans="1:11" ht="14.45" customHeight="1" x14ac:dyDescent="0.2">
      <c r="A98" s="821" t="s">
        <v>589</v>
      </c>
      <c r="B98" s="822" t="s">
        <v>590</v>
      </c>
      <c r="C98" s="825" t="s">
        <v>607</v>
      </c>
      <c r="D98" s="839" t="s">
        <v>608</v>
      </c>
      <c r="E98" s="825" t="s">
        <v>2355</v>
      </c>
      <c r="F98" s="839" t="s">
        <v>2356</v>
      </c>
      <c r="G98" s="825" t="s">
        <v>2529</v>
      </c>
      <c r="H98" s="825" t="s">
        <v>2530</v>
      </c>
      <c r="I98" s="831">
        <v>13.494285583496094</v>
      </c>
      <c r="J98" s="831">
        <v>400</v>
      </c>
      <c r="K98" s="832">
        <v>5392.4999389648438</v>
      </c>
    </row>
    <row r="99" spans="1:11" ht="14.45" customHeight="1" x14ac:dyDescent="0.2">
      <c r="A99" s="821" t="s">
        <v>589</v>
      </c>
      <c r="B99" s="822" t="s">
        <v>590</v>
      </c>
      <c r="C99" s="825" t="s">
        <v>607</v>
      </c>
      <c r="D99" s="839" t="s">
        <v>608</v>
      </c>
      <c r="E99" s="825" t="s">
        <v>2355</v>
      </c>
      <c r="F99" s="839" t="s">
        <v>2356</v>
      </c>
      <c r="G99" s="825" t="s">
        <v>2387</v>
      </c>
      <c r="H99" s="825" t="s">
        <v>2388</v>
      </c>
      <c r="I99" s="831">
        <v>15.640000343322754</v>
      </c>
      <c r="J99" s="831">
        <v>120</v>
      </c>
      <c r="K99" s="832">
        <v>1876.7999877929688</v>
      </c>
    </row>
    <row r="100" spans="1:11" ht="14.45" customHeight="1" x14ac:dyDescent="0.2">
      <c r="A100" s="821" t="s">
        <v>589</v>
      </c>
      <c r="B100" s="822" t="s">
        <v>590</v>
      </c>
      <c r="C100" s="825" t="s">
        <v>607</v>
      </c>
      <c r="D100" s="839" t="s">
        <v>608</v>
      </c>
      <c r="E100" s="825" t="s">
        <v>2355</v>
      </c>
      <c r="F100" s="839" t="s">
        <v>2356</v>
      </c>
      <c r="G100" s="825" t="s">
        <v>2389</v>
      </c>
      <c r="H100" s="825" t="s">
        <v>2390</v>
      </c>
      <c r="I100" s="831">
        <v>12.649999618530273</v>
      </c>
      <c r="J100" s="831">
        <v>195</v>
      </c>
      <c r="K100" s="832">
        <v>2466.75</v>
      </c>
    </row>
    <row r="101" spans="1:11" ht="14.45" customHeight="1" x14ac:dyDescent="0.2">
      <c r="A101" s="821" t="s">
        <v>589</v>
      </c>
      <c r="B101" s="822" t="s">
        <v>590</v>
      </c>
      <c r="C101" s="825" t="s">
        <v>607</v>
      </c>
      <c r="D101" s="839" t="s">
        <v>608</v>
      </c>
      <c r="E101" s="825" t="s">
        <v>2355</v>
      </c>
      <c r="F101" s="839" t="s">
        <v>2356</v>
      </c>
      <c r="G101" s="825" t="s">
        <v>2391</v>
      </c>
      <c r="H101" s="825" t="s">
        <v>2392</v>
      </c>
      <c r="I101" s="831">
        <v>72.220001220703125</v>
      </c>
      <c r="J101" s="831">
        <v>1</v>
      </c>
      <c r="K101" s="832">
        <v>72.220001220703125</v>
      </c>
    </row>
    <row r="102" spans="1:11" ht="14.45" customHeight="1" x14ac:dyDescent="0.2">
      <c r="A102" s="821" t="s">
        <v>589</v>
      </c>
      <c r="B102" s="822" t="s">
        <v>590</v>
      </c>
      <c r="C102" s="825" t="s">
        <v>607</v>
      </c>
      <c r="D102" s="839" t="s">
        <v>608</v>
      </c>
      <c r="E102" s="825" t="s">
        <v>2355</v>
      </c>
      <c r="F102" s="839" t="s">
        <v>2356</v>
      </c>
      <c r="G102" s="825" t="s">
        <v>2531</v>
      </c>
      <c r="H102" s="825" t="s">
        <v>2532</v>
      </c>
      <c r="I102" s="831">
        <v>2.4600000381469727</v>
      </c>
      <c r="J102" s="831">
        <v>250</v>
      </c>
      <c r="K102" s="832">
        <v>614.45001220703125</v>
      </c>
    </row>
    <row r="103" spans="1:11" ht="14.45" customHeight="1" x14ac:dyDescent="0.2">
      <c r="A103" s="821" t="s">
        <v>589</v>
      </c>
      <c r="B103" s="822" t="s">
        <v>590</v>
      </c>
      <c r="C103" s="825" t="s">
        <v>607</v>
      </c>
      <c r="D103" s="839" t="s">
        <v>608</v>
      </c>
      <c r="E103" s="825" t="s">
        <v>2355</v>
      </c>
      <c r="F103" s="839" t="s">
        <v>2356</v>
      </c>
      <c r="G103" s="825" t="s">
        <v>2393</v>
      </c>
      <c r="H103" s="825" t="s">
        <v>2394</v>
      </c>
      <c r="I103" s="831">
        <v>112.52999877929688</v>
      </c>
      <c r="J103" s="831">
        <v>4</v>
      </c>
      <c r="K103" s="832">
        <v>450.1199951171875</v>
      </c>
    </row>
    <row r="104" spans="1:11" ht="14.45" customHeight="1" x14ac:dyDescent="0.2">
      <c r="A104" s="821" t="s">
        <v>589</v>
      </c>
      <c r="B104" s="822" t="s">
        <v>590</v>
      </c>
      <c r="C104" s="825" t="s">
        <v>607</v>
      </c>
      <c r="D104" s="839" t="s">
        <v>608</v>
      </c>
      <c r="E104" s="825" t="s">
        <v>2355</v>
      </c>
      <c r="F104" s="839" t="s">
        <v>2356</v>
      </c>
      <c r="G104" s="825" t="s">
        <v>2395</v>
      </c>
      <c r="H104" s="825" t="s">
        <v>2396</v>
      </c>
      <c r="I104" s="831">
        <v>0.68333335717519128</v>
      </c>
      <c r="J104" s="831">
        <v>2000</v>
      </c>
      <c r="K104" s="832">
        <v>1385</v>
      </c>
    </row>
    <row r="105" spans="1:11" ht="14.45" customHeight="1" x14ac:dyDescent="0.2">
      <c r="A105" s="821" t="s">
        <v>589</v>
      </c>
      <c r="B105" s="822" t="s">
        <v>590</v>
      </c>
      <c r="C105" s="825" t="s">
        <v>607</v>
      </c>
      <c r="D105" s="839" t="s">
        <v>608</v>
      </c>
      <c r="E105" s="825" t="s">
        <v>2355</v>
      </c>
      <c r="F105" s="839" t="s">
        <v>2356</v>
      </c>
      <c r="G105" s="825" t="s">
        <v>2397</v>
      </c>
      <c r="H105" s="825" t="s">
        <v>2398</v>
      </c>
      <c r="I105" s="831">
        <v>31.16285732814244</v>
      </c>
      <c r="J105" s="831">
        <v>16</v>
      </c>
      <c r="K105" s="832">
        <v>499.15000343322754</v>
      </c>
    </row>
    <row r="106" spans="1:11" ht="14.45" customHeight="1" x14ac:dyDescent="0.2">
      <c r="A106" s="821" t="s">
        <v>589</v>
      </c>
      <c r="B106" s="822" t="s">
        <v>590</v>
      </c>
      <c r="C106" s="825" t="s">
        <v>607</v>
      </c>
      <c r="D106" s="839" t="s">
        <v>608</v>
      </c>
      <c r="E106" s="825" t="s">
        <v>2355</v>
      </c>
      <c r="F106" s="839" t="s">
        <v>2356</v>
      </c>
      <c r="G106" s="825" t="s">
        <v>2533</v>
      </c>
      <c r="H106" s="825" t="s">
        <v>2534</v>
      </c>
      <c r="I106" s="831">
        <v>30.780000686645508</v>
      </c>
      <c r="J106" s="831">
        <v>10</v>
      </c>
      <c r="K106" s="832">
        <v>307.79999542236328</v>
      </c>
    </row>
    <row r="107" spans="1:11" ht="14.45" customHeight="1" x14ac:dyDescent="0.2">
      <c r="A107" s="821" t="s">
        <v>589</v>
      </c>
      <c r="B107" s="822" t="s">
        <v>590</v>
      </c>
      <c r="C107" s="825" t="s">
        <v>607</v>
      </c>
      <c r="D107" s="839" t="s">
        <v>608</v>
      </c>
      <c r="E107" s="825" t="s">
        <v>2399</v>
      </c>
      <c r="F107" s="839" t="s">
        <v>2400</v>
      </c>
      <c r="G107" s="825" t="s">
        <v>2401</v>
      </c>
      <c r="H107" s="825" t="s">
        <v>2402</v>
      </c>
      <c r="I107" s="831">
        <v>2.0399999618530273</v>
      </c>
      <c r="J107" s="831">
        <v>100</v>
      </c>
      <c r="K107" s="832">
        <v>204</v>
      </c>
    </row>
    <row r="108" spans="1:11" ht="14.45" customHeight="1" x14ac:dyDescent="0.2">
      <c r="A108" s="821" t="s">
        <v>589</v>
      </c>
      <c r="B108" s="822" t="s">
        <v>590</v>
      </c>
      <c r="C108" s="825" t="s">
        <v>607</v>
      </c>
      <c r="D108" s="839" t="s">
        <v>608</v>
      </c>
      <c r="E108" s="825" t="s">
        <v>2399</v>
      </c>
      <c r="F108" s="839" t="s">
        <v>2400</v>
      </c>
      <c r="G108" s="825" t="s">
        <v>2535</v>
      </c>
      <c r="H108" s="825" t="s">
        <v>2536</v>
      </c>
      <c r="I108" s="831">
        <v>6.2899999618530273</v>
      </c>
      <c r="J108" s="831">
        <v>20</v>
      </c>
      <c r="K108" s="832">
        <v>125.80000305175781</v>
      </c>
    </row>
    <row r="109" spans="1:11" ht="14.45" customHeight="1" x14ac:dyDescent="0.2">
      <c r="A109" s="821" t="s">
        <v>589</v>
      </c>
      <c r="B109" s="822" t="s">
        <v>590</v>
      </c>
      <c r="C109" s="825" t="s">
        <v>607</v>
      </c>
      <c r="D109" s="839" t="s">
        <v>608</v>
      </c>
      <c r="E109" s="825" t="s">
        <v>2399</v>
      </c>
      <c r="F109" s="839" t="s">
        <v>2400</v>
      </c>
      <c r="G109" s="825" t="s">
        <v>2403</v>
      </c>
      <c r="H109" s="825" t="s">
        <v>2404</v>
      </c>
      <c r="I109" s="831">
        <v>9.9999997764825821E-3</v>
      </c>
      <c r="J109" s="831">
        <v>500</v>
      </c>
      <c r="K109" s="832">
        <v>5</v>
      </c>
    </row>
    <row r="110" spans="1:11" ht="14.45" customHeight="1" x14ac:dyDescent="0.2">
      <c r="A110" s="821" t="s">
        <v>589</v>
      </c>
      <c r="B110" s="822" t="s">
        <v>590</v>
      </c>
      <c r="C110" s="825" t="s">
        <v>607</v>
      </c>
      <c r="D110" s="839" t="s">
        <v>608</v>
      </c>
      <c r="E110" s="825" t="s">
        <v>2399</v>
      </c>
      <c r="F110" s="839" t="s">
        <v>2400</v>
      </c>
      <c r="G110" s="825" t="s">
        <v>2537</v>
      </c>
      <c r="H110" s="825" t="s">
        <v>2538</v>
      </c>
      <c r="I110" s="831">
        <v>6.0500001907348633</v>
      </c>
      <c r="J110" s="831">
        <v>60</v>
      </c>
      <c r="K110" s="832">
        <v>363</v>
      </c>
    </row>
    <row r="111" spans="1:11" ht="14.45" customHeight="1" x14ac:dyDescent="0.2">
      <c r="A111" s="821" t="s">
        <v>589</v>
      </c>
      <c r="B111" s="822" t="s">
        <v>590</v>
      </c>
      <c r="C111" s="825" t="s">
        <v>607</v>
      </c>
      <c r="D111" s="839" t="s">
        <v>608</v>
      </c>
      <c r="E111" s="825" t="s">
        <v>2399</v>
      </c>
      <c r="F111" s="839" t="s">
        <v>2400</v>
      </c>
      <c r="G111" s="825" t="s">
        <v>2539</v>
      </c>
      <c r="H111" s="825" t="s">
        <v>2540</v>
      </c>
      <c r="I111" s="831">
        <v>11.144999980926514</v>
      </c>
      <c r="J111" s="831">
        <v>250</v>
      </c>
      <c r="K111" s="832">
        <v>2786.5</v>
      </c>
    </row>
    <row r="112" spans="1:11" ht="14.45" customHeight="1" x14ac:dyDescent="0.2">
      <c r="A112" s="821" t="s">
        <v>589</v>
      </c>
      <c r="B112" s="822" t="s">
        <v>590</v>
      </c>
      <c r="C112" s="825" t="s">
        <v>607</v>
      </c>
      <c r="D112" s="839" t="s">
        <v>608</v>
      </c>
      <c r="E112" s="825" t="s">
        <v>2399</v>
      </c>
      <c r="F112" s="839" t="s">
        <v>2400</v>
      </c>
      <c r="G112" s="825" t="s">
        <v>2541</v>
      </c>
      <c r="H112" s="825" t="s">
        <v>2542</v>
      </c>
      <c r="I112" s="831">
        <v>43.080001831054688</v>
      </c>
      <c r="J112" s="831">
        <v>50</v>
      </c>
      <c r="K112" s="832">
        <v>2153.800048828125</v>
      </c>
    </row>
    <row r="113" spans="1:11" ht="14.45" customHeight="1" x14ac:dyDescent="0.2">
      <c r="A113" s="821" t="s">
        <v>589</v>
      </c>
      <c r="B113" s="822" t="s">
        <v>590</v>
      </c>
      <c r="C113" s="825" t="s">
        <v>607</v>
      </c>
      <c r="D113" s="839" t="s">
        <v>608</v>
      </c>
      <c r="E113" s="825" t="s">
        <v>2399</v>
      </c>
      <c r="F113" s="839" t="s">
        <v>2400</v>
      </c>
      <c r="G113" s="825" t="s">
        <v>2405</v>
      </c>
      <c r="H113" s="825" t="s">
        <v>2406</v>
      </c>
      <c r="I113" s="831">
        <v>3.4833333492279053</v>
      </c>
      <c r="J113" s="831">
        <v>450</v>
      </c>
      <c r="K113" s="832">
        <v>1567.5</v>
      </c>
    </row>
    <row r="114" spans="1:11" ht="14.45" customHeight="1" x14ac:dyDescent="0.2">
      <c r="A114" s="821" t="s">
        <v>589</v>
      </c>
      <c r="B114" s="822" t="s">
        <v>590</v>
      </c>
      <c r="C114" s="825" t="s">
        <v>607</v>
      </c>
      <c r="D114" s="839" t="s">
        <v>608</v>
      </c>
      <c r="E114" s="825" t="s">
        <v>2399</v>
      </c>
      <c r="F114" s="839" t="s">
        <v>2400</v>
      </c>
      <c r="G114" s="825" t="s">
        <v>2407</v>
      </c>
      <c r="H114" s="825" t="s">
        <v>2408</v>
      </c>
      <c r="I114" s="831">
        <v>21.899999618530273</v>
      </c>
      <c r="J114" s="831">
        <v>50</v>
      </c>
      <c r="K114" s="832">
        <v>1095.050048828125</v>
      </c>
    </row>
    <row r="115" spans="1:11" ht="14.45" customHeight="1" x14ac:dyDescent="0.2">
      <c r="A115" s="821" t="s">
        <v>589</v>
      </c>
      <c r="B115" s="822" t="s">
        <v>590</v>
      </c>
      <c r="C115" s="825" t="s">
        <v>607</v>
      </c>
      <c r="D115" s="839" t="s">
        <v>608</v>
      </c>
      <c r="E115" s="825" t="s">
        <v>2399</v>
      </c>
      <c r="F115" s="839" t="s">
        <v>2400</v>
      </c>
      <c r="G115" s="825" t="s">
        <v>2409</v>
      </c>
      <c r="H115" s="825" t="s">
        <v>2410</v>
      </c>
      <c r="I115" s="831">
        <v>21.899999618530273</v>
      </c>
      <c r="J115" s="831">
        <v>550</v>
      </c>
      <c r="K115" s="832">
        <v>12045.500244140625</v>
      </c>
    </row>
    <row r="116" spans="1:11" ht="14.45" customHeight="1" x14ac:dyDescent="0.2">
      <c r="A116" s="821" t="s">
        <v>589</v>
      </c>
      <c r="B116" s="822" t="s">
        <v>590</v>
      </c>
      <c r="C116" s="825" t="s">
        <v>607</v>
      </c>
      <c r="D116" s="839" t="s">
        <v>608</v>
      </c>
      <c r="E116" s="825" t="s">
        <v>2399</v>
      </c>
      <c r="F116" s="839" t="s">
        <v>2400</v>
      </c>
      <c r="G116" s="825" t="s">
        <v>2543</v>
      </c>
      <c r="H116" s="825" t="s">
        <v>2544</v>
      </c>
      <c r="I116" s="831">
        <v>16.340000152587891</v>
      </c>
      <c r="J116" s="831">
        <v>12</v>
      </c>
      <c r="K116" s="832">
        <v>196.02000427246094</v>
      </c>
    </row>
    <row r="117" spans="1:11" ht="14.45" customHeight="1" x14ac:dyDescent="0.2">
      <c r="A117" s="821" t="s">
        <v>589</v>
      </c>
      <c r="B117" s="822" t="s">
        <v>590</v>
      </c>
      <c r="C117" s="825" t="s">
        <v>607</v>
      </c>
      <c r="D117" s="839" t="s">
        <v>608</v>
      </c>
      <c r="E117" s="825" t="s">
        <v>2399</v>
      </c>
      <c r="F117" s="839" t="s">
        <v>2400</v>
      </c>
      <c r="G117" s="825" t="s">
        <v>2419</v>
      </c>
      <c r="H117" s="825" t="s">
        <v>2420</v>
      </c>
      <c r="I117" s="831">
        <v>22.989999771118164</v>
      </c>
      <c r="J117" s="831">
        <v>110</v>
      </c>
      <c r="K117" s="832">
        <v>2528.8999328613281</v>
      </c>
    </row>
    <row r="118" spans="1:11" ht="14.45" customHeight="1" x14ac:dyDescent="0.2">
      <c r="A118" s="821" t="s">
        <v>589</v>
      </c>
      <c r="B118" s="822" t="s">
        <v>590</v>
      </c>
      <c r="C118" s="825" t="s">
        <v>607</v>
      </c>
      <c r="D118" s="839" t="s">
        <v>608</v>
      </c>
      <c r="E118" s="825" t="s">
        <v>2399</v>
      </c>
      <c r="F118" s="839" t="s">
        <v>2400</v>
      </c>
      <c r="G118" s="825" t="s">
        <v>2421</v>
      </c>
      <c r="H118" s="825" t="s">
        <v>2422</v>
      </c>
      <c r="I118" s="831">
        <v>22.989999771118164</v>
      </c>
      <c r="J118" s="831">
        <v>10</v>
      </c>
      <c r="K118" s="832">
        <v>229.89999389648438</v>
      </c>
    </row>
    <row r="119" spans="1:11" ht="14.45" customHeight="1" x14ac:dyDescent="0.2">
      <c r="A119" s="821" t="s">
        <v>589</v>
      </c>
      <c r="B119" s="822" t="s">
        <v>590</v>
      </c>
      <c r="C119" s="825" t="s">
        <v>607</v>
      </c>
      <c r="D119" s="839" t="s">
        <v>608</v>
      </c>
      <c r="E119" s="825" t="s">
        <v>2399</v>
      </c>
      <c r="F119" s="839" t="s">
        <v>2400</v>
      </c>
      <c r="G119" s="825" t="s">
        <v>2545</v>
      </c>
      <c r="H119" s="825" t="s">
        <v>2546</v>
      </c>
      <c r="I119" s="831">
        <v>22.989999771118164</v>
      </c>
      <c r="J119" s="831">
        <v>10</v>
      </c>
      <c r="K119" s="832">
        <v>229.89999389648438</v>
      </c>
    </row>
    <row r="120" spans="1:11" ht="14.45" customHeight="1" x14ac:dyDescent="0.2">
      <c r="A120" s="821" t="s">
        <v>589</v>
      </c>
      <c r="B120" s="822" t="s">
        <v>590</v>
      </c>
      <c r="C120" s="825" t="s">
        <v>607</v>
      </c>
      <c r="D120" s="839" t="s">
        <v>608</v>
      </c>
      <c r="E120" s="825" t="s">
        <v>2399</v>
      </c>
      <c r="F120" s="839" t="s">
        <v>2400</v>
      </c>
      <c r="G120" s="825" t="s">
        <v>2547</v>
      </c>
      <c r="H120" s="825" t="s">
        <v>2548</v>
      </c>
      <c r="I120" s="831">
        <v>4.0300002098083496</v>
      </c>
      <c r="J120" s="831">
        <v>50</v>
      </c>
      <c r="K120" s="832">
        <v>201.5</v>
      </c>
    </row>
    <row r="121" spans="1:11" ht="14.45" customHeight="1" x14ac:dyDescent="0.2">
      <c r="A121" s="821" t="s">
        <v>589</v>
      </c>
      <c r="B121" s="822" t="s">
        <v>590</v>
      </c>
      <c r="C121" s="825" t="s">
        <v>607</v>
      </c>
      <c r="D121" s="839" t="s">
        <v>608</v>
      </c>
      <c r="E121" s="825" t="s">
        <v>2399</v>
      </c>
      <c r="F121" s="839" t="s">
        <v>2400</v>
      </c>
      <c r="G121" s="825" t="s">
        <v>2427</v>
      </c>
      <c r="H121" s="825" t="s">
        <v>2428</v>
      </c>
      <c r="I121" s="831">
        <v>7.8600001335144043</v>
      </c>
      <c r="J121" s="831">
        <v>500</v>
      </c>
      <c r="K121" s="832">
        <v>3930</v>
      </c>
    </row>
    <row r="122" spans="1:11" ht="14.45" customHeight="1" x14ac:dyDescent="0.2">
      <c r="A122" s="821" t="s">
        <v>589</v>
      </c>
      <c r="B122" s="822" t="s">
        <v>590</v>
      </c>
      <c r="C122" s="825" t="s">
        <v>607</v>
      </c>
      <c r="D122" s="839" t="s">
        <v>608</v>
      </c>
      <c r="E122" s="825" t="s">
        <v>2399</v>
      </c>
      <c r="F122" s="839" t="s">
        <v>2400</v>
      </c>
      <c r="G122" s="825" t="s">
        <v>2429</v>
      </c>
      <c r="H122" s="825" t="s">
        <v>2430</v>
      </c>
      <c r="I122" s="831">
        <v>35.090000152587891</v>
      </c>
      <c r="J122" s="831">
        <v>4</v>
      </c>
      <c r="K122" s="832">
        <v>140.36000061035156</v>
      </c>
    </row>
    <row r="123" spans="1:11" ht="14.45" customHeight="1" x14ac:dyDescent="0.2">
      <c r="A123" s="821" t="s">
        <v>589</v>
      </c>
      <c r="B123" s="822" t="s">
        <v>590</v>
      </c>
      <c r="C123" s="825" t="s">
        <v>607</v>
      </c>
      <c r="D123" s="839" t="s">
        <v>608</v>
      </c>
      <c r="E123" s="825" t="s">
        <v>2399</v>
      </c>
      <c r="F123" s="839" t="s">
        <v>2400</v>
      </c>
      <c r="G123" s="825" t="s">
        <v>2549</v>
      </c>
      <c r="H123" s="825" t="s">
        <v>2550</v>
      </c>
      <c r="I123" s="831">
        <v>36.299999237060547</v>
      </c>
      <c r="J123" s="831">
        <v>30</v>
      </c>
      <c r="K123" s="832">
        <v>1089</v>
      </c>
    </row>
    <row r="124" spans="1:11" ht="14.45" customHeight="1" x14ac:dyDescent="0.2">
      <c r="A124" s="821" t="s">
        <v>589</v>
      </c>
      <c r="B124" s="822" t="s">
        <v>590</v>
      </c>
      <c r="C124" s="825" t="s">
        <v>607</v>
      </c>
      <c r="D124" s="839" t="s">
        <v>608</v>
      </c>
      <c r="E124" s="825" t="s">
        <v>2399</v>
      </c>
      <c r="F124" s="839" t="s">
        <v>2400</v>
      </c>
      <c r="G124" s="825" t="s">
        <v>2431</v>
      </c>
      <c r="H124" s="825" t="s">
        <v>2432</v>
      </c>
      <c r="I124" s="831">
        <v>1.8133333126703899</v>
      </c>
      <c r="J124" s="831">
        <v>600</v>
      </c>
      <c r="K124" s="832">
        <v>1088</v>
      </c>
    </row>
    <row r="125" spans="1:11" ht="14.45" customHeight="1" x14ac:dyDescent="0.2">
      <c r="A125" s="821" t="s">
        <v>589</v>
      </c>
      <c r="B125" s="822" t="s">
        <v>590</v>
      </c>
      <c r="C125" s="825" t="s">
        <v>607</v>
      </c>
      <c r="D125" s="839" t="s">
        <v>608</v>
      </c>
      <c r="E125" s="825" t="s">
        <v>2399</v>
      </c>
      <c r="F125" s="839" t="s">
        <v>2400</v>
      </c>
      <c r="G125" s="825" t="s">
        <v>2551</v>
      </c>
      <c r="H125" s="825" t="s">
        <v>2552</v>
      </c>
      <c r="I125" s="831">
        <v>1.8200000524520874</v>
      </c>
      <c r="J125" s="831">
        <v>400</v>
      </c>
      <c r="K125" s="832">
        <v>728</v>
      </c>
    </row>
    <row r="126" spans="1:11" ht="14.45" customHeight="1" x14ac:dyDescent="0.2">
      <c r="A126" s="821" t="s">
        <v>589</v>
      </c>
      <c r="B126" s="822" t="s">
        <v>590</v>
      </c>
      <c r="C126" s="825" t="s">
        <v>607</v>
      </c>
      <c r="D126" s="839" t="s">
        <v>608</v>
      </c>
      <c r="E126" s="825" t="s">
        <v>2399</v>
      </c>
      <c r="F126" s="839" t="s">
        <v>2400</v>
      </c>
      <c r="G126" s="825" t="s">
        <v>2435</v>
      </c>
      <c r="H126" s="825" t="s">
        <v>2436</v>
      </c>
      <c r="I126" s="831">
        <v>13.310000419616699</v>
      </c>
      <c r="J126" s="831">
        <v>60</v>
      </c>
      <c r="K126" s="832">
        <v>798.60003662109375</v>
      </c>
    </row>
    <row r="127" spans="1:11" ht="14.45" customHeight="1" x14ac:dyDescent="0.2">
      <c r="A127" s="821" t="s">
        <v>589</v>
      </c>
      <c r="B127" s="822" t="s">
        <v>590</v>
      </c>
      <c r="C127" s="825" t="s">
        <v>607</v>
      </c>
      <c r="D127" s="839" t="s">
        <v>608</v>
      </c>
      <c r="E127" s="825" t="s">
        <v>2399</v>
      </c>
      <c r="F127" s="839" t="s">
        <v>2400</v>
      </c>
      <c r="G127" s="825" t="s">
        <v>2437</v>
      </c>
      <c r="H127" s="825" t="s">
        <v>2438</v>
      </c>
      <c r="I127" s="831">
        <v>2.2899999618530273</v>
      </c>
      <c r="J127" s="831">
        <v>50</v>
      </c>
      <c r="K127" s="832">
        <v>114.5</v>
      </c>
    </row>
    <row r="128" spans="1:11" ht="14.45" customHeight="1" x14ac:dyDescent="0.2">
      <c r="A128" s="821" t="s">
        <v>589</v>
      </c>
      <c r="B128" s="822" t="s">
        <v>590</v>
      </c>
      <c r="C128" s="825" t="s">
        <v>607</v>
      </c>
      <c r="D128" s="839" t="s">
        <v>608</v>
      </c>
      <c r="E128" s="825" t="s">
        <v>2399</v>
      </c>
      <c r="F128" s="839" t="s">
        <v>2400</v>
      </c>
      <c r="G128" s="825" t="s">
        <v>2553</v>
      </c>
      <c r="H128" s="825" t="s">
        <v>2554</v>
      </c>
      <c r="I128" s="831">
        <v>5.320000171661377</v>
      </c>
      <c r="J128" s="831">
        <v>100</v>
      </c>
      <c r="K128" s="832">
        <v>532.4000244140625</v>
      </c>
    </row>
    <row r="129" spans="1:11" ht="14.45" customHeight="1" x14ac:dyDescent="0.2">
      <c r="A129" s="821" t="s">
        <v>589</v>
      </c>
      <c r="B129" s="822" t="s">
        <v>590</v>
      </c>
      <c r="C129" s="825" t="s">
        <v>607</v>
      </c>
      <c r="D129" s="839" t="s">
        <v>608</v>
      </c>
      <c r="E129" s="825" t="s">
        <v>2399</v>
      </c>
      <c r="F129" s="839" t="s">
        <v>2400</v>
      </c>
      <c r="G129" s="825" t="s">
        <v>2439</v>
      </c>
      <c r="H129" s="825" t="s">
        <v>2440</v>
      </c>
      <c r="I129" s="831">
        <v>17.549999237060547</v>
      </c>
      <c r="J129" s="831">
        <v>4</v>
      </c>
      <c r="K129" s="832">
        <v>70.199996948242188</v>
      </c>
    </row>
    <row r="130" spans="1:11" ht="14.45" customHeight="1" x14ac:dyDescent="0.2">
      <c r="A130" s="821" t="s">
        <v>589</v>
      </c>
      <c r="B130" s="822" t="s">
        <v>590</v>
      </c>
      <c r="C130" s="825" t="s">
        <v>607</v>
      </c>
      <c r="D130" s="839" t="s">
        <v>608</v>
      </c>
      <c r="E130" s="825" t="s">
        <v>2399</v>
      </c>
      <c r="F130" s="839" t="s">
        <v>2400</v>
      </c>
      <c r="G130" s="825" t="s">
        <v>2443</v>
      </c>
      <c r="H130" s="825" t="s">
        <v>2444</v>
      </c>
      <c r="I130" s="831">
        <v>9.1999998092651367</v>
      </c>
      <c r="J130" s="831">
        <v>600</v>
      </c>
      <c r="K130" s="832">
        <v>5520</v>
      </c>
    </row>
    <row r="131" spans="1:11" ht="14.45" customHeight="1" x14ac:dyDescent="0.2">
      <c r="A131" s="821" t="s">
        <v>589</v>
      </c>
      <c r="B131" s="822" t="s">
        <v>590</v>
      </c>
      <c r="C131" s="825" t="s">
        <v>607</v>
      </c>
      <c r="D131" s="839" t="s">
        <v>608</v>
      </c>
      <c r="E131" s="825" t="s">
        <v>2399</v>
      </c>
      <c r="F131" s="839" t="s">
        <v>2400</v>
      </c>
      <c r="G131" s="825" t="s">
        <v>2447</v>
      </c>
      <c r="H131" s="825" t="s">
        <v>2448</v>
      </c>
      <c r="I131" s="831">
        <v>172.5</v>
      </c>
      <c r="J131" s="831">
        <v>1</v>
      </c>
      <c r="K131" s="832">
        <v>172.5</v>
      </c>
    </row>
    <row r="132" spans="1:11" ht="14.45" customHeight="1" x14ac:dyDescent="0.2">
      <c r="A132" s="821" t="s">
        <v>589</v>
      </c>
      <c r="B132" s="822" t="s">
        <v>590</v>
      </c>
      <c r="C132" s="825" t="s">
        <v>607</v>
      </c>
      <c r="D132" s="839" t="s">
        <v>608</v>
      </c>
      <c r="E132" s="825" t="s">
        <v>2399</v>
      </c>
      <c r="F132" s="839" t="s">
        <v>2400</v>
      </c>
      <c r="G132" s="825" t="s">
        <v>2555</v>
      </c>
      <c r="H132" s="825" t="s">
        <v>2556</v>
      </c>
      <c r="I132" s="831">
        <v>284.35000610351563</v>
      </c>
      <c r="J132" s="831">
        <v>70</v>
      </c>
      <c r="K132" s="832">
        <v>19904.5</v>
      </c>
    </row>
    <row r="133" spans="1:11" ht="14.45" customHeight="1" x14ac:dyDescent="0.2">
      <c r="A133" s="821" t="s">
        <v>589</v>
      </c>
      <c r="B133" s="822" t="s">
        <v>590</v>
      </c>
      <c r="C133" s="825" t="s">
        <v>607</v>
      </c>
      <c r="D133" s="839" t="s">
        <v>608</v>
      </c>
      <c r="E133" s="825" t="s">
        <v>2399</v>
      </c>
      <c r="F133" s="839" t="s">
        <v>2400</v>
      </c>
      <c r="G133" s="825" t="s">
        <v>2449</v>
      </c>
      <c r="H133" s="825" t="s">
        <v>2450</v>
      </c>
      <c r="I133" s="831">
        <v>8.0739999771118161</v>
      </c>
      <c r="J133" s="831">
        <v>110</v>
      </c>
      <c r="K133" s="832">
        <v>866.69999694824219</v>
      </c>
    </row>
    <row r="134" spans="1:11" ht="14.45" customHeight="1" x14ac:dyDescent="0.2">
      <c r="A134" s="821" t="s">
        <v>589</v>
      </c>
      <c r="B134" s="822" t="s">
        <v>590</v>
      </c>
      <c r="C134" s="825" t="s">
        <v>607</v>
      </c>
      <c r="D134" s="839" t="s">
        <v>608</v>
      </c>
      <c r="E134" s="825" t="s">
        <v>2399</v>
      </c>
      <c r="F134" s="839" t="s">
        <v>2400</v>
      </c>
      <c r="G134" s="825" t="s">
        <v>2453</v>
      </c>
      <c r="H134" s="825" t="s">
        <v>2454</v>
      </c>
      <c r="I134" s="831">
        <v>0.81999999284744263</v>
      </c>
      <c r="J134" s="831">
        <v>2200</v>
      </c>
      <c r="K134" s="832">
        <v>1804</v>
      </c>
    </row>
    <row r="135" spans="1:11" ht="14.45" customHeight="1" x14ac:dyDescent="0.2">
      <c r="A135" s="821" t="s">
        <v>589</v>
      </c>
      <c r="B135" s="822" t="s">
        <v>590</v>
      </c>
      <c r="C135" s="825" t="s">
        <v>607</v>
      </c>
      <c r="D135" s="839" t="s">
        <v>608</v>
      </c>
      <c r="E135" s="825" t="s">
        <v>2399</v>
      </c>
      <c r="F135" s="839" t="s">
        <v>2400</v>
      </c>
      <c r="G135" s="825" t="s">
        <v>2455</v>
      </c>
      <c r="H135" s="825" t="s">
        <v>2456</v>
      </c>
      <c r="I135" s="831">
        <v>0.4340000033378601</v>
      </c>
      <c r="J135" s="831">
        <v>1300</v>
      </c>
      <c r="K135" s="832">
        <v>564</v>
      </c>
    </row>
    <row r="136" spans="1:11" ht="14.45" customHeight="1" x14ac:dyDescent="0.2">
      <c r="A136" s="821" t="s">
        <v>589</v>
      </c>
      <c r="B136" s="822" t="s">
        <v>590</v>
      </c>
      <c r="C136" s="825" t="s">
        <v>607</v>
      </c>
      <c r="D136" s="839" t="s">
        <v>608</v>
      </c>
      <c r="E136" s="825" t="s">
        <v>2399</v>
      </c>
      <c r="F136" s="839" t="s">
        <v>2400</v>
      </c>
      <c r="G136" s="825" t="s">
        <v>2457</v>
      </c>
      <c r="H136" s="825" t="s">
        <v>2458</v>
      </c>
      <c r="I136" s="831">
        <v>1.1349999904632568</v>
      </c>
      <c r="J136" s="831">
        <v>400</v>
      </c>
      <c r="K136" s="832">
        <v>452.80000305175781</v>
      </c>
    </row>
    <row r="137" spans="1:11" ht="14.45" customHeight="1" x14ac:dyDescent="0.2">
      <c r="A137" s="821" t="s">
        <v>589</v>
      </c>
      <c r="B137" s="822" t="s">
        <v>590</v>
      </c>
      <c r="C137" s="825" t="s">
        <v>607</v>
      </c>
      <c r="D137" s="839" t="s">
        <v>608</v>
      </c>
      <c r="E137" s="825" t="s">
        <v>2399</v>
      </c>
      <c r="F137" s="839" t="s">
        <v>2400</v>
      </c>
      <c r="G137" s="825" t="s">
        <v>2459</v>
      </c>
      <c r="H137" s="825" t="s">
        <v>2460</v>
      </c>
      <c r="I137" s="831">
        <v>0.57999998331069946</v>
      </c>
      <c r="J137" s="831">
        <v>800</v>
      </c>
      <c r="K137" s="832">
        <v>464</v>
      </c>
    </row>
    <row r="138" spans="1:11" ht="14.45" customHeight="1" x14ac:dyDescent="0.2">
      <c r="A138" s="821" t="s">
        <v>589</v>
      </c>
      <c r="B138" s="822" t="s">
        <v>590</v>
      </c>
      <c r="C138" s="825" t="s">
        <v>607</v>
      </c>
      <c r="D138" s="839" t="s">
        <v>608</v>
      </c>
      <c r="E138" s="825" t="s">
        <v>2399</v>
      </c>
      <c r="F138" s="839" t="s">
        <v>2400</v>
      </c>
      <c r="G138" s="825" t="s">
        <v>2463</v>
      </c>
      <c r="H138" s="825" t="s">
        <v>2464</v>
      </c>
      <c r="I138" s="831">
        <v>1.553999948501587</v>
      </c>
      <c r="J138" s="831">
        <v>800</v>
      </c>
      <c r="K138" s="832">
        <v>1242.5</v>
      </c>
    </row>
    <row r="139" spans="1:11" ht="14.45" customHeight="1" x14ac:dyDescent="0.2">
      <c r="A139" s="821" t="s">
        <v>589</v>
      </c>
      <c r="B139" s="822" t="s">
        <v>590</v>
      </c>
      <c r="C139" s="825" t="s">
        <v>607</v>
      </c>
      <c r="D139" s="839" t="s">
        <v>608</v>
      </c>
      <c r="E139" s="825" t="s">
        <v>2399</v>
      </c>
      <c r="F139" s="839" t="s">
        <v>2400</v>
      </c>
      <c r="G139" s="825" t="s">
        <v>2557</v>
      </c>
      <c r="H139" s="825" t="s">
        <v>2558</v>
      </c>
      <c r="I139" s="831">
        <v>2.1800000667572021</v>
      </c>
      <c r="J139" s="831">
        <v>500</v>
      </c>
      <c r="K139" s="832">
        <v>1089.4800109863281</v>
      </c>
    </row>
    <row r="140" spans="1:11" ht="14.45" customHeight="1" x14ac:dyDescent="0.2">
      <c r="A140" s="821" t="s">
        <v>589</v>
      </c>
      <c r="B140" s="822" t="s">
        <v>590</v>
      </c>
      <c r="C140" s="825" t="s">
        <v>607</v>
      </c>
      <c r="D140" s="839" t="s">
        <v>608</v>
      </c>
      <c r="E140" s="825" t="s">
        <v>2399</v>
      </c>
      <c r="F140" s="839" t="s">
        <v>2400</v>
      </c>
      <c r="G140" s="825" t="s">
        <v>2559</v>
      </c>
      <c r="H140" s="825" t="s">
        <v>2560</v>
      </c>
      <c r="I140" s="831">
        <v>15.050000190734863</v>
      </c>
      <c r="J140" s="831">
        <v>20</v>
      </c>
      <c r="K140" s="832">
        <v>301</v>
      </c>
    </row>
    <row r="141" spans="1:11" ht="14.45" customHeight="1" x14ac:dyDescent="0.2">
      <c r="A141" s="821" t="s">
        <v>589</v>
      </c>
      <c r="B141" s="822" t="s">
        <v>590</v>
      </c>
      <c r="C141" s="825" t="s">
        <v>607</v>
      </c>
      <c r="D141" s="839" t="s">
        <v>608</v>
      </c>
      <c r="E141" s="825" t="s">
        <v>2399</v>
      </c>
      <c r="F141" s="839" t="s">
        <v>2400</v>
      </c>
      <c r="G141" s="825" t="s">
        <v>2561</v>
      </c>
      <c r="H141" s="825" t="s">
        <v>2562</v>
      </c>
      <c r="I141" s="831">
        <v>23.970000267028809</v>
      </c>
      <c r="J141" s="831">
        <v>30</v>
      </c>
      <c r="K141" s="832">
        <v>733.50001525878906</v>
      </c>
    </row>
    <row r="142" spans="1:11" ht="14.45" customHeight="1" x14ac:dyDescent="0.2">
      <c r="A142" s="821" t="s">
        <v>589</v>
      </c>
      <c r="B142" s="822" t="s">
        <v>590</v>
      </c>
      <c r="C142" s="825" t="s">
        <v>607</v>
      </c>
      <c r="D142" s="839" t="s">
        <v>608</v>
      </c>
      <c r="E142" s="825" t="s">
        <v>2399</v>
      </c>
      <c r="F142" s="839" t="s">
        <v>2400</v>
      </c>
      <c r="G142" s="825" t="s">
        <v>2465</v>
      </c>
      <c r="H142" s="825" t="s">
        <v>2466</v>
      </c>
      <c r="I142" s="831">
        <v>1.2100000381469727</v>
      </c>
      <c r="J142" s="831">
        <v>150</v>
      </c>
      <c r="K142" s="832">
        <v>181.5</v>
      </c>
    </row>
    <row r="143" spans="1:11" ht="14.45" customHeight="1" x14ac:dyDescent="0.2">
      <c r="A143" s="821" t="s">
        <v>589</v>
      </c>
      <c r="B143" s="822" t="s">
        <v>590</v>
      </c>
      <c r="C143" s="825" t="s">
        <v>607</v>
      </c>
      <c r="D143" s="839" t="s">
        <v>608</v>
      </c>
      <c r="E143" s="825" t="s">
        <v>2399</v>
      </c>
      <c r="F143" s="839" t="s">
        <v>2400</v>
      </c>
      <c r="G143" s="825" t="s">
        <v>2563</v>
      </c>
      <c r="H143" s="825" t="s">
        <v>2564</v>
      </c>
      <c r="I143" s="831">
        <v>10.890000343322754</v>
      </c>
      <c r="J143" s="831">
        <v>10</v>
      </c>
      <c r="K143" s="832">
        <v>108.90000152587891</v>
      </c>
    </row>
    <row r="144" spans="1:11" ht="14.45" customHeight="1" x14ac:dyDescent="0.2">
      <c r="A144" s="821" t="s">
        <v>589</v>
      </c>
      <c r="B144" s="822" t="s">
        <v>590</v>
      </c>
      <c r="C144" s="825" t="s">
        <v>607</v>
      </c>
      <c r="D144" s="839" t="s">
        <v>608</v>
      </c>
      <c r="E144" s="825" t="s">
        <v>2399</v>
      </c>
      <c r="F144" s="839" t="s">
        <v>2400</v>
      </c>
      <c r="G144" s="825" t="s">
        <v>2565</v>
      </c>
      <c r="H144" s="825" t="s">
        <v>2566</v>
      </c>
      <c r="I144" s="831">
        <v>10.890000343322754</v>
      </c>
      <c r="J144" s="831">
        <v>10</v>
      </c>
      <c r="K144" s="832">
        <v>108.90000152587891</v>
      </c>
    </row>
    <row r="145" spans="1:11" ht="14.45" customHeight="1" x14ac:dyDescent="0.2">
      <c r="A145" s="821" t="s">
        <v>589</v>
      </c>
      <c r="B145" s="822" t="s">
        <v>590</v>
      </c>
      <c r="C145" s="825" t="s">
        <v>607</v>
      </c>
      <c r="D145" s="839" t="s">
        <v>608</v>
      </c>
      <c r="E145" s="825" t="s">
        <v>2399</v>
      </c>
      <c r="F145" s="839" t="s">
        <v>2400</v>
      </c>
      <c r="G145" s="825" t="s">
        <v>2467</v>
      </c>
      <c r="H145" s="825" t="s">
        <v>2468</v>
      </c>
      <c r="I145" s="831">
        <v>0.47199999690055849</v>
      </c>
      <c r="J145" s="831">
        <v>800</v>
      </c>
      <c r="K145" s="832">
        <v>377</v>
      </c>
    </row>
    <row r="146" spans="1:11" ht="14.45" customHeight="1" x14ac:dyDescent="0.2">
      <c r="A146" s="821" t="s">
        <v>589</v>
      </c>
      <c r="B146" s="822" t="s">
        <v>590</v>
      </c>
      <c r="C146" s="825" t="s">
        <v>607</v>
      </c>
      <c r="D146" s="839" t="s">
        <v>608</v>
      </c>
      <c r="E146" s="825" t="s">
        <v>2399</v>
      </c>
      <c r="F146" s="839" t="s">
        <v>2400</v>
      </c>
      <c r="G146" s="825" t="s">
        <v>2469</v>
      </c>
      <c r="H146" s="825" t="s">
        <v>2470</v>
      </c>
      <c r="I146" s="831">
        <v>1.9900000095367432</v>
      </c>
      <c r="J146" s="831">
        <v>50</v>
      </c>
      <c r="K146" s="832">
        <v>99.5</v>
      </c>
    </row>
    <row r="147" spans="1:11" ht="14.45" customHeight="1" x14ac:dyDescent="0.2">
      <c r="A147" s="821" t="s">
        <v>589</v>
      </c>
      <c r="B147" s="822" t="s">
        <v>590</v>
      </c>
      <c r="C147" s="825" t="s">
        <v>607</v>
      </c>
      <c r="D147" s="839" t="s">
        <v>608</v>
      </c>
      <c r="E147" s="825" t="s">
        <v>2399</v>
      </c>
      <c r="F147" s="839" t="s">
        <v>2400</v>
      </c>
      <c r="G147" s="825" t="s">
        <v>2471</v>
      </c>
      <c r="H147" s="825" t="s">
        <v>2472</v>
      </c>
      <c r="I147" s="831">
        <v>2.0399999618530273</v>
      </c>
      <c r="J147" s="831">
        <v>100</v>
      </c>
      <c r="K147" s="832">
        <v>204</v>
      </c>
    </row>
    <row r="148" spans="1:11" ht="14.45" customHeight="1" x14ac:dyDescent="0.2">
      <c r="A148" s="821" t="s">
        <v>589</v>
      </c>
      <c r="B148" s="822" t="s">
        <v>590</v>
      </c>
      <c r="C148" s="825" t="s">
        <v>607</v>
      </c>
      <c r="D148" s="839" t="s">
        <v>608</v>
      </c>
      <c r="E148" s="825" t="s">
        <v>2399</v>
      </c>
      <c r="F148" s="839" t="s">
        <v>2400</v>
      </c>
      <c r="G148" s="825" t="s">
        <v>2567</v>
      </c>
      <c r="H148" s="825" t="s">
        <v>2568</v>
      </c>
      <c r="I148" s="831">
        <v>3.0699999332427979</v>
      </c>
      <c r="J148" s="831">
        <v>50</v>
      </c>
      <c r="K148" s="832">
        <v>153.5</v>
      </c>
    </row>
    <row r="149" spans="1:11" ht="14.45" customHeight="1" x14ac:dyDescent="0.2">
      <c r="A149" s="821" t="s">
        <v>589</v>
      </c>
      <c r="B149" s="822" t="s">
        <v>590</v>
      </c>
      <c r="C149" s="825" t="s">
        <v>607</v>
      </c>
      <c r="D149" s="839" t="s">
        <v>608</v>
      </c>
      <c r="E149" s="825" t="s">
        <v>2399</v>
      </c>
      <c r="F149" s="839" t="s">
        <v>2400</v>
      </c>
      <c r="G149" s="825" t="s">
        <v>2569</v>
      </c>
      <c r="H149" s="825" t="s">
        <v>2570</v>
      </c>
      <c r="I149" s="831">
        <v>2.1650000810623169</v>
      </c>
      <c r="J149" s="831">
        <v>100</v>
      </c>
      <c r="K149" s="832">
        <v>216.5</v>
      </c>
    </row>
    <row r="150" spans="1:11" ht="14.45" customHeight="1" x14ac:dyDescent="0.2">
      <c r="A150" s="821" t="s">
        <v>589</v>
      </c>
      <c r="B150" s="822" t="s">
        <v>590</v>
      </c>
      <c r="C150" s="825" t="s">
        <v>607</v>
      </c>
      <c r="D150" s="839" t="s">
        <v>608</v>
      </c>
      <c r="E150" s="825" t="s">
        <v>2399</v>
      </c>
      <c r="F150" s="839" t="s">
        <v>2400</v>
      </c>
      <c r="G150" s="825" t="s">
        <v>2477</v>
      </c>
      <c r="H150" s="825" t="s">
        <v>2478</v>
      </c>
      <c r="I150" s="831">
        <v>4.7800002098083496</v>
      </c>
      <c r="J150" s="831">
        <v>10</v>
      </c>
      <c r="K150" s="832">
        <v>47.799999237060547</v>
      </c>
    </row>
    <row r="151" spans="1:11" ht="14.45" customHeight="1" x14ac:dyDescent="0.2">
      <c r="A151" s="821" t="s">
        <v>589</v>
      </c>
      <c r="B151" s="822" t="s">
        <v>590</v>
      </c>
      <c r="C151" s="825" t="s">
        <v>607</v>
      </c>
      <c r="D151" s="839" t="s">
        <v>608</v>
      </c>
      <c r="E151" s="825" t="s">
        <v>2399</v>
      </c>
      <c r="F151" s="839" t="s">
        <v>2400</v>
      </c>
      <c r="G151" s="825" t="s">
        <v>2479</v>
      </c>
      <c r="H151" s="825" t="s">
        <v>2480</v>
      </c>
      <c r="I151" s="831">
        <v>21.229999542236328</v>
      </c>
      <c r="J151" s="831">
        <v>10</v>
      </c>
      <c r="K151" s="832">
        <v>212.30000305175781</v>
      </c>
    </row>
    <row r="152" spans="1:11" ht="14.45" customHeight="1" x14ac:dyDescent="0.2">
      <c r="A152" s="821" t="s">
        <v>589</v>
      </c>
      <c r="B152" s="822" t="s">
        <v>590</v>
      </c>
      <c r="C152" s="825" t="s">
        <v>607</v>
      </c>
      <c r="D152" s="839" t="s">
        <v>608</v>
      </c>
      <c r="E152" s="825" t="s">
        <v>2399</v>
      </c>
      <c r="F152" s="839" t="s">
        <v>2400</v>
      </c>
      <c r="G152" s="825" t="s">
        <v>2481</v>
      </c>
      <c r="H152" s="825" t="s">
        <v>2482</v>
      </c>
      <c r="I152" s="831">
        <v>2.5099999904632568</v>
      </c>
      <c r="J152" s="831">
        <v>50</v>
      </c>
      <c r="K152" s="832">
        <v>125.5</v>
      </c>
    </row>
    <row r="153" spans="1:11" ht="14.45" customHeight="1" x14ac:dyDescent="0.2">
      <c r="A153" s="821" t="s">
        <v>589</v>
      </c>
      <c r="B153" s="822" t="s">
        <v>590</v>
      </c>
      <c r="C153" s="825" t="s">
        <v>607</v>
      </c>
      <c r="D153" s="839" t="s">
        <v>608</v>
      </c>
      <c r="E153" s="825" t="s">
        <v>2399</v>
      </c>
      <c r="F153" s="839" t="s">
        <v>2400</v>
      </c>
      <c r="G153" s="825" t="s">
        <v>2483</v>
      </c>
      <c r="H153" s="825" t="s">
        <v>2484</v>
      </c>
      <c r="I153" s="831">
        <v>22.479999542236328</v>
      </c>
      <c r="J153" s="831">
        <v>15</v>
      </c>
      <c r="K153" s="832">
        <v>343.39999389648438</v>
      </c>
    </row>
    <row r="154" spans="1:11" ht="14.45" customHeight="1" x14ac:dyDescent="0.2">
      <c r="A154" s="821" t="s">
        <v>589</v>
      </c>
      <c r="B154" s="822" t="s">
        <v>590</v>
      </c>
      <c r="C154" s="825" t="s">
        <v>607</v>
      </c>
      <c r="D154" s="839" t="s">
        <v>608</v>
      </c>
      <c r="E154" s="825" t="s">
        <v>2485</v>
      </c>
      <c r="F154" s="839" t="s">
        <v>2486</v>
      </c>
      <c r="G154" s="825" t="s">
        <v>2487</v>
      </c>
      <c r="H154" s="825" t="s">
        <v>2488</v>
      </c>
      <c r="I154" s="831">
        <v>10.164999961853027</v>
      </c>
      <c r="J154" s="831">
        <v>600</v>
      </c>
      <c r="K154" s="832">
        <v>6099</v>
      </c>
    </row>
    <row r="155" spans="1:11" ht="14.45" customHeight="1" x14ac:dyDescent="0.2">
      <c r="A155" s="821" t="s">
        <v>589</v>
      </c>
      <c r="B155" s="822" t="s">
        <v>590</v>
      </c>
      <c r="C155" s="825" t="s">
        <v>607</v>
      </c>
      <c r="D155" s="839" t="s">
        <v>608</v>
      </c>
      <c r="E155" s="825" t="s">
        <v>2489</v>
      </c>
      <c r="F155" s="839" t="s">
        <v>2490</v>
      </c>
      <c r="G155" s="825" t="s">
        <v>2491</v>
      </c>
      <c r="H155" s="825" t="s">
        <v>2492</v>
      </c>
      <c r="I155" s="831">
        <v>0.30000001192092896</v>
      </c>
      <c r="J155" s="831">
        <v>100</v>
      </c>
      <c r="K155" s="832">
        <v>30</v>
      </c>
    </row>
    <row r="156" spans="1:11" ht="14.45" customHeight="1" x14ac:dyDescent="0.2">
      <c r="A156" s="821" t="s">
        <v>589</v>
      </c>
      <c r="B156" s="822" t="s">
        <v>590</v>
      </c>
      <c r="C156" s="825" t="s">
        <v>607</v>
      </c>
      <c r="D156" s="839" t="s">
        <v>608</v>
      </c>
      <c r="E156" s="825" t="s">
        <v>2489</v>
      </c>
      <c r="F156" s="839" t="s">
        <v>2490</v>
      </c>
      <c r="G156" s="825" t="s">
        <v>2493</v>
      </c>
      <c r="H156" s="825" t="s">
        <v>2494</v>
      </c>
      <c r="I156" s="831">
        <v>0.3033333420753479</v>
      </c>
      <c r="J156" s="831">
        <v>1000</v>
      </c>
      <c r="K156" s="832">
        <v>303</v>
      </c>
    </row>
    <row r="157" spans="1:11" ht="14.45" customHeight="1" x14ac:dyDescent="0.2">
      <c r="A157" s="821" t="s">
        <v>589</v>
      </c>
      <c r="B157" s="822" t="s">
        <v>590</v>
      </c>
      <c r="C157" s="825" t="s">
        <v>607</v>
      </c>
      <c r="D157" s="839" t="s">
        <v>608</v>
      </c>
      <c r="E157" s="825" t="s">
        <v>2489</v>
      </c>
      <c r="F157" s="839" t="s">
        <v>2490</v>
      </c>
      <c r="G157" s="825" t="s">
        <v>2495</v>
      </c>
      <c r="H157" s="825" t="s">
        <v>2496</v>
      </c>
      <c r="I157" s="831">
        <v>0.54571430172239033</v>
      </c>
      <c r="J157" s="831">
        <v>1700</v>
      </c>
      <c r="K157" s="832">
        <v>928</v>
      </c>
    </row>
    <row r="158" spans="1:11" ht="14.45" customHeight="1" x14ac:dyDescent="0.2">
      <c r="A158" s="821" t="s">
        <v>589</v>
      </c>
      <c r="B158" s="822" t="s">
        <v>590</v>
      </c>
      <c r="C158" s="825" t="s">
        <v>607</v>
      </c>
      <c r="D158" s="839" t="s">
        <v>608</v>
      </c>
      <c r="E158" s="825" t="s">
        <v>2489</v>
      </c>
      <c r="F158" s="839" t="s">
        <v>2490</v>
      </c>
      <c r="G158" s="825" t="s">
        <v>2497</v>
      </c>
      <c r="H158" s="825" t="s">
        <v>2498</v>
      </c>
      <c r="I158" s="831">
        <v>1.7999999523162842</v>
      </c>
      <c r="J158" s="831">
        <v>300</v>
      </c>
      <c r="K158" s="832">
        <v>540</v>
      </c>
    </row>
    <row r="159" spans="1:11" ht="14.45" customHeight="1" x14ac:dyDescent="0.2">
      <c r="A159" s="821" t="s">
        <v>589</v>
      </c>
      <c r="B159" s="822" t="s">
        <v>590</v>
      </c>
      <c r="C159" s="825" t="s">
        <v>607</v>
      </c>
      <c r="D159" s="839" t="s">
        <v>608</v>
      </c>
      <c r="E159" s="825" t="s">
        <v>2499</v>
      </c>
      <c r="F159" s="839" t="s">
        <v>2500</v>
      </c>
      <c r="G159" s="825" t="s">
        <v>2571</v>
      </c>
      <c r="H159" s="825" t="s">
        <v>2572</v>
      </c>
      <c r="I159" s="831">
        <v>15.729999542236328</v>
      </c>
      <c r="J159" s="831">
        <v>50</v>
      </c>
      <c r="K159" s="832">
        <v>786.5</v>
      </c>
    </row>
    <row r="160" spans="1:11" ht="14.45" customHeight="1" x14ac:dyDescent="0.2">
      <c r="A160" s="821" t="s">
        <v>589</v>
      </c>
      <c r="B160" s="822" t="s">
        <v>590</v>
      </c>
      <c r="C160" s="825" t="s">
        <v>607</v>
      </c>
      <c r="D160" s="839" t="s">
        <v>608</v>
      </c>
      <c r="E160" s="825" t="s">
        <v>2499</v>
      </c>
      <c r="F160" s="839" t="s">
        <v>2500</v>
      </c>
      <c r="G160" s="825" t="s">
        <v>2505</v>
      </c>
      <c r="H160" s="825" t="s">
        <v>2506</v>
      </c>
      <c r="I160" s="831">
        <v>15.729999542236328</v>
      </c>
      <c r="J160" s="831">
        <v>50</v>
      </c>
      <c r="K160" s="832">
        <v>786.5</v>
      </c>
    </row>
    <row r="161" spans="1:11" ht="14.45" customHeight="1" x14ac:dyDescent="0.2">
      <c r="A161" s="821" t="s">
        <v>589</v>
      </c>
      <c r="B161" s="822" t="s">
        <v>590</v>
      </c>
      <c r="C161" s="825" t="s">
        <v>607</v>
      </c>
      <c r="D161" s="839" t="s">
        <v>608</v>
      </c>
      <c r="E161" s="825" t="s">
        <v>2499</v>
      </c>
      <c r="F161" s="839" t="s">
        <v>2500</v>
      </c>
      <c r="G161" s="825" t="s">
        <v>2573</v>
      </c>
      <c r="H161" s="825" t="s">
        <v>2574</v>
      </c>
      <c r="I161" s="831">
        <v>7.0199999809265137</v>
      </c>
      <c r="J161" s="831">
        <v>50</v>
      </c>
      <c r="K161" s="832">
        <v>351</v>
      </c>
    </row>
    <row r="162" spans="1:11" ht="14.45" customHeight="1" x14ac:dyDescent="0.2">
      <c r="A162" s="821" t="s">
        <v>589</v>
      </c>
      <c r="B162" s="822" t="s">
        <v>590</v>
      </c>
      <c r="C162" s="825" t="s">
        <v>607</v>
      </c>
      <c r="D162" s="839" t="s">
        <v>608</v>
      </c>
      <c r="E162" s="825" t="s">
        <v>2499</v>
      </c>
      <c r="F162" s="839" t="s">
        <v>2500</v>
      </c>
      <c r="G162" s="825" t="s">
        <v>2509</v>
      </c>
      <c r="H162" s="825" t="s">
        <v>2510</v>
      </c>
      <c r="I162" s="831">
        <v>0.73142857210976742</v>
      </c>
      <c r="J162" s="831">
        <v>16000</v>
      </c>
      <c r="K162" s="832">
        <v>11780</v>
      </c>
    </row>
    <row r="163" spans="1:11" ht="14.45" customHeight="1" x14ac:dyDescent="0.2">
      <c r="A163" s="821" t="s">
        <v>589</v>
      </c>
      <c r="B163" s="822" t="s">
        <v>590</v>
      </c>
      <c r="C163" s="825" t="s">
        <v>607</v>
      </c>
      <c r="D163" s="839" t="s">
        <v>608</v>
      </c>
      <c r="E163" s="825" t="s">
        <v>2499</v>
      </c>
      <c r="F163" s="839" t="s">
        <v>2500</v>
      </c>
      <c r="G163" s="825" t="s">
        <v>2575</v>
      </c>
      <c r="H163" s="825" t="s">
        <v>2576</v>
      </c>
      <c r="I163" s="831">
        <v>0.81000000238418579</v>
      </c>
      <c r="J163" s="831">
        <v>200</v>
      </c>
      <c r="K163" s="832">
        <v>162</v>
      </c>
    </row>
    <row r="164" spans="1:11" ht="14.45" customHeight="1" x14ac:dyDescent="0.2">
      <c r="A164" s="821" t="s">
        <v>589</v>
      </c>
      <c r="B164" s="822" t="s">
        <v>590</v>
      </c>
      <c r="C164" s="825" t="s">
        <v>607</v>
      </c>
      <c r="D164" s="839" t="s">
        <v>608</v>
      </c>
      <c r="E164" s="825" t="s">
        <v>2511</v>
      </c>
      <c r="F164" s="839" t="s">
        <v>2512</v>
      </c>
      <c r="G164" s="825" t="s">
        <v>2577</v>
      </c>
      <c r="H164" s="825" t="s">
        <v>2578</v>
      </c>
      <c r="I164" s="831">
        <v>15.730000019073486</v>
      </c>
      <c r="J164" s="831">
        <v>35</v>
      </c>
      <c r="K164" s="832">
        <v>551.14999389648438</v>
      </c>
    </row>
    <row r="165" spans="1:11" ht="14.45" customHeight="1" x14ac:dyDescent="0.2">
      <c r="A165" s="821" t="s">
        <v>589</v>
      </c>
      <c r="B165" s="822" t="s">
        <v>590</v>
      </c>
      <c r="C165" s="825" t="s">
        <v>610</v>
      </c>
      <c r="D165" s="839" t="s">
        <v>611</v>
      </c>
      <c r="E165" s="825" t="s">
        <v>2351</v>
      </c>
      <c r="F165" s="839" t="s">
        <v>2352</v>
      </c>
      <c r="G165" s="825" t="s">
        <v>2353</v>
      </c>
      <c r="H165" s="825" t="s">
        <v>2354</v>
      </c>
      <c r="I165" s="831">
        <v>21.239999771118164</v>
      </c>
      <c r="J165" s="831">
        <v>360</v>
      </c>
      <c r="K165" s="832">
        <v>7646.400146484375</v>
      </c>
    </row>
    <row r="166" spans="1:11" ht="14.45" customHeight="1" x14ac:dyDescent="0.2">
      <c r="A166" s="821" t="s">
        <v>589</v>
      </c>
      <c r="B166" s="822" t="s">
        <v>590</v>
      </c>
      <c r="C166" s="825" t="s">
        <v>610</v>
      </c>
      <c r="D166" s="839" t="s">
        <v>611</v>
      </c>
      <c r="E166" s="825" t="s">
        <v>2355</v>
      </c>
      <c r="F166" s="839" t="s">
        <v>2356</v>
      </c>
      <c r="G166" s="825" t="s">
        <v>2579</v>
      </c>
      <c r="H166" s="825" t="s">
        <v>2580</v>
      </c>
      <c r="I166" s="831">
        <v>0.94499999284744263</v>
      </c>
      <c r="J166" s="831">
        <v>1200</v>
      </c>
      <c r="K166" s="832">
        <v>1134</v>
      </c>
    </row>
    <row r="167" spans="1:11" ht="14.45" customHeight="1" x14ac:dyDescent="0.2">
      <c r="A167" s="821" t="s">
        <v>589</v>
      </c>
      <c r="B167" s="822" t="s">
        <v>590</v>
      </c>
      <c r="C167" s="825" t="s">
        <v>610</v>
      </c>
      <c r="D167" s="839" t="s">
        <v>611</v>
      </c>
      <c r="E167" s="825" t="s">
        <v>2355</v>
      </c>
      <c r="F167" s="839" t="s">
        <v>2356</v>
      </c>
      <c r="G167" s="825" t="s">
        <v>2581</v>
      </c>
      <c r="H167" s="825" t="s">
        <v>2582</v>
      </c>
      <c r="I167" s="831">
        <v>3.0199999809265137</v>
      </c>
      <c r="J167" s="831">
        <v>80</v>
      </c>
      <c r="K167" s="832">
        <v>241.60000610351563</v>
      </c>
    </row>
    <row r="168" spans="1:11" ht="14.45" customHeight="1" x14ac:dyDescent="0.2">
      <c r="A168" s="821" t="s">
        <v>589</v>
      </c>
      <c r="B168" s="822" t="s">
        <v>590</v>
      </c>
      <c r="C168" s="825" t="s">
        <v>610</v>
      </c>
      <c r="D168" s="839" t="s">
        <v>611</v>
      </c>
      <c r="E168" s="825" t="s">
        <v>2355</v>
      </c>
      <c r="F168" s="839" t="s">
        <v>2356</v>
      </c>
      <c r="G168" s="825" t="s">
        <v>2583</v>
      </c>
      <c r="H168" s="825" t="s">
        <v>2584</v>
      </c>
      <c r="I168" s="831">
        <v>22.149999618530273</v>
      </c>
      <c r="J168" s="831">
        <v>25</v>
      </c>
      <c r="K168" s="832">
        <v>553.75</v>
      </c>
    </row>
    <row r="169" spans="1:11" ht="14.45" customHeight="1" x14ac:dyDescent="0.2">
      <c r="A169" s="821" t="s">
        <v>589</v>
      </c>
      <c r="B169" s="822" t="s">
        <v>590</v>
      </c>
      <c r="C169" s="825" t="s">
        <v>610</v>
      </c>
      <c r="D169" s="839" t="s">
        <v>611</v>
      </c>
      <c r="E169" s="825" t="s">
        <v>2355</v>
      </c>
      <c r="F169" s="839" t="s">
        <v>2356</v>
      </c>
      <c r="G169" s="825" t="s">
        <v>2369</v>
      </c>
      <c r="H169" s="825" t="s">
        <v>2370</v>
      </c>
      <c r="I169" s="831">
        <v>0.86000001430511475</v>
      </c>
      <c r="J169" s="831">
        <v>100</v>
      </c>
      <c r="K169" s="832">
        <v>86</v>
      </c>
    </row>
    <row r="170" spans="1:11" ht="14.45" customHeight="1" x14ac:dyDescent="0.2">
      <c r="A170" s="821" t="s">
        <v>589</v>
      </c>
      <c r="B170" s="822" t="s">
        <v>590</v>
      </c>
      <c r="C170" s="825" t="s">
        <v>610</v>
      </c>
      <c r="D170" s="839" t="s">
        <v>611</v>
      </c>
      <c r="E170" s="825" t="s">
        <v>2355</v>
      </c>
      <c r="F170" s="839" t="s">
        <v>2356</v>
      </c>
      <c r="G170" s="825" t="s">
        <v>2371</v>
      </c>
      <c r="H170" s="825" t="s">
        <v>2372</v>
      </c>
      <c r="I170" s="831">
        <v>1.5099999904632568</v>
      </c>
      <c r="J170" s="831">
        <v>100</v>
      </c>
      <c r="K170" s="832">
        <v>151</v>
      </c>
    </row>
    <row r="171" spans="1:11" ht="14.45" customHeight="1" x14ac:dyDescent="0.2">
      <c r="A171" s="821" t="s">
        <v>589</v>
      </c>
      <c r="B171" s="822" t="s">
        <v>590</v>
      </c>
      <c r="C171" s="825" t="s">
        <v>610</v>
      </c>
      <c r="D171" s="839" t="s">
        <v>611</v>
      </c>
      <c r="E171" s="825" t="s">
        <v>2355</v>
      </c>
      <c r="F171" s="839" t="s">
        <v>2356</v>
      </c>
      <c r="G171" s="825" t="s">
        <v>2585</v>
      </c>
      <c r="H171" s="825" t="s">
        <v>2586</v>
      </c>
      <c r="I171" s="831">
        <v>0.37999999523162842</v>
      </c>
      <c r="J171" s="831">
        <v>100</v>
      </c>
      <c r="K171" s="832">
        <v>38</v>
      </c>
    </row>
    <row r="172" spans="1:11" ht="14.45" customHeight="1" x14ac:dyDescent="0.2">
      <c r="A172" s="821" t="s">
        <v>589</v>
      </c>
      <c r="B172" s="822" t="s">
        <v>590</v>
      </c>
      <c r="C172" s="825" t="s">
        <v>610</v>
      </c>
      <c r="D172" s="839" t="s">
        <v>611</v>
      </c>
      <c r="E172" s="825" t="s">
        <v>2355</v>
      </c>
      <c r="F172" s="839" t="s">
        <v>2356</v>
      </c>
      <c r="G172" s="825" t="s">
        <v>2587</v>
      </c>
      <c r="H172" s="825" t="s">
        <v>2588</v>
      </c>
      <c r="I172" s="831">
        <v>2.5499999523162842</v>
      </c>
      <c r="J172" s="831">
        <v>20</v>
      </c>
      <c r="K172" s="832">
        <v>51</v>
      </c>
    </row>
    <row r="173" spans="1:11" ht="14.45" customHeight="1" x14ac:dyDescent="0.2">
      <c r="A173" s="821" t="s">
        <v>589</v>
      </c>
      <c r="B173" s="822" t="s">
        <v>590</v>
      </c>
      <c r="C173" s="825" t="s">
        <v>610</v>
      </c>
      <c r="D173" s="839" t="s">
        <v>611</v>
      </c>
      <c r="E173" s="825" t="s">
        <v>2355</v>
      </c>
      <c r="F173" s="839" t="s">
        <v>2356</v>
      </c>
      <c r="G173" s="825" t="s">
        <v>2391</v>
      </c>
      <c r="H173" s="825" t="s">
        <v>2392</v>
      </c>
      <c r="I173" s="831">
        <v>72.220001220703125</v>
      </c>
      <c r="J173" s="831">
        <v>2</v>
      </c>
      <c r="K173" s="832">
        <v>144.44000244140625</v>
      </c>
    </row>
    <row r="174" spans="1:11" ht="14.45" customHeight="1" x14ac:dyDescent="0.2">
      <c r="A174" s="821" t="s">
        <v>589</v>
      </c>
      <c r="B174" s="822" t="s">
        <v>590</v>
      </c>
      <c r="C174" s="825" t="s">
        <v>610</v>
      </c>
      <c r="D174" s="839" t="s">
        <v>611</v>
      </c>
      <c r="E174" s="825" t="s">
        <v>2355</v>
      </c>
      <c r="F174" s="839" t="s">
        <v>2356</v>
      </c>
      <c r="G174" s="825" t="s">
        <v>2395</v>
      </c>
      <c r="H174" s="825" t="s">
        <v>2396</v>
      </c>
      <c r="I174" s="831">
        <v>0.71000000834465027</v>
      </c>
      <c r="J174" s="831">
        <v>500</v>
      </c>
      <c r="K174" s="832">
        <v>350</v>
      </c>
    </row>
    <row r="175" spans="1:11" ht="14.45" customHeight="1" x14ac:dyDescent="0.2">
      <c r="A175" s="821" t="s">
        <v>589</v>
      </c>
      <c r="B175" s="822" t="s">
        <v>590</v>
      </c>
      <c r="C175" s="825" t="s">
        <v>610</v>
      </c>
      <c r="D175" s="839" t="s">
        <v>611</v>
      </c>
      <c r="E175" s="825" t="s">
        <v>2399</v>
      </c>
      <c r="F175" s="839" t="s">
        <v>2400</v>
      </c>
      <c r="G175" s="825" t="s">
        <v>2403</v>
      </c>
      <c r="H175" s="825" t="s">
        <v>2404</v>
      </c>
      <c r="I175" s="831">
        <v>9.9999997764825821E-3</v>
      </c>
      <c r="J175" s="831">
        <v>110</v>
      </c>
      <c r="K175" s="832">
        <v>1.1000000238418579</v>
      </c>
    </row>
    <row r="176" spans="1:11" ht="14.45" customHeight="1" x14ac:dyDescent="0.2">
      <c r="A176" s="821" t="s">
        <v>589</v>
      </c>
      <c r="B176" s="822" t="s">
        <v>590</v>
      </c>
      <c r="C176" s="825" t="s">
        <v>610</v>
      </c>
      <c r="D176" s="839" t="s">
        <v>611</v>
      </c>
      <c r="E176" s="825" t="s">
        <v>2399</v>
      </c>
      <c r="F176" s="839" t="s">
        <v>2400</v>
      </c>
      <c r="G176" s="825" t="s">
        <v>2589</v>
      </c>
      <c r="H176" s="825" t="s">
        <v>2590</v>
      </c>
      <c r="I176" s="831">
        <v>11.739999771118164</v>
      </c>
      <c r="J176" s="831">
        <v>15</v>
      </c>
      <c r="K176" s="832">
        <v>176.10000228881836</v>
      </c>
    </row>
    <row r="177" spans="1:11" ht="14.45" customHeight="1" x14ac:dyDescent="0.2">
      <c r="A177" s="821" t="s">
        <v>589</v>
      </c>
      <c r="B177" s="822" t="s">
        <v>590</v>
      </c>
      <c r="C177" s="825" t="s">
        <v>610</v>
      </c>
      <c r="D177" s="839" t="s">
        <v>611</v>
      </c>
      <c r="E177" s="825" t="s">
        <v>2399</v>
      </c>
      <c r="F177" s="839" t="s">
        <v>2400</v>
      </c>
      <c r="G177" s="825" t="s">
        <v>2437</v>
      </c>
      <c r="H177" s="825" t="s">
        <v>2438</v>
      </c>
      <c r="I177" s="831">
        <v>2.2899999618530273</v>
      </c>
      <c r="J177" s="831">
        <v>50</v>
      </c>
      <c r="K177" s="832">
        <v>114.5</v>
      </c>
    </row>
    <row r="178" spans="1:11" ht="14.45" customHeight="1" x14ac:dyDescent="0.2">
      <c r="A178" s="821" t="s">
        <v>589</v>
      </c>
      <c r="B178" s="822" t="s">
        <v>590</v>
      </c>
      <c r="C178" s="825" t="s">
        <v>610</v>
      </c>
      <c r="D178" s="839" t="s">
        <v>611</v>
      </c>
      <c r="E178" s="825" t="s">
        <v>2399</v>
      </c>
      <c r="F178" s="839" t="s">
        <v>2400</v>
      </c>
      <c r="G178" s="825" t="s">
        <v>2453</v>
      </c>
      <c r="H178" s="825" t="s">
        <v>2454</v>
      </c>
      <c r="I178" s="831">
        <v>0.82999998331069946</v>
      </c>
      <c r="J178" s="831">
        <v>10</v>
      </c>
      <c r="K178" s="832">
        <v>8.3000001907348633</v>
      </c>
    </row>
    <row r="179" spans="1:11" ht="14.45" customHeight="1" x14ac:dyDescent="0.2">
      <c r="A179" s="821" t="s">
        <v>589</v>
      </c>
      <c r="B179" s="822" t="s">
        <v>590</v>
      </c>
      <c r="C179" s="825" t="s">
        <v>610</v>
      </c>
      <c r="D179" s="839" t="s">
        <v>611</v>
      </c>
      <c r="E179" s="825" t="s">
        <v>2399</v>
      </c>
      <c r="F179" s="839" t="s">
        <v>2400</v>
      </c>
      <c r="G179" s="825" t="s">
        <v>2591</v>
      </c>
      <c r="H179" s="825" t="s">
        <v>2592</v>
      </c>
      <c r="I179" s="831">
        <v>7.1599998474121094</v>
      </c>
      <c r="J179" s="831">
        <v>100</v>
      </c>
      <c r="K179" s="832">
        <v>715.70001220703125</v>
      </c>
    </row>
    <row r="180" spans="1:11" ht="14.45" customHeight="1" x14ac:dyDescent="0.2">
      <c r="A180" s="821" t="s">
        <v>589</v>
      </c>
      <c r="B180" s="822" t="s">
        <v>590</v>
      </c>
      <c r="C180" s="825" t="s">
        <v>610</v>
      </c>
      <c r="D180" s="839" t="s">
        <v>611</v>
      </c>
      <c r="E180" s="825" t="s">
        <v>2399</v>
      </c>
      <c r="F180" s="839" t="s">
        <v>2400</v>
      </c>
      <c r="G180" s="825" t="s">
        <v>2469</v>
      </c>
      <c r="H180" s="825" t="s">
        <v>2470</v>
      </c>
      <c r="I180" s="831">
        <v>1.9833333492279053</v>
      </c>
      <c r="J180" s="831">
        <v>55</v>
      </c>
      <c r="K180" s="832">
        <v>109.05000114440918</v>
      </c>
    </row>
    <row r="181" spans="1:11" ht="14.45" customHeight="1" x14ac:dyDescent="0.2">
      <c r="A181" s="821" t="s">
        <v>589</v>
      </c>
      <c r="B181" s="822" t="s">
        <v>590</v>
      </c>
      <c r="C181" s="825" t="s">
        <v>610</v>
      </c>
      <c r="D181" s="839" t="s">
        <v>611</v>
      </c>
      <c r="E181" s="825" t="s">
        <v>2399</v>
      </c>
      <c r="F181" s="839" t="s">
        <v>2400</v>
      </c>
      <c r="G181" s="825" t="s">
        <v>2567</v>
      </c>
      <c r="H181" s="825" t="s">
        <v>2568</v>
      </c>
      <c r="I181" s="831">
        <v>3.0749999284744263</v>
      </c>
      <c r="J181" s="831">
        <v>100</v>
      </c>
      <c r="K181" s="832">
        <v>307.5</v>
      </c>
    </row>
    <row r="182" spans="1:11" ht="14.45" customHeight="1" x14ac:dyDescent="0.2">
      <c r="A182" s="821" t="s">
        <v>589</v>
      </c>
      <c r="B182" s="822" t="s">
        <v>590</v>
      </c>
      <c r="C182" s="825" t="s">
        <v>610</v>
      </c>
      <c r="D182" s="839" t="s">
        <v>611</v>
      </c>
      <c r="E182" s="825" t="s">
        <v>2399</v>
      </c>
      <c r="F182" s="839" t="s">
        <v>2400</v>
      </c>
      <c r="G182" s="825" t="s">
        <v>2569</v>
      </c>
      <c r="H182" s="825" t="s">
        <v>2570</v>
      </c>
      <c r="I182" s="831">
        <v>2.1600000858306885</v>
      </c>
      <c r="J182" s="831">
        <v>55</v>
      </c>
      <c r="K182" s="832">
        <v>118.80000305175781</v>
      </c>
    </row>
    <row r="183" spans="1:11" ht="14.45" customHeight="1" x14ac:dyDescent="0.2">
      <c r="A183" s="821" t="s">
        <v>589</v>
      </c>
      <c r="B183" s="822" t="s">
        <v>590</v>
      </c>
      <c r="C183" s="825" t="s">
        <v>610</v>
      </c>
      <c r="D183" s="839" t="s">
        <v>611</v>
      </c>
      <c r="E183" s="825" t="s">
        <v>2399</v>
      </c>
      <c r="F183" s="839" t="s">
        <v>2400</v>
      </c>
      <c r="G183" s="825" t="s">
        <v>2481</v>
      </c>
      <c r="H183" s="825" t="s">
        <v>2482</v>
      </c>
      <c r="I183" s="831">
        <v>2.5099999904632568</v>
      </c>
      <c r="J183" s="831">
        <v>50</v>
      </c>
      <c r="K183" s="832">
        <v>125.5</v>
      </c>
    </row>
    <row r="184" spans="1:11" ht="14.45" customHeight="1" x14ac:dyDescent="0.2">
      <c r="A184" s="821" t="s">
        <v>589</v>
      </c>
      <c r="B184" s="822" t="s">
        <v>590</v>
      </c>
      <c r="C184" s="825" t="s">
        <v>610</v>
      </c>
      <c r="D184" s="839" t="s">
        <v>611</v>
      </c>
      <c r="E184" s="825" t="s">
        <v>2489</v>
      </c>
      <c r="F184" s="839" t="s">
        <v>2490</v>
      </c>
      <c r="G184" s="825" t="s">
        <v>2493</v>
      </c>
      <c r="H184" s="825" t="s">
        <v>2494</v>
      </c>
      <c r="I184" s="831">
        <v>0.30000001192092896</v>
      </c>
      <c r="J184" s="831">
        <v>100</v>
      </c>
      <c r="K184" s="832">
        <v>30</v>
      </c>
    </row>
    <row r="185" spans="1:11" ht="14.45" customHeight="1" x14ac:dyDescent="0.2">
      <c r="A185" s="821" t="s">
        <v>589</v>
      </c>
      <c r="B185" s="822" t="s">
        <v>590</v>
      </c>
      <c r="C185" s="825" t="s">
        <v>610</v>
      </c>
      <c r="D185" s="839" t="s">
        <v>611</v>
      </c>
      <c r="E185" s="825" t="s">
        <v>2489</v>
      </c>
      <c r="F185" s="839" t="s">
        <v>2490</v>
      </c>
      <c r="G185" s="825" t="s">
        <v>2495</v>
      </c>
      <c r="H185" s="825" t="s">
        <v>2496</v>
      </c>
      <c r="I185" s="831">
        <v>0.54000002145767212</v>
      </c>
      <c r="J185" s="831">
        <v>100</v>
      </c>
      <c r="K185" s="832">
        <v>54</v>
      </c>
    </row>
    <row r="186" spans="1:11" ht="14.45" customHeight="1" x14ac:dyDescent="0.2">
      <c r="A186" s="821" t="s">
        <v>589</v>
      </c>
      <c r="B186" s="822" t="s">
        <v>590</v>
      </c>
      <c r="C186" s="825" t="s">
        <v>610</v>
      </c>
      <c r="D186" s="839" t="s">
        <v>611</v>
      </c>
      <c r="E186" s="825" t="s">
        <v>2489</v>
      </c>
      <c r="F186" s="839" t="s">
        <v>2490</v>
      </c>
      <c r="G186" s="825" t="s">
        <v>2497</v>
      </c>
      <c r="H186" s="825" t="s">
        <v>2498</v>
      </c>
      <c r="I186" s="831">
        <v>1.7999999523162842</v>
      </c>
      <c r="J186" s="831">
        <v>100</v>
      </c>
      <c r="K186" s="832">
        <v>180</v>
      </c>
    </row>
    <row r="187" spans="1:11" ht="14.45" customHeight="1" x14ac:dyDescent="0.2">
      <c r="A187" s="821" t="s">
        <v>589</v>
      </c>
      <c r="B187" s="822" t="s">
        <v>590</v>
      </c>
      <c r="C187" s="825" t="s">
        <v>610</v>
      </c>
      <c r="D187" s="839" t="s">
        <v>611</v>
      </c>
      <c r="E187" s="825" t="s">
        <v>2499</v>
      </c>
      <c r="F187" s="839" t="s">
        <v>2500</v>
      </c>
      <c r="G187" s="825" t="s">
        <v>2507</v>
      </c>
      <c r="H187" s="825" t="s">
        <v>2508</v>
      </c>
      <c r="I187" s="831">
        <v>0.70499998331069946</v>
      </c>
      <c r="J187" s="831">
        <v>400</v>
      </c>
      <c r="K187" s="832">
        <v>282</v>
      </c>
    </row>
    <row r="188" spans="1:11" ht="14.45" customHeight="1" x14ac:dyDescent="0.2">
      <c r="A188" s="821" t="s">
        <v>589</v>
      </c>
      <c r="B188" s="822" t="s">
        <v>590</v>
      </c>
      <c r="C188" s="825" t="s">
        <v>610</v>
      </c>
      <c r="D188" s="839" t="s">
        <v>611</v>
      </c>
      <c r="E188" s="825" t="s">
        <v>2499</v>
      </c>
      <c r="F188" s="839" t="s">
        <v>2500</v>
      </c>
      <c r="G188" s="825" t="s">
        <v>2509</v>
      </c>
      <c r="H188" s="825" t="s">
        <v>2510</v>
      </c>
      <c r="I188" s="831">
        <v>0.7800000011920929</v>
      </c>
      <c r="J188" s="831">
        <v>2400</v>
      </c>
      <c r="K188" s="832">
        <v>1880</v>
      </c>
    </row>
    <row r="189" spans="1:11" ht="14.45" customHeight="1" x14ac:dyDescent="0.2">
      <c r="A189" s="821" t="s">
        <v>589</v>
      </c>
      <c r="B189" s="822" t="s">
        <v>590</v>
      </c>
      <c r="C189" s="825" t="s">
        <v>613</v>
      </c>
      <c r="D189" s="839" t="s">
        <v>614</v>
      </c>
      <c r="E189" s="825" t="s">
        <v>2593</v>
      </c>
      <c r="F189" s="839" t="s">
        <v>2594</v>
      </c>
      <c r="G189" s="825" t="s">
        <v>2595</v>
      </c>
      <c r="H189" s="825" t="s">
        <v>2596</v>
      </c>
      <c r="I189" s="831">
        <v>147.17999267578125</v>
      </c>
      <c r="J189" s="831">
        <v>28</v>
      </c>
      <c r="K189" s="832">
        <v>4121.099853515625</v>
      </c>
    </row>
    <row r="190" spans="1:11" ht="14.45" customHeight="1" x14ac:dyDescent="0.2">
      <c r="A190" s="821" t="s">
        <v>589</v>
      </c>
      <c r="B190" s="822" t="s">
        <v>590</v>
      </c>
      <c r="C190" s="825" t="s">
        <v>613</v>
      </c>
      <c r="D190" s="839" t="s">
        <v>614</v>
      </c>
      <c r="E190" s="825" t="s">
        <v>2593</v>
      </c>
      <c r="F190" s="839" t="s">
        <v>2594</v>
      </c>
      <c r="G190" s="825" t="s">
        <v>2597</v>
      </c>
      <c r="H190" s="825" t="s">
        <v>2598</v>
      </c>
      <c r="I190" s="831">
        <v>147.17999267578125</v>
      </c>
      <c r="J190" s="831">
        <v>28</v>
      </c>
      <c r="K190" s="832">
        <v>4121.099853515625</v>
      </c>
    </row>
    <row r="191" spans="1:11" ht="14.45" customHeight="1" x14ac:dyDescent="0.2">
      <c r="A191" s="821" t="s">
        <v>589</v>
      </c>
      <c r="B191" s="822" t="s">
        <v>590</v>
      </c>
      <c r="C191" s="825" t="s">
        <v>613</v>
      </c>
      <c r="D191" s="839" t="s">
        <v>614</v>
      </c>
      <c r="E191" s="825" t="s">
        <v>2593</v>
      </c>
      <c r="F191" s="839" t="s">
        <v>2594</v>
      </c>
      <c r="G191" s="825" t="s">
        <v>2599</v>
      </c>
      <c r="H191" s="825" t="s">
        <v>2600</v>
      </c>
      <c r="I191" s="831">
        <v>35150.6015625</v>
      </c>
      <c r="J191" s="831">
        <v>5.000000074505806E-2</v>
      </c>
      <c r="K191" s="832">
        <v>1757.530029296875</v>
      </c>
    </row>
    <row r="192" spans="1:11" ht="14.45" customHeight="1" x14ac:dyDescent="0.2">
      <c r="A192" s="821" t="s">
        <v>589</v>
      </c>
      <c r="B192" s="822" t="s">
        <v>590</v>
      </c>
      <c r="C192" s="825" t="s">
        <v>613</v>
      </c>
      <c r="D192" s="839" t="s">
        <v>614</v>
      </c>
      <c r="E192" s="825" t="s">
        <v>2593</v>
      </c>
      <c r="F192" s="839" t="s">
        <v>2594</v>
      </c>
      <c r="G192" s="825" t="s">
        <v>2601</v>
      </c>
      <c r="H192" s="825" t="s">
        <v>2602</v>
      </c>
      <c r="I192" s="831">
        <v>164.55999755859375</v>
      </c>
      <c r="J192" s="831">
        <v>5</v>
      </c>
      <c r="K192" s="832">
        <v>822.79998779296875</v>
      </c>
    </row>
    <row r="193" spans="1:11" ht="14.45" customHeight="1" x14ac:dyDescent="0.2">
      <c r="A193" s="821" t="s">
        <v>589</v>
      </c>
      <c r="B193" s="822" t="s">
        <v>590</v>
      </c>
      <c r="C193" s="825" t="s">
        <v>613</v>
      </c>
      <c r="D193" s="839" t="s">
        <v>614</v>
      </c>
      <c r="E193" s="825" t="s">
        <v>2351</v>
      </c>
      <c r="F193" s="839" t="s">
        <v>2352</v>
      </c>
      <c r="G193" s="825" t="s">
        <v>2353</v>
      </c>
      <c r="H193" s="825" t="s">
        <v>2354</v>
      </c>
      <c r="I193" s="831">
        <v>21.239999771118164</v>
      </c>
      <c r="J193" s="831">
        <v>120</v>
      </c>
      <c r="K193" s="832">
        <v>2548.800048828125</v>
      </c>
    </row>
    <row r="194" spans="1:11" ht="14.45" customHeight="1" x14ac:dyDescent="0.2">
      <c r="A194" s="821" t="s">
        <v>589</v>
      </c>
      <c r="B194" s="822" t="s">
        <v>590</v>
      </c>
      <c r="C194" s="825" t="s">
        <v>613</v>
      </c>
      <c r="D194" s="839" t="s">
        <v>614</v>
      </c>
      <c r="E194" s="825" t="s">
        <v>2515</v>
      </c>
      <c r="F194" s="839" t="s">
        <v>2516</v>
      </c>
      <c r="G194" s="825" t="s">
        <v>2603</v>
      </c>
      <c r="H194" s="825" t="s">
        <v>2604</v>
      </c>
      <c r="I194" s="831">
        <v>91.699996948242188</v>
      </c>
      <c r="J194" s="831">
        <v>2</v>
      </c>
      <c r="K194" s="832">
        <v>183.39999389648438</v>
      </c>
    </row>
    <row r="195" spans="1:11" ht="14.45" customHeight="1" x14ac:dyDescent="0.2">
      <c r="A195" s="821" t="s">
        <v>589</v>
      </c>
      <c r="B195" s="822" t="s">
        <v>590</v>
      </c>
      <c r="C195" s="825" t="s">
        <v>613</v>
      </c>
      <c r="D195" s="839" t="s">
        <v>614</v>
      </c>
      <c r="E195" s="825" t="s">
        <v>2355</v>
      </c>
      <c r="F195" s="839" t="s">
        <v>2356</v>
      </c>
      <c r="G195" s="825" t="s">
        <v>2579</v>
      </c>
      <c r="H195" s="825" t="s">
        <v>2580</v>
      </c>
      <c r="I195" s="831">
        <v>0.99500000476837158</v>
      </c>
      <c r="J195" s="831">
        <v>2000</v>
      </c>
      <c r="K195" s="832">
        <v>1990</v>
      </c>
    </row>
    <row r="196" spans="1:11" ht="14.45" customHeight="1" x14ac:dyDescent="0.2">
      <c r="A196" s="821" t="s">
        <v>589</v>
      </c>
      <c r="B196" s="822" t="s">
        <v>590</v>
      </c>
      <c r="C196" s="825" t="s">
        <v>613</v>
      </c>
      <c r="D196" s="839" t="s">
        <v>614</v>
      </c>
      <c r="E196" s="825" t="s">
        <v>2355</v>
      </c>
      <c r="F196" s="839" t="s">
        <v>2356</v>
      </c>
      <c r="G196" s="825" t="s">
        <v>2357</v>
      </c>
      <c r="H196" s="825" t="s">
        <v>2358</v>
      </c>
      <c r="I196" s="831">
        <v>1.3899999856948853</v>
      </c>
      <c r="J196" s="831">
        <v>6000</v>
      </c>
      <c r="K196" s="832">
        <v>8490</v>
      </c>
    </row>
    <row r="197" spans="1:11" ht="14.45" customHeight="1" x14ac:dyDescent="0.2">
      <c r="A197" s="821" t="s">
        <v>589</v>
      </c>
      <c r="B197" s="822" t="s">
        <v>590</v>
      </c>
      <c r="C197" s="825" t="s">
        <v>613</v>
      </c>
      <c r="D197" s="839" t="s">
        <v>614</v>
      </c>
      <c r="E197" s="825" t="s">
        <v>2355</v>
      </c>
      <c r="F197" s="839" t="s">
        <v>2356</v>
      </c>
      <c r="G197" s="825" t="s">
        <v>2359</v>
      </c>
      <c r="H197" s="825" t="s">
        <v>2360</v>
      </c>
      <c r="I197" s="831">
        <v>0.43999999761581421</v>
      </c>
      <c r="J197" s="831">
        <v>23000</v>
      </c>
      <c r="K197" s="832">
        <v>10120</v>
      </c>
    </row>
    <row r="198" spans="1:11" ht="14.45" customHeight="1" x14ac:dyDescent="0.2">
      <c r="A198" s="821" t="s">
        <v>589</v>
      </c>
      <c r="B198" s="822" t="s">
        <v>590</v>
      </c>
      <c r="C198" s="825" t="s">
        <v>613</v>
      </c>
      <c r="D198" s="839" t="s">
        <v>614</v>
      </c>
      <c r="E198" s="825" t="s">
        <v>2355</v>
      </c>
      <c r="F198" s="839" t="s">
        <v>2356</v>
      </c>
      <c r="G198" s="825" t="s">
        <v>2361</v>
      </c>
      <c r="H198" s="825" t="s">
        <v>2362</v>
      </c>
      <c r="I198" s="831">
        <v>109.78499984741211</v>
      </c>
      <c r="J198" s="831">
        <v>11</v>
      </c>
      <c r="K198" s="832">
        <v>1208.2099914550781</v>
      </c>
    </row>
    <row r="199" spans="1:11" ht="14.45" customHeight="1" x14ac:dyDescent="0.2">
      <c r="A199" s="821" t="s">
        <v>589</v>
      </c>
      <c r="B199" s="822" t="s">
        <v>590</v>
      </c>
      <c r="C199" s="825" t="s">
        <v>613</v>
      </c>
      <c r="D199" s="839" t="s">
        <v>614</v>
      </c>
      <c r="E199" s="825" t="s">
        <v>2355</v>
      </c>
      <c r="F199" s="839" t="s">
        <v>2356</v>
      </c>
      <c r="G199" s="825" t="s">
        <v>2605</v>
      </c>
      <c r="H199" s="825" t="s">
        <v>2606</v>
      </c>
      <c r="I199" s="831">
        <v>790.8800048828125</v>
      </c>
      <c r="J199" s="831">
        <v>4</v>
      </c>
      <c r="K199" s="832">
        <v>3163.52001953125</v>
      </c>
    </row>
    <row r="200" spans="1:11" ht="14.45" customHeight="1" x14ac:dyDescent="0.2">
      <c r="A200" s="821" t="s">
        <v>589</v>
      </c>
      <c r="B200" s="822" t="s">
        <v>590</v>
      </c>
      <c r="C200" s="825" t="s">
        <v>613</v>
      </c>
      <c r="D200" s="839" t="s">
        <v>614</v>
      </c>
      <c r="E200" s="825" t="s">
        <v>2355</v>
      </c>
      <c r="F200" s="839" t="s">
        <v>2356</v>
      </c>
      <c r="G200" s="825" t="s">
        <v>2523</v>
      </c>
      <c r="H200" s="825" t="s">
        <v>2524</v>
      </c>
      <c r="I200" s="831">
        <v>355.35000610351563</v>
      </c>
      <c r="J200" s="831">
        <v>21</v>
      </c>
      <c r="K200" s="832">
        <v>7462.350341796875</v>
      </c>
    </row>
    <row r="201" spans="1:11" ht="14.45" customHeight="1" x14ac:dyDescent="0.2">
      <c r="A201" s="821" t="s">
        <v>589</v>
      </c>
      <c r="B201" s="822" t="s">
        <v>590</v>
      </c>
      <c r="C201" s="825" t="s">
        <v>613</v>
      </c>
      <c r="D201" s="839" t="s">
        <v>614</v>
      </c>
      <c r="E201" s="825" t="s">
        <v>2355</v>
      </c>
      <c r="F201" s="839" t="s">
        <v>2356</v>
      </c>
      <c r="G201" s="825" t="s">
        <v>2363</v>
      </c>
      <c r="H201" s="825" t="s">
        <v>2364</v>
      </c>
      <c r="I201" s="831">
        <v>30.177500247955322</v>
      </c>
      <c r="J201" s="831">
        <v>155</v>
      </c>
      <c r="K201" s="832">
        <v>4677.3999938964844</v>
      </c>
    </row>
    <row r="202" spans="1:11" ht="14.45" customHeight="1" x14ac:dyDescent="0.2">
      <c r="A202" s="821" t="s">
        <v>589</v>
      </c>
      <c r="B202" s="822" t="s">
        <v>590</v>
      </c>
      <c r="C202" s="825" t="s">
        <v>613</v>
      </c>
      <c r="D202" s="839" t="s">
        <v>614</v>
      </c>
      <c r="E202" s="825" t="s">
        <v>2355</v>
      </c>
      <c r="F202" s="839" t="s">
        <v>2356</v>
      </c>
      <c r="G202" s="825" t="s">
        <v>2607</v>
      </c>
      <c r="H202" s="825" t="s">
        <v>2608</v>
      </c>
      <c r="I202" s="831">
        <v>794.3699951171875</v>
      </c>
      <c r="J202" s="831">
        <v>2</v>
      </c>
      <c r="K202" s="832">
        <v>1588.72998046875</v>
      </c>
    </row>
    <row r="203" spans="1:11" ht="14.45" customHeight="1" x14ac:dyDescent="0.2">
      <c r="A203" s="821" t="s">
        <v>589</v>
      </c>
      <c r="B203" s="822" t="s">
        <v>590</v>
      </c>
      <c r="C203" s="825" t="s">
        <v>613</v>
      </c>
      <c r="D203" s="839" t="s">
        <v>614</v>
      </c>
      <c r="E203" s="825" t="s">
        <v>2355</v>
      </c>
      <c r="F203" s="839" t="s">
        <v>2356</v>
      </c>
      <c r="G203" s="825" t="s">
        <v>2525</v>
      </c>
      <c r="H203" s="825" t="s">
        <v>2526</v>
      </c>
      <c r="I203" s="831">
        <v>573.8499755859375</v>
      </c>
      <c r="J203" s="831">
        <v>15</v>
      </c>
      <c r="K203" s="832">
        <v>8607.749755859375</v>
      </c>
    </row>
    <row r="204" spans="1:11" ht="14.45" customHeight="1" x14ac:dyDescent="0.2">
      <c r="A204" s="821" t="s">
        <v>589</v>
      </c>
      <c r="B204" s="822" t="s">
        <v>590</v>
      </c>
      <c r="C204" s="825" t="s">
        <v>613</v>
      </c>
      <c r="D204" s="839" t="s">
        <v>614</v>
      </c>
      <c r="E204" s="825" t="s">
        <v>2355</v>
      </c>
      <c r="F204" s="839" t="s">
        <v>2356</v>
      </c>
      <c r="G204" s="825" t="s">
        <v>2609</v>
      </c>
      <c r="H204" s="825" t="s">
        <v>2610</v>
      </c>
      <c r="I204" s="831">
        <v>129.25999450683594</v>
      </c>
      <c r="J204" s="831">
        <v>20</v>
      </c>
      <c r="K204" s="832">
        <v>2585.199951171875</v>
      </c>
    </row>
    <row r="205" spans="1:11" ht="14.45" customHeight="1" x14ac:dyDescent="0.2">
      <c r="A205" s="821" t="s">
        <v>589</v>
      </c>
      <c r="B205" s="822" t="s">
        <v>590</v>
      </c>
      <c r="C205" s="825" t="s">
        <v>613</v>
      </c>
      <c r="D205" s="839" t="s">
        <v>614</v>
      </c>
      <c r="E205" s="825" t="s">
        <v>2355</v>
      </c>
      <c r="F205" s="839" t="s">
        <v>2356</v>
      </c>
      <c r="G205" s="825" t="s">
        <v>2611</v>
      </c>
      <c r="H205" s="825" t="s">
        <v>2612</v>
      </c>
      <c r="I205" s="831">
        <v>259.44666544596356</v>
      </c>
      <c r="J205" s="831">
        <v>30</v>
      </c>
      <c r="K205" s="832">
        <v>7783.27978515625</v>
      </c>
    </row>
    <row r="206" spans="1:11" ht="14.45" customHeight="1" x14ac:dyDescent="0.2">
      <c r="A206" s="821" t="s">
        <v>589</v>
      </c>
      <c r="B206" s="822" t="s">
        <v>590</v>
      </c>
      <c r="C206" s="825" t="s">
        <v>613</v>
      </c>
      <c r="D206" s="839" t="s">
        <v>614</v>
      </c>
      <c r="E206" s="825" t="s">
        <v>2355</v>
      </c>
      <c r="F206" s="839" t="s">
        <v>2356</v>
      </c>
      <c r="G206" s="825" t="s">
        <v>2613</v>
      </c>
      <c r="H206" s="825" t="s">
        <v>2614</v>
      </c>
      <c r="I206" s="831">
        <v>380.8800048828125</v>
      </c>
      <c r="J206" s="831">
        <v>25</v>
      </c>
      <c r="K206" s="832">
        <v>9522.0001220703125</v>
      </c>
    </row>
    <row r="207" spans="1:11" ht="14.45" customHeight="1" x14ac:dyDescent="0.2">
      <c r="A207" s="821" t="s">
        <v>589</v>
      </c>
      <c r="B207" s="822" t="s">
        <v>590</v>
      </c>
      <c r="C207" s="825" t="s">
        <v>613</v>
      </c>
      <c r="D207" s="839" t="s">
        <v>614</v>
      </c>
      <c r="E207" s="825" t="s">
        <v>2355</v>
      </c>
      <c r="F207" s="839" t="s">
        <v>2356</v>
      </c>
      <c r="G207" s="825" t="s">
        <v>2615</v>
      </c>
      <c r="H207" s="825" t="s">
        <v>2616</v>
      </c>
      <c r="I207" s="831">
        <v>228.66999816894531</v>
      </c>
      <c r="J207" s="831">
        <v>125</v>
      </c>
      <c r="K207" s="832">
        <v>28583.39990234375</v>
      </c>
    </row>
    <row r="208" spans="1:11" ht="14.45" customHeight="1" x14ac:dyDescent="0.2">
      <c r="A208" s="821" t="s">
        <v>589</v>
      </c>
      <c r="B208" s="822" t="s">
        <v>590</v>
      </c>
      <c r="C208" s="825" t="s">
        <v>613</v>
      </c>
      <c r="D208" s="839" t="s">
        <v>614</v>
      </c>
      <c r="E208" s="825" t="s">
        <v>2355</v>
      </c>
      <c r="F208" s="839" t="s">
        <v>2356</v>
      </c>
      <c r="G208" s="825" t="s">
        <v>2365</v>
      </c>
      <c r="H208" s="825" t="s">
        <v>2366</v>
      </c>
      <c r="I208" s="831">
        <v>10.880000114440918</v>
      </c>
      <c r="J208" s="831">
        <v>1</v>
      </c>
      <c r="K208" s="832">
        <v>10.880000114440918</v>
      </c>
    </row>
    <row r="209" spans="1:11" ht="14.45" customHeight="1" x14ac:dyDescent="0.2">
      <c r="A209" s="821" t="s">
        <v>589</v>
      </c>
      <c r="B209" s="822" t="s">
        <v>590</v>
      </c>
      <c r="C209" s="825" t="s">
        <v>613</v>
      </c>
      <c r="D209" s="839" t="s">
        <v>614</v>
      </c>
      <c r="E209" s="825" t="s">
        <v>2355</v>
      </c>
      <c r="F209" s="839" t="s">
        <v>2356</v>
      </c>
      <c r="G209" s="825" t="s">
        <v>2367</v>
      </c>
      <c r="H209" s="825" t="s">
        <v>2368</v>
      </c>
      <c r="I209" s="831">
        <v>1.3799999952316284</v>
      </c>
      <c r="J209" s="831">
        <v>850</v>
      </c>
      <c r="K209" s="832">
        <v>1173</v>
      </c>
    </row>
    <row r="210" spans="1:11" ht="14.45" customHeight="1" x14ac:dyDescent="0.2">
      <c r="A210" s="821" t="s">
        <v>589</v>
      </c>
      <c r="B210" s="822" t="s">
        <v>590</v>
      </c>
      <c r="C210" s="825" t="s">
        <v>613</v>
      </c>
      <c r="D210" s="839" t="s">
        <v>614</v>
      </c>
      <c r="E210" s="825" t="s">
        <v>2355</v>
      </c>
      <c r="F210" s="839" t="s">
        <v>2356</v>
      </c>
      <c r="G210" s="825" t="s">
        <v>2617</v>
      </c>
      <c r="H210" s="825" t="s">
        <v>2618</v>
      </c>
      <c r="I210" s="831">
        <v>13.020000457763672</v>
      </c>
      <c r="J210" s="831">
        <v>2</v>
      </c>
      <c r="K210" s="832">
        <v>26.040000915527344</v>
      </c>
    </row>
    <row r="211" spans="1:11" ht="14.45" customHeight="1" x14ac:dyDescent="0.2">
      <c r="A211" s="821" t="s">
        <v>589</v>
      </c>
      <c r="B211" s="822" t="s">
        <v>590</v>
      </c>
      <c r="C211" s="825" t="s">
        <v>613</v>
      </c>
      <c r="D211" s="839" t="s">
        <v>614</v>
      </c>
      <c r="E211" s="825" t="s">
        <v>2355</v>
      </c>
      <c r="F211" s="839" t="s">
        <v>2356</v>
      </c>
      <c r="G211" s="825" t="s">
        <v>2369</v>
      </c>
      <c r="H211" s="825" t="s">
        <v>2370</v>
      </c>
      <c r="I211" s="831">
        <v>0.85571430410657612</v>
      </c>
      <c r="J211" s="831">
        <v>1200</v>
      </c>
      <c r="K211" s="832">
        <v>1027</v>
      </c>
    </row>
    <row r="212" spans="1:11" ht="14.45" customHeight="1" x14ac:dyDescent="0.2">
      <c r="A212" s="821" t="s">
        <v>589</v>
      </c>
      <c r="B212" s="822" t="s">
        <v>590</v>
      </c>
      <c r="C212" s="825" t="s">
        <v>613</v>
      </c>
      <c r="D212" s="839" t="s">
        <v>614</v>
      </c>
      <c r="E212" s="825" t="s">
        <v>2355</v>
      </c>
      <c r="F212" s="839" t="s">
        <v>2356</v>
      </c>
      <c r="G212" s="825" t="s">
        <v>2371</v>
      </c>
      <c r="H212" s="825" t="s">
        <v>2372</v>
      </c>
      <c r="I212" s="831">
        <v>1.5149999856948853</v>
      </c>
      <c r="J212" s="831">
        <v>350</v>
      </c>
      <c r="K212" s="832">
        <v>530</v>
      </c>
    </row>
    <row r="213" spans="1:11" ht="14.45" customHeight="1" x14ac:dyDescent="0.2">
      <c r="A213" s="821" t="s">
        <v>589</v>
      </c>
      <c r="B213" s="822" t="s">
        <v>590</v>
      </c>
      <c r="C213" s="825" t="s">
        <v>613</v>
      </c>
      <c r="D213" s="839" t="s">
        <v>614</v>
      </c>
      <c r="E213" s="825" t="s">
        <v>2355</v>
      </c>
      <c r="F213" s="839" t="s">
        <v>2356</v>
      </c>
      <c r="G213" s="825" t="s">
        <v>2373</v>
      </c>
      <c r="H213" s="825" t="s">
        <v>2374</v>
      </c>
      <c r="I213" s="831">
        <v>2.0674999356269836</v>
      </c>
      <c r="J213" s="831">
        <v>350</v>
      </c>
      <c r="K213" s="832">
        <v>723.5</v>
      </c>
    </row>
    <row r="214" spans="1:11" ht="14.45" customHeight="1" x14ac:dyDescent="0.2">
      <c r="A214" s="821" t="s">
        <v>589</v>
      </c>
      <c r="B214" s="822" t="s">
        <v>590</v>
      </c>
      <c r="C214" s="825" t="s">
        <v>613</v>
      </c>
      <c r="D214" s="839" t="s">
        <v>614</v>
      </c>
      <c r="E214" s="825" t="s">
        <v>2355</v>
      </c>
      <c r="F214" s="839" t="s">
        <v>2356</v>
      </c>
      <c r="G214" s="825" t="s">
        <v>2375</v>
      </c>
      <c r="H214" s="825" t="s">
        <v>2376</v>
      </c>
      <c r="I214" s="831">
        <v>3.3649998903274536</v>
      </c>
      <c r="J214" s="831">
        <v>350</v>
      </c>
      <c r="K214" s="832">
        <v>1177.5</v>
      </c>
    </row>
    <row r="215" spans="1:11" ht="14.45" customHeight="1" x14ac:dyDescent="0.2">
      <c r="A215" s="821" t="s">
        <v>589</v>
      </c>
      <c r="B215" s="822" t="s">
        <v>590</v>
      </c>
      <c r="C215" s="825" t="s">
        <v>613</v>
      </c>
      <c r="D215" s="839" t="s">
        <v>614</v>
      </c>
      <c r="E215" s="825" t="s">
        <v>2355</v>
      </c>
      <c r="F215" s="839" t="s">
        <v>2356</v>
      </c>
      <c r="G215" s="825" t="s">
        <v>2619</v>
      </c>
      <c r="H215" s="825" t="s">
        <v>2620</v>
      </c>
      <c r="I215" s="831">
        <v>5.875</v>
      </c>
      <c r="J215" s="831">
        <v>200</v>
      </c>
      <c r="K215" s="832">
        <v>1175</v>
      </c>
    </row>
    <row r="216" spans="1:11" ht="14.45" customHeight="1" x14ac:dyDescent="0.2">
      <c r="A216" s="821" t="s">
        <v>589</v>
      </c>
      <c r="B216" s="822" t="s">
        <v>590</v>
      </c>
      <c r="C216" s="825" t="s">
        <v>613</v>
      </c>
      <c r="D216" s="839" t="s">
        <v>614</v>
      </c>
      <c r="E216" s="825" t="s">
        <v>2355</v>
      </c>
      <c r="F216" s="839" t="s">
        <v>2356</v>
      </c>
      <c r="G216" s="825" t="s">
        <v>2621</v>
      </c>
      <c r="H216" s="825" t="s">
        <v>2622</v>
      </c>
      <c r="I216" s="831">
        <v>9.3000001907348633</v>
      </c>
      <c r="J216" s="831">
        <v>250</v>
      </c>
      <c r="K216" s="832">
        <v>2325</v>
      </c>
    </row>
    <row r="217" spans="1:11" ht="14.45" customHeight="1" x14ac:dyDescent="0.2">
      <c r="A217" s="821" t="s">
        <v>589</v>
      </c>
      <c r="B217" s="822" t="s">
        <v>590</v>
      </c>
      <c r="C217" s="825" t="s">
        <v>613</v>
      </c>
      <c r="D217" s="839" t="s">
        <v>614</v>
      </c>
      <c r="E217" s="825" t="s">
        <v>2355</v>
      </c>
      <c r="F217" s="839" t="s">
        <v>2356</v>
      </c>
      <c r="G217" s="825" t="s">
        <v>2377</v>
      </c>
      <c r="H217" s="825" t="s">
        <v>2378</v>
      </c>
      <c r="I217" s="831">
        <v>10.329999923706055</v>
      </c>
      <c r="J217" s="831">
        <v>100</v>
      </c>
      <c r="K217" s="832">
        <v>1033</v>
      </c>
    </row>
    <row r="218" spans="1:11" ht="14.45" customHeight="1" x14ac:dyDescent="0.2">
      <c r="A218" s="821" t="s">
        <v>589</v>
      </c>
      <c r="B218" s="822" t="s">
        <v>590</v>
      </c>
      <c r="C218" s="825" t="s">
        <v>613</v>
      </c>
      <c r="D218" s="839" t="s">
        <v>614</v>
      </c>
      <c r="E218" s="825" t="s">
        <v>2355</v>
      </c>
      <c r="F218" s="839" t="s">
        <v>2356</v>
      </c>
      <c r="G218" s="825" t="s">
        <v>2623</v>
      </c>
      <c r="H218" s="825" t="s">
        <v>2624</v>
      </c>
      <c r="I218" s="831">
        <v>98.375</v>
      </c>
      <c r="J218" s="831">
        <v>20</v>
      </c>
      <c r="K218" s="832">
        <v>1967.5</v>
      </c>
    </row>
    <row r="219" spans="1:11" ht="14.45" customHeight="1" x14ac:dyDescent="0.2">
      <c r="A219" s="821" t="s">
        <v>589</v>
      </c>
      <c r="B219" s="822" t="s">
        <v>590</v>
      </c>
      <c r="C219" s="825" t="s">
        <v>613</v>
      </c>
      <c r="D219" s="839" t="s">
        <v>614</v>
      </c>
      <c r="E219" s="825" t="s">
        <v>2355</v>
      </c>
      <c r="F219" s="839" t="s">
        <v>2356</v>
      </c>
      <c r="G219" s="825" t="s">
        <v>2383</v>
      </c>
      <c r="H219" s="825" t="s">
        <v>2384</v>
      </c>
      <c r="I219" s="831">
        <v>19.247999572753905</v>
      </c>
      <c r="J219" s="831">
        <v>288</v>
      </c>
      <c r="K219" s="832">
        <v>5538.2398681640625</v>
      </c>
    </row>
    <row r="220" spans="1:11" ht="14.45" customHeight="1" x14ac:dyDescent="0.2">
      <c r="A220" s="821" t="s">
        <v>589</v>
      </c>
      <c r="B220" s="822" t="s">
        <v>590</v>
      </c>
      <c r="C220" s="825" t="s">
        <v>613</v>
      </c>
      <c r="D220" s="839" t="s">
        <v>614</v>
      </c>
      <c r="E220" s="825" t="s">
        <v>2355</v>
      </c>
      <c r="F220" s="839" t="s">
        <v>2356</v>
      </c>
      <c r="G220" s="825" t="s">
        <v>2625</v>
      </c>
      <c r="H220" s="825" t="s">
        <v>2626</v>
      </c>
      <c r="I220" s="831">
        <v>25.554999351501465</v>
      </c>
      <c r="J220" s="831">
        <v>48</v>
      </c>
      <c r="K220" s="832">
        <v>1226.6400146484375</v>
      </c>
    </row>
    <row r="221" spans="1:11" ht="14.45" customHeight="1" x14ac:dyDescent="0.2">
      <c r="A221" s="821" t="s">
        <v>589</v>
      </c>
      <c r="B221" s="822" t="s">
        <v>590</v>
      </c>
      <c r="C221" s="825" t="s">
        <v>613</v>
      </c>
      <c r="D221" s="839" t="s">
        <v>614</v>
      </c>
      <c r="E221" s="825" t="s">
        <v>2355</v>
      </c>
      <c r="F221" s="839" t="s">
        <v>2356</v>
      </c>
      <c r="G221" s="825" t="s">
        <v>2385</v>
      </c>
      <c r="H221" s="825" t="s">
        <v>2386</v>
      </c>
      <c r="I221" s="831">
        <v>10.731428827558245</v>
      </c>
      <c r="J221" s="831">
        <v>350</v>
      </c>
      <c r="K221" s="832">
        <v>3756</v>
      </c>
    </row>
    <row r="222" spans="1:11" ht="14.45" customHeight="1" x14ac:dyDescent="0.2">
      <c r="A222" s="821" t="s">
        <v>589</v>
      </c>
      <c r="B222" s="822" t="s">
        <v>590</v>
      </c>
      <c r="C222" s="825" t="s">
        <v>613</v>
      </c>
      <c r="D222" s="839" t="s">
        <v>614</v>
      </c>
      <c r="E222" s="825" t="s">
        <v>2355</v>
      </c>
      <c r="F222" s="839" t="s">
        <v>2356</v>
      </c>
      <c r="G222" s="825" t="s">
        <v>2529</v>
      </c>
      <c r="H222" s="825" t="s">
        <v>2530</v>
      </c>
      <c r="I222" s="831">
        <v>13.458750009536743</v>
      </c>
      <c r="J222" s="831">
        <v>360</v>
      </c>
      <c r="K222" s="832">
        <v>4854.3000030517578</v>
      </c>
    </row>
    <row r="223" spans="1:11" ht="14.45" customHeight="1" x14ac:dyDescent="0.2">
      <c r="A223" s="821" t="s">
        <v>589</v>
      </c>
      <c r="B223" s="822" t="s">
        <v>590</v>
      </c>
      <c r="C223" s="825" t="s">
        <v>613</v>
      </c>
      <c r="D223" s="839" t="s">
        <v>614</v>
      </c>
      <c r="E223" s="825" t="s">
        <v>2355</v>
      </c>
      <c r="F223" s="839" t="s">
        <v>2356</v>
      </c>
      <c r="G223" s="825" t="s">
        <v>2627</v>
      </c>
      <c r="H223" s="825" t="s">
        <v>2628</v>
      </c>
      <c r="I223" s="831">
        <v>96.19000244140625</v>
      </c>
      <c r="J223" s="831">
        <v>8</v>
      </c>
      <c r="K223" s="832">
        <v>769.52001953125</v>
      </c>
    </row>
    <row r="224" spans="1:11" ht="14.45" customHeight="1" x14ac:dyDescent="0.2">
      <c r="A224" s="821" t="s">
        <v>589</v>
      </c>
      <c r="B224" s="822" t="s">
        <v>590</v>
      </c>
      <c r="C224" s="825" t="s">
        <v>613</v>
      </c>
      <c r="D224" s="839" t="s">
        <v>614</v>
      </c>
      <c r="E224" s="825" t="s">
        <v>2355</v>
      </c>
      <c r="F224" s="839" t="s">
        <v>2356</v>
      </c>
      <c r="G224" s="825" t="s">
        <v>2629</v>
      </c>
      <c r="H224" s="825" t="s">
        <v>2630</v>
      </c>
      <c r="I224" s="831">
        <v>3.7099999700273787</v>
      </c>
      <c r="J224" s="831">
        <v>400</v>
      </c>
      <c r="K224" s="832">
        <v>1477</v>
      </c>
    </row>
    <row r="225" spans="1:11" ht="14.45" customHeight="1" x14ac:dyDescent="0.2">
      <c r="A225" s="821" t="s">
        <v>589</v>
      </c>
      <c r="B225" s="822" t="s">
        <v>590</v>
      </c>
      <c r="C225" s="825" t="s">
        <v>613</v>
      </c>
      <c r="D225" s="839" t="s">
        <v>614</v>
      </c>
      <c r="E225" s="825" t="s">
        <v>2355</v>
      </c>
      <c r="F225" s="839" t="s">
        <v>2356</v>
      </c>
      <c r="G225" s="825" t="s">
        <v>2387</v>
      </c>
      <c r="H225" s="825" t="s">
        <v>2388</v>
      </c>
      <c r="I225" s="831">
        <v>15.640000343322754</v>
      </c>
      <c r="J225" s="831">
        <v>300</v>
      </c>
      <c r="K225" s="832">
        <v>4692</v>
      </c>
    </row>
    <row r="226" spans="1:11" ht="14.45" customHeight="1" x14ac:dyDescent="0.2">
      <c r="A226" s="821" t="s">
        <v>589</v>
      </c>
      <c r="B226" s="822" t="s">
        <v>590</v>
      </c>
      <c r="C226" s="825" t="s">
        <v>613</v>
      </c>
      <c r="D226" s="839" t="s">
        <v>614</v>
      </c>
      <c r="E226" s="825" t="s">
        <v>2355</v>
      </c>
      <c r="F226" s="839" t="s">
        <v>2356</v>
      </c>
      <c r="G226" s="825" t="s">
        <v>2631</v>
      </c>
      <c r="H226" s="825" t="s">
        <v>2632</v>
      </c>
      <c r="I226" s="831">
        <v>17.139999389648438</v>
      </c>
      <c r="J226" s="831">
        <v>100</v>
      </c>
      <c r="K226" s="832">
        <v>1713.6999816894531</v>
      </c>
    </row>
    <row r="227" spans="1:11" ht="14.45" customHeight="1" x14ac:dyDescent="0.2">
      <c r="A227" s="821" t="s">
        <v>589</v>
      </c>
      <c r="B227" s="822" t="s">
        <v>590</v>
      </c>
      <c r="C227" s="825" t="s">
        <v>613</v>
      </c>
      <c r="D227" s="839" t="s">
        <v>614</v>
      </c>
      <c r="E227" s="825" t="s">
        <v>2355</v>
      </c>
      <c r="F227" s="839" t="s">
        <v>2356</v>
      </c>
      <c r="G227" s="825" t="s">
        <v>2633</v>
      </c>
      <c r="H227" s="825" t="s">
        <v>2634</v>
      </c>
      <c r="I227" s="831">
        <v>105.4524974822998</v>
      </c>
      <c r="J227" s="831">
        <v>6</v>
      </c>
      <c r="K227" s="832">
        <v>632.70999908447266</v>
      </c>
    </row>
    <row r="228" spans="1:11" ht="14.45" customHeight="1" x14ac:dyDescent="0.2">
      <c r="A228" s="821" t="s">
        <v>589</v>
      </c>
      <c r="B228" s="822" t="s">
        <v>590</v>
      </c>
      <c r="C228" s="825" t="s">
        <v>613</v>
      </c>
      <c r="D228" s="839" t="s">
        <v>614</v>
      </c>
      <c r="E228" s="825" t="s">
        <v>2355</v>
      </c>
      <c r="F228" s="839" t="s">
        <v>2356</v>
      </c>
      <c r="G228" s="825" t="s">
        <v>2635</v>
      </c>
      <c r="H228" s="825" t="s">
        <v>2636</v>
      </c>
      <c r="I228" s="831">
        <v>161.01249694824219</v>
      </c>
      <c r="J228" s="831">
        <v>105</v>
      </c>
      <c r="K228" s="832">
        <v>16906.4697265625</v>
      </c>
    </row>
    <row r="229" spans="1:11" ht="14.45" customHeight="1" x14ac:dyDescent="0.2">
      <c r="A229" s="821" t="s">
        <v>589</v>
      </c>
      <c r="B229" s="822" t="s">
        <v>590</v>
      </c>
      <c r="C229" s="825" t="s">
        <v>613</v>
      </c>
      <c r="D229" s="839" t="s">
        <v>614</v>
      </c>
      <c r="E229" s="825" t="s">
        <v>2355</v>
      </c>
      <c r="F229" s="839" t="s">
        <v>2356</v>
      </c>
      <c r="G229" s="825" t="s">
        <v>2637</v>
      </c>
      <c r="H229" s="825" t="s">
        <v>2638</v>
      </c>
      <c r="I229" s="831">
        <v>12.020000457763672</v>
      </c>
      <c r="J229" s="831">
        <v>150</v>
      </c>
      <c r="K229" s="832">
        <v>1803</v>
      </c>
    </row>
    <row r="230" spans="1:11" ht="14.45" customHeight="1" x14ac:dyDescent="0.2">
      <c r="A230" s="821" t="s">
        <v>589</v>
      </c>
      <c r="B230" s="822" t="s">
        <v>590</v>
      </c>
      <c r="C230" s="825" t="s">
        <v>613</v>
      </c>
      <c r="D230" s="839" t="s">
        <v>614</v>
      </c>
      <c r="E230" s="825" t="s">
        <v>2355</v>
      </c>
      <c r="F230" s="839" t="s">
        <v>2356</v>
      </c>
      <c r="G230" s="825" t="s">
        <v>2639</v>
      </c>
      <c r="H230" s="825" t="s">
        <v>2640</v>
      </c>
      <c r="I230" s="831">
        <v>222.58999633789063</v>
      </c>
      <c r="J230" s="831">
        <v>29</v>
      </c>
      <c r="K230" s="832">
        <v>6455.219970703125</v>
      </c>
    </row>
    <row r="231" spans="1:11" ht="14.45" customHeight="1" x14ac:dyDescent="0.2">
      <c r="A231" s="821" t="s">
        <v>589</v>
      </c>
      <c r="B231" s="822" t="s">
        <v>590</v>
      </c>
      <c r="C231" s="825" t="s">
        <v>613</v>
      </c>
      <c r="D231" s="839" t="s">
        <v>614</v>
      </c>
      <c r="E231" s="825" t="s">
        <v>2355</v>
      </c>
      <c r="F231" s="839" t="s">
        <v>2356</v>
      </c>
      <c r="G231" s="825" t="s">
        <v>2641</v>
      </c>
      <c r="H231" s="825" t="s">
        <v>2642</v>
      </c>
      <c r="I231" s="831">
        <v>34.055000940958656</v>
      </c>
      <c r="J231" s="831">
        <v>275</v>
      </c>
      <c r="K231" s="832">
        <v>9365.5999755859375</v>
      </c>
    </row>
    <row r="232" spans="1:11" ht="14.45" customHeight="1" x14ac:dyDescent="0.2">
      <c r="A232" s="821" t="s">
        <v>589</v>
      </c>
      <c r="B232" s="822" t="s">
        <v>590</v>
      </c>
      <c r="C232" s="825" t="s">
        <v>613</v>
      </c>
      <c r="D232" s="839" t="s">
        <v>614</v>
      </c>
      <c r="E232" s="825" t="s">
        <v>2355</v>
      </c>
      <c r="F232" s="839" t="s">
        <v>2356</v>
      </c>
      <c r="G232" s="825" t="s">
        <v>2643</v>
      </c>
      <c r="H232" s="825" t="s">
        <v>2644</v>
      </c>
      <c r="I232" s="831">
        <v>0.50999999046325684</v>
      </c>
      <c r="J232" s="831">
        <v>4000</v>
      </c>
      <c r="K232" s="832">
        <v>2040</v>
      </c>
    </row>
    <row r="233" spans="1:11" ht="14.45" customHeight="1" x14ac:dyDescent="0.2">
      <c r="A233" s="821" t="s">
        <v>589</v>
      </c>
      <c r="B233" s="822" t="s">
        <v>590</v>
      </c>
      <c r="C233" s="825" t="s">
        <v>613</v>
      </c>
      <c r="D233" s="839" t="s">
        <v>614</v>
      </c>
      <c r="E233" s="825" t="s">
        <v>2355</v>
      </c>
      <c r="F233" s="839" t="s">
        <v>2356</v>
      </c>
      <c r="G233" s="825" t="s">
        <v>2645</v>
      </c>
      <c r="H233" s="825" t="s">
        <v>2646</v>
      </c>
      <c r="I233" s="831">
        <v>1.362000012397766</v>
      </c>
      <c r="J233" s="831">
        <v>4800</v>
      </c>
      <c r="K233" s="832">
        <v>6552.7001342773438</v>
      </c>
    </row>
    <row r="234" spans="1:11" ht="14.45" customHeight="1" x14ac:dyDescent="0.2">
      <c r="A234" s="821" t="s">
        <v>589</v>
      </c>
      <c r="B234" s="822" t="s">
        <v>590</v>
      </c>
      <c r="C234" s="825" t="s">
        <v>613</v>
      </c>
      <c r="D234" s="839" t="s">
        <v>614</v>
      </c>
      <c r="E234" s="825" t="s">
        <v>2355</v>
      </c>
      <c r="F234" s="839" t="s">
        <v>2356</v>
      </c>
      <c r="G234" s="825" t="s">
        <v>2647</v>
      </c>
      <c r="H234" s="825" t="s">
        <v>2648</v>
      </c>
      <c r="I234" s="831">
        <v>3.9414286272866383</v>
      </c>
      <c r="J234" s="831">
        <v>2750</v>
      </c>
      <c r="K234" s="832">
        <v>10844.200134277344</v>
      </c>
    </row>
    <row r="235" spans="1:11" ht="14.45" customHeight="1" x14ac:dyDescent="0.2">
      <c r="A235" s="821" t="s">
        <v>589</v>
      </c>
      <c r="B235" s="822" t="s">
        <v>590</v>
      </c>
      <c r="C235" s="825" t="s">
        <v>613</v>
      </c>
      <c r="D235" s="839" t="s">
        <v>614</v>
      </c>
      <c r="E235" s="825" t="s">
        <v>2355</v>
      </c>
      <c r="F235" s="839" t="s">
        <v>2356</v>
      </c>
      <c r="G235" s="825" t="s">
        <v>2649</v>
      </c>
      <c r="H235" s="825" t="s">
        <v>2650</v>
      </c>
      <c r="I235" s="831">
        <v>0.14000000059604645</v>
      </c>
      <c r="J235" s="831">
        <v>200</v>
      </c>
      <c r="K235" s="832">
        <v>28</v>
      </c>
    </row>
    <row r="236" spans="1:11" ht="14.45" customHeight="1" x14ac:dyDescent="0.2">
      <c r="A236" s="821" t="s">
        <v>589</v>
      </c>
      <c r="B236" s="822" t="s">
        <v>590</v>
      </c>
      <c r="C236" s="825" t="s">
        <v>613</v>
      </c>
      <c r="D236" s="839" t="s">
        <v>614</v>
      </c>
      <c r="E236" s="825" t="s">
        <v>2355</v>
      </c>
      <c r="F236" s="839" t="s">
        <v>2356</v>
      </c>
      <c r="G236" s="825" t="s">
        <v>2397</v>
      </c>
      <c r="H236" s="825" t="s">
        <v>2398</v>
      </c>
      <c r="I236" s="831">
        <v>31.192500114440918</v>
      </c>
      <c r="J236" s="831">
        <v>7</v>
      </c>
      <c r="K236" s="832">
        <v>219.04000091552734</v>
      </c>
    </row>
    <row r="237" spans="1:11" ht="14.45" customHeight="1" x14ac:dyDescent="0.2">
      <c r="A237" s="821" t="s">
        <v>589</v>
      </c>
      <c r="B237" s="822" t="s">
        <v>590</v>
      </c>
      <c r="C237" s="825" t="s">
        <v>613</v>
      </c>
      <c r="D237" s="839" t="s">
        <v>614</v>
      </c>
      <c r="E237" s="825" t="s">
        <v>2355</v>
      </c>
      <c r="F237" s="839" t="s">
        <v>2356</v>
      </c>
      <c r="G237" s="825" t="s">
        <v>2533</v>
      </c>
      <c r="H237" s="825" t="s">
        <v>2534</v>
      </c>
      <c r="I237" s="831">
        <v>30.600000381469727</v>
      </c>
      <c r="J237" s="831">
        <v>444</v>
      </c>
      <c r="K237" s="832">
        <v>13579.919921875</v>
      </c>
    </row>
    <row r="238" spans="1:11" ht="14.45" customHeight="1" x14ac:dyDescent="0.2">
      <c r="A238" s="821" t="s">
        <v>589</v>
      </c>
      <c r="B238" s="822" t="s">
        <v>590</v>
      </c>
      <c r="C238" s="825" t="s">
        <v>613</v>
      </c>
      <c r="D238" s="839" t="s">
        <v>614</v>
      </c>
      <c r="E238" s="825" t="s">
        <v>2399</v>
      </c>
      <c r="F238" s="839" t="s">
        <v>2400</v>
      </c>
      <c r="G238" s="825" t="s">
        <v>2651</v>
      </c>
      <c r="H238" s="825" t="s">
        <v>2652</v>
      </c>
      <c r="I238" s="831">
        <v>532.26430838448664</v>
      </c>
      <c r="J238" s="831">
        <v>160</v>
      </c>
      <c r="K238" s="832">
        <v>85012.1806640625</v>
      </c>
    </row>
    <row r="239" spans="1:11" ht="14.45" customHeight="1" x14ac:dyDescent="0.2">
      <c r="A239" s="821" t="s">
        <v>589</v>
      </c>
      <c r="B239" s="822" t="s">
        <v>590</v>
      </c>
      <c r="C239" s="825" t="s">
        <v>613</v>
      </c>
      <c r="D239" s="839" t="s">
        <v>614</v>
      </c>
      <c r="E239" s="825" t="s">
        <v>2399</v>
      </c>
      <c r="F239" s="839" t="s">
        <v>2400</v>
      </c>
      <c r="G239" s="825" t="s">
        <v>2401</v>
      </c>
      <c r="H239" s="825" t="s">
        <v>2402</v>
      </c>
      <c r="I239" s="831">
        <v>2.0433332920074463</v>
      </c>
      <c r="J239" s="831">
        <v>1400</v>
      </c>
      <c r="K239" s="832">
        <v>2862</v>
      </c>
    </row>
    <row r="240" spans="1:11" ht="14.45" customHeight="1" x14ac:dyDescent="0.2">
      <c r="A240" s="821" t="s">
        <v>589</v>
      </c>
      <c r="B240" s="822" t="s">
        <v>590</v>
      </c>
      <c r="C240" s="825" t="s">
        <v>613</v>
      </c>
      <c r="D240" s="839" t="s">
        <v>614</v>
      </c>
      <c r="E240" s="825" t="s">
        <v>2399</v>
      </c>
      <c r="F240" s="839" t="s">
        <v>2400</v>
      </c>
      <c r="G240" s="825" t="s">
        <v>2653</v>
      </c>
      <c r="H240" s="825" t="s">
        <v>2654</v>
      </c>
      <c r="I240" s="831">
        <v>638.86199951171875</v>
      </c>
      <c r="J240" s="831">
        <v>120</v>
      </c>
      <c r="K240" s="832">
        <v>76643.5908203125</v>
      </c>
    </row>
    <row r="241" spans="1:11" ht="14.45" customHeight="1" x14ac:dyDescent="0.2">
      <c r="A241" s="821" t="s">
        <v>589</v>
      </c>
      <c r="B241" s="822" t="s">
        <v>590</v>
      </c>
      <c r="C241" s="825" t="s">
        <v>613</v>
      </c>
      <c r="D241" s="839" t="s">
        <v>614</v>
      </c>
      <c r="E241" s="825" t="s">
        <v>2399</v>
      </c>
      <c r="F241" s="839" t="s">
        <v>2400</v>
      </c>
      <c r="G241" s="825" t="s">
        <v>2655</v>
      </c>
      <c r="H241" s="825" t="s">
        <v>2656</v>
      </c>
      <c r="I241" s="831">
        <v>907.5</v>
      </c>
      <c r="J241" s="831">
        <v>288</v>
      </c>
      <c r="K241" s="832">
        <v>261360</v>
      </c>
    </row>
    <row r="242" spans="1:11" ht="14.45" customHeight="1" x14ac:dyDescent="0.2">
      <c r="A242" s="821" t="s">
        <v>589</v>
      </c>
      <c r="B242" s="822" t="s">
        <v>590</v>
      </c>
      <c r="C242" s="825" t="s">
        <v>613</v>
      </c>
      <c r="D242" s="839" t="s">
        <v>614</v>
      </c>
      <c r="E242" s="825" t="s">
        <v>2399</v>
      </c>
      <c r="F242" s="839" t="s">
        <v>2400</v>
      </c>
      <c r="G242" s="825" t="s">
        <v>2657</v>
      </c>
      <c r="H242" s="825" t="s">
        <v>2658</v>
      </c>
      <c r="I242" s="831">
        <v>25.709999084472656</v>
      </c>
      <c r="J242" s="831">
        <v>300</v>
      </c>
      <c r="K242" s="832">
        <v>7713.739990234375</v>
      </c>
    </row>
    <row r="243" spans="1:11" ht="14.45" customHeight="1" x14ac:dyDescent="0.2">
      <c r="A243" s="821" t="s">
        <v>589</v>
      </c>
      <c r="B243" s="822" t="s">
        <v>590</v>
      </c>
      <c r="C243" s="825" t="s">
        <v>613</v>
      </c>
      <c r="D243" s="839" t="s">
        <v>614</v>
      </c>
      <c r="E243" s="825" t="s">
        <v>2399</v>
      </c>
      <c r="F243" s="839" t="s">
        <v>2400</v>
      </c>
      <c r="G243" s="825" t="s">
        <v>2659</v>
      </c>
      <c r="H243" s="825" t="s">
        <v>2660</v>
      </c>
      <c r="I243" s="831">
        <v>2.3549998998641968</v>
      </c>
      <c r="J243" s="831">
        <v>1500</v>
      </c>
      <c r="K243" s="832">
        <v>3535</v>
      </c>
    </row>
    <row r="244" spans="1:11" ht="14.45" customHeight="1" x14ac:dyDescent="0.2">
      <c r="A244" s="821" t="s">
        <v>589</v>
      </c>
      <c r="B244" s="822" t="s">
        <v>590</v>
      </c>
      <c r="C244" s="825" t="s">
        <v>613</v>
      </c>
      <c r="D244" s="839" t="s">
        <v>614</v>
      </c>
      <c r="E244" s="825" t="s">
        <v>2399</v>
      </c>
      <c r="F244" s="839" t="s">
        <v>2400</v>
      </c>
      <c r="G244" s="825" t="s">
        <v>2661</v>
      </c>
      <c r="H244" s="825" t="s">
        <v>2662</v>
      </c>
      <c r="I244" s="831">
        <v>2.3599998950958252</v>
      </c>
      <c r="J244" s="831">
        <v>1500</v>
      </c>
      <c r="K244" s="832">
        <v>3540</v>
      </c>
    </row>
    <row r="245" spans="1:11" ht="14.45" customHeight="1" x14ac:dyDescent="0.2">
      <c r="A245" s="821" t="s">
        <v>589</v>
      </c>
      <c r="B245" s="822" t="s">
        <v>590</v>
      </c>
      <c r="C245" s="825" t="s">
        <v>613</v>
      </c>
      <c r="D245" s="839" t="s">
        <v>614</v>
      </c>
      <c r="E245" s="825" t="s">
        <v>2399</v>
      </c>
      <c r="F245" s="839" t="s">
        <v>2400</v>
      </c>
      <c r="G245" s="825" t="s">
        <v>2403</v>
      </c>
      <c r="H245" s="825" t="s">
        <v>2404</v>
      </c>
      <c r="I245" s="831">
        <v>1.4999999664723873E-2</v>
      </c>
      <c r="J245" s="831">
        <v>2000</v>
      </c>
      <c r="K245" s="832">
        <v>30</v>
      </c>
    </row>
    <row r="246" spans="1:11" ht="14.45" customHeight="1" x14ac:dyDescent="0.2">
      <c r="A246" s="821" t="s">
        <v>589</v>
      </c>
      <c r="B246" s="822" t="s">
        <v>590</v>
      </c>
      <c r="C246" s="825" t="s">
        <v>613</v>
      </c>
      <c r="D246" s="839" t="s">
        <v>614</v>
      </c>
      <c r="E246" s="825" t="s">
        <v>2399</v>
      </c>
      <c r="F246" s="839" t="s">
        <v>2400</v>
      </c>
      <c r="G246" s="825" t="s">
        <v>2537</v>
      </c>
      <c r="H246" s="825" t="s">
        <v>2538</v>
      </c>
      <c r="I246" s="831">
        <v>6.0500001907348633</v>
      </c>
      <c r="J246" s="831">
        <v>30</v>
      </c>
      <c r="K246" s="832">
        <v>181.5</v>
      </c>
    </row>
    <row r="247" spans="1:11" ht="14.45" customHeight="1" x14ac:dyDescent="0.2">
      <c r="A247" s="821" t="s">
        <v>589</v>
      </c>
      <c r="B247" s="822" t="s">
        <v>590</v>
      </c>
      <c r="C247" s="825" t="s">
        <v>613</v>
      </c>
      <c r="D247" s="839" t="s">
        <v>614</v>
      </c>
      <c r="E247" s="825" t="s">
        <v>2399</v>
      </c>
      <c r="F247" s="839" t="s">
        <v>2400</v>
      </c>
      <c r="G247" s="825" t="s">
        <v>2663</v>
      </c>
      <c r="H247" s="825" t="s">
        <v>2664</v>
      </c>
      <c r="I247" s="831">
        <v>1815</v>
      </c>
      <c r="J247" s="831">
        <v>10</v>
      </c>
      <c r="K247" s="832">
        <v>18150</v>
      </c>
    </row>
    <row r="248" spans="1:11" ht="14.45" customHeight="1" x14ac:dyDescent="0.2">
      <c r="A248" s="821" t="s">
        <v>589</v>
      </c>
      <c r="B248" s="822" t="s">
        <v>590</v>
      </c>
      <c r="C248" s="825" t="s">
        <v>613</v>
      </c>
      <c r="D248" s="839" t="s">
        <v>614</v>
      </c>
      <c r="E248" s="825" t="s">
        <v>2399</v>
      </c>
      <c r="F248" s="839" t="s">
        <v>2400</v>
      </c>
      <c r="G248" s="825" t="s">
        <v>2665</v>
      </c>
      <c r="H248" s="825" t="s">
        <v>2666</v>
      </c>
      <c r="I248" s="831">
        <v>753.83001708984375</v>
      </c>
      <c r="J248" s="831">
        <v>2</v>
      </c>
      <c r="K248" s="832">
        <v>1507.6600341796875</v>
      </c>
    </row>
    <row r="249" spans="1:11" ht="14.45" customHeight="1" x14ac:dyDescent="0.2">
      <c r="A249" s="821" t="s">
        <v>589</v>
      </c>
      <c r="B249" s="822" t="s">
        <v>590</v>
      </c>
      <c r="C249" s="825" t="s">
        <v>613</v>
      </c>
      <c r="D249" s="839" t="s">
        <v>614</v>
      </c>
      <c r="E249" s="825" t="s">
        <v>2399</v>
      </c>
      <c r="F249" s="839" t="s">
        <v>2400</v>
      </c>
      <c r="G249" s="825" t="s">
        <v>2667</v>
      </c>
      <c r="H249" s="825" t="s">
        <v>2668</v>
      </c>
      <c r="I249" s="831">
        <v>2.5944444868299694</v>
      </c>
      <c r="J249" s="831">
        <v>2970</v>
      </c>
      <c r="K249" s="832">
        <v>7636.8000030517578</v>
      </c>
    </row>
    <row r="250" spans="1:11" ht="14.45" customHeight="1" x14ac:dyDescent="0.2">
      <c r="A250" s="821" t="s">
        <v>589</v>
      </c>
      <c r="B250" s="822" t="s">
        <v>590</v>
      </c>
      <c r="C250" s="825" t="s">
        <v>613</v>
      </c>
      <c r="D250" s="839" t="s">
        <v>614</v>
      </c>
      <c r="E250" s="825" t="s">
        <v>2399</v>
      </c>
      <c r="F250" s="839" t="s">
        <v>2400</v>
      </c>
      <c r="G250" s="825" t="s">
        <v>2669</v>
      </c>
      <c r="H250" s="825" t="s">
        <v>2670</v>
      </c>
      <c r="I250" s="831">
        <v>45.497500419616699</v>
      </c>
      <c r="J250" s="831">
        <v>240</v>
      </c>
      <c r="K250" s="832">
        <v>10918.83984375</v>
      </c>
    </row>
    <row r="251" spans="1:11" ht="14.45" customHeight="1" x14ac:dyDescent="0.2">
      <c r="A251" s="821" t="s">
        <v>589</v>
      </c>
      <c r="B251" s="822" t="s">
        <v>590</v>
      </c>
      <c r="C251" s="825" t="s">
        <v>613</v>
      </c>
      <c r="D251" s="839" t="s">
        <v>614</v>
      </c>
      <c r="E251" s="825" t="s">
        <v>2399</v>
      </c>
      <c r="F251" s="839" t="s">
        <v>2400</v>
      </c>
      <c r="G251" s="825" t="s">
        <v>2671</v>
      </c>
      <c r="H251" s="825" t="s">
        <v>2672</v>
      </c>
      <c r="I251" s="831">
        <v>15.922857284545898</v>
      </c>
      <c r="J251" s="831">
        <v>1100</v>
      </c>
      <c r="K251" s="832">
        <v>17515</v>
      </c>
    </row>
    <row r="252" spans="1:11" ht="14.45" customHeight="1" x14ac:dyDescent="0.2">
      <c r="A252" s="821" t="s">
        <v>589</v>
      </c>
      <c r="B252" s="822" t="s">
        <v>590</v>
      </c>
      <c r="C252" s="825" t="s">
        <v>613</v>
      </c>
      <c r="D252" s="839" t="s">
        <v>614</v>
      </c>
      <c r="E252" s="825" t="s">
        <v>2399</v>
      </c>
      <c r="F252" s="839" t="s">
        <v>2400</v>
      </c>
      <c r="G252" s="825" t="s">
        <v>2673</v>
      </c>
      <c r="H252" s="825" t="s">
        <v>2674</v>
      </c>
      <c r="I252" s="831">
        <v>26.142857142857142</v>
      </c>
      <c r="J252" s="831">
        <v>560</v>
      </c>
      <c r="K252" s="832">
        <v>14639.729858398438</v>
      </c>
    </row>
    <row r="253" spans="1:11" ht="14.45" customHeight="1" x14ac:dyDescent="0.2">
      <c r="A253" s="821" t="s">
        <v>589</v>
      </c>
      <c r="B253" s="822" t="s">
        <v>590</v>
      </c>
      <c r="C253" s="825" t="s">
        <v>613</v>
      </c>
      <c r="D253" s="839" t="s">
        <v>614</v>
      </c>
      <c r="E253" s="825" t="s">
        <v>2399</v>
      </c>
      <c r="F253" s="839" t="s">
        <v>2400</v>
      </c>
      <c r="G253" s="825" t="s">
        <v>2675</v>
      </c>
      <c r="H253" s="825" t="s">
        <v>2676</v>
      </c>
      <c r="I253" s="831">
        <v>5.2650001049041748</v>
      </c>
      <c r="J253" s="831">
        <v>1000</v>
      </c>
      <c r="K253" s="832">
        <v>5265</v>
      </c>
    </row>
    <row r="254" spans="1:11" ht="14.45" customHeight="1" x14ac:dyDescent="0.2">
      <c r="A254" s="821" t="s">
        <v>589</v>
      </c>
      <c r="B254" s="822" t="s">
        <v>590</v>
      </c>
      <c r="C254" s="825" t="s">
        <v>613</v>
      </c>
      <c r="D254" s="839" t="s">
        <v>614</v>
      </c>
      <c r="E254" s="825" t="s">
        <v>2399</v>
      </c>
      <c r="F254" s="839" t="s">
        <v>2400</v>
      </c>
      <c r="G254" s="825" t="s">
        <v>2405</v>
      </c>
      <c r="H254" s="825" t="s">
        <v>2406</v>
      </c>
      <c r="I254" s="831">
        <v>3.4800000190734863</v>
      </c>
      <c r="J254" s="831">
        <v>500</v>
      </c>
      <c r="K254" s="832">
        <v>1740</v>
      </c>
    </row>
    <row r="255" spans="1:11" ht="14.45" customHeight="1" x14ac:dyDescent="0.2">
      <c r="A255" s="821" t="s">
        <v>589</v>
      </c>
      <c r="B255" s="822" t="s">
        <v>590</v>
      </c>
      <c r="C255" s="825" t="s">
        <v>613</v>
      </c>
      <c r="D255" s="839" t="s">
        <v>614</v>
      </c>
      <c r="E255" s="825" t="s">
        <v>2399</v>
      </c>
      <c r="F255" s="839" t="s">
        <v>2400</v>
      </c>
      <c r="G255" s="825" t="s">
        <v>2677</v>
      </c>
      <c r="H255" s="825" t="s">
        <v>2678</v>
      </c>
      <c r="I255" s="831">
        <v>61.060001373291016</v>
      </c>
      <c r="J255" s="831">
        <v>100</v>
      </c>
      <c r="K255" s="832">
        <v>6105.66015625</v>
      </c>
    </row>
    <row r="256" spans="1:11" ht="14.45" customHeight="1" x14ac:dyDescent="0.2">
      <c r="A256" s="821" t="s">
        <v>589</v>
      </c>
      <c r="B256" s="822" t="s">
        <v>590</v>
      </c>
      <c r="C256" s="825" t="s">
        <v>613</v>
      </c>
      <c r="D256" s="839" t="s">
        <v>614</v>
      </c>
      <c r="E256" s="825" t="s">
        <v>2399</v>
      </c>
      <c r="F256" s="839" t="s">
        <v>2400</v>
      </c>
      <c r="G256" s="825" t="s">
        <v>2679</v>
      </c>
      <c r="H256" s="825" t="s">
        <v>2680</v>
      </c>
      <c r="I256" s="831">
        <v>24.409999847412109</v>
      </c>
      <c r="J256" s="831">
        <v>100</v>
      </c>
      <c r="K256" s="832">
        <v>2440.580078125</v>
      </c>
    </row>
    <row r="257" spans="1:11" ht="14.45" customHeight="1" x14ac:dyDescent="0.2">
      <c r="A257" s="821" t="s">
        <v>589</v>
      </c>
      <c r="B257" s="822" t="s">
        <v>590</v>
      </c>
      <c r="C257" s="825" t="s">
        <v>613</v>
      </c>
      <c r="D257" s="839" t="s">
        <v>614</v>
      </c>
      <c r="E257" s="825" t="s">
        <v>2399</v>
      </c>
      <c r="F257" s="839" t="s">
        <v>2400</v>
      </c>
      <c r="G257" s="825" t="s">
        <v>2681</v>
      </c>
      <c r="H257" s="825" t="s">
        <v>2682</v>
      </c>
      <c r="I257" s="831">
        <v>22</v>
      </c>
      <c r="J257" s="831">
        <v>10</v>
      </c>
      <c r="K257" s="832">
        <v>219.97999572753906</v>
      </c>
    </row>
    <row r="258" spans="1:11" ht="14.45" customHeight="1" x14ac:dyDescent="0.2">
      <c r="A258" s="821" t="s">
        <v>589</v>
      </c>
      <c r="B258" s="822" t="s">
        <v>590</v>
      </c>
      <c r="C258" s="825" t="s">
        <v>613</v>
      </c>
      <c r="D258" s="839" t="s">
        <v>614</v>
      </c>
      <c r="E258" s="825" t="s">
        <v>2399</v>
      </c>
      <c r="F258" s="839" t="s">
        <v>2400</v>
      </c>
      <c r="G258" s="825" t="s">
        <v>2683</v>
      </c>
      <c r="H258" s="825" t="s">
        <v>2684</v>
      </c>
      <c r="I258" s="831">
        <v>45.979999542236328</v>
      </c>
      <c r="J258" s="831">
        <v>60</v>
      </c>
      <c r="K258" s="832">
        <v>2758.7999267578125</v>
      </c>
    </row>
    <row r="259" spans="1:11" ht="14.45" customHeight="1" x14ac:dyDescent="0.2">
      <c r="A259" s="821" t="s">
        <v>589</v>
      </c>
      <c r="B259" s="822" t="s">
        <v>590</v>
      </c>
      <c r="C259" s="825" t="s">
        <v>613</v>
      </c>
      <c r="D259" s="839" t="s">
        <v>614</v>
      </c>
      <c r="E259" s="825" t="s">
        <v>2399</v>
      </c>
      <c r="F259" s="839" t="s">
        <v>2400</v>
      </c>
      <c r="G259" s="825" t="s">
        <v>2685</v>
      </c>
      <c r="H259" s="825" t="s">
        <v>2686</v>
      </c>
      <c r="I259" s="831">
        <v>45.979999542236328</v>
      </c>
      <c r="J259" s="831">
        <v>40</v>
      </c>
      <c r="K259" s="832">
        <v>1839.199951171875</v>
      </c>
    </row>
    <row r="260" spans="1:11" ht="14.45" customHeight="1" x14ac:dyDescent="0.2">
      <c r="A260" s="821" t="s">
        <v>589</v>
      </c>
      <c r="B260" s="822" t="s">
        <v>590</v>
      </c>
      <c r="C260" s="825" t="s">
        <v>613</v>
      </c>
      <c r="D260" s="839" t="s">
        <v>614</v>
      </c>
      <c r="E260" s="825" t="s">
        <v>2399</v>
      </c>
      <c r="F260" s="839" t="s">
        <v>2400</v>
      </c>
      <c r="G260" s="825" t="s">
        <v>2687</v>
      </c>
      <c r="H260" s="825" t="s">
        <v>2688</v>
      </c>
      <c r="I260" s="831">
        <v>90.75</v>
      </c>
      <c r="J260" s="831">
        <v>50</v>
      </c>
      <c r="K260" s="832">
        <v>4537.5</v>
      </c>
    </row>
    <row r="261" spans="1:11" ht="14.45" customHeight="1" x14ac:dyDescent="0.2">
      <c r="A261" s="821" t="s">
        <v>589</v>
      </c>
      <c r="B261" s="822" t="s">
        <v>590</v>
      </c>
      <c r="C261" s="825" t="s">
        <v>613</v>
      </c>
      <c r="D261" s="839" t="s">
        <v>614</v>
      </c>
      <c r="E261" s="825" t="s">
        <v>2399</v>
      </c>
      <c r="F261" s="839" t="s">
        <v>2400</v>
      </c>
      <c r="G261" s="825" t="s">
        <v>2409</v>
      </c>
      <c r="H261" s="825" t="s">
        <v>2410</v>
      </c>
      <c r="I261" s="831">
        <v>21.899999618530273</v>
      </c>
      <c r="J261" s="831">
        <v>200</v>
      </c>
      <c r="K261" s="832">
        <v>4380.300048828125</v>
      </c>
    </row>
    <row r="262" spans="1:11" ht="14.45" customHeight="1" x14ac:dyDescent="0.2">
      <c r="A262" s="821" t="s">
        <v>589</v>
      </c>
      <c r="B262" s="822" t="s">
        <v>590</v>
      </c>
      <c r="C262" s="825" t="s">
        <v>613</v>
      </c>
      <c r="D262" s="839" t="s">
        <v>614</v>
      </c>
      <c r="E262" s="825" t="s">
        <v>2399</v>
      </c>
      <c r="F262" s="839" t="s">
        <v>2400</v>
      </c>
      <c r="G262" s="825" t="s">
        <v>2689</v>
      </c>
      <c r="H262" s="825" t="s">
        <v>2690</v>
      </c>
      <c r="I262" s="831">
        <v>527.96499633789063</v>
      </c>
      <c r="J262" s="831">
        <v>20</v>
      </c>
      <c r="K262" s="832">
        <v>10559.25</v>
      </c>
    </row>
    <row r="263" spans="1:11" ht="14.45" customHeight="1" x14ac:dyDescent="0.2">
      <c r="A263" s="821" t="s">
        <v>589</v>
      </c>
      <c r="B263" s="822" t="s">
        <v>590</v>
      </c>
      <c r="C263" s="825" t="s">
        <v>613</v>
      </c>
      <c r="D263" s="839" t="s">
        <v>614</v>
      </c>
      <c r="E263" s="825" t="s">
        <v>2399</v>
      </c>
      <c r="F263" s="839" t="s">
        <v>2400</v>
      </c>
      <c r="G263" s="825" t="s">
        <v>2691</v>
      </c>
      <c r="H263" s="825" t="s">
        <v>2692</v>
      </c>
      <c r="I263" s="831">
        <v>527.96002197265625</v>
      </c>
      <c r="J263" s="831">
        <v>10</v>
      </c>
      <c r="K263" s="832">
        <v>5279.60009765625</v>
      </c>
    </row>
    <row r="264" spans="1:11" ht="14.45" customHeight="1" x14ac:dyDescent="0.2">
      <c r="A264" s="821" t="s">
        <v>589</v>
      </c>
      <c r="B264" s="822" t="s">
        <v>590</v>
      </c>
      <c r="C264" s="825" t="s">
        <v>613</v>
      </c>
      <c r="D264" s="839" t="s">
        <v>614</v>
      </c>
      <c r="E264" s="825" t="s">
        <v>2399</v>
      </c>
      <c r="F264" s="839" t="s">
        <v>2400</v>
      </c>
      <c r="G264" s="825" t="s">
        <v>2419</v>
      </c>
      <c r="H264" s="825" t="s">
        <v>2420</v>
      </c>
      <c r="I264" s="831">
        <v>22.989999771118164</v>
      </c>
      <c r="J264" s="831">
        <v>40</v>
      </c>
      <c r="K264" s="832">
        <v>919.5999755859375</v>
      </c>
    </row>
    <row r="265" spans="1:11" ht="14.45" customHeight="1" x14ac:dyDescent="0.2">
      <c r="A265" s="821" t="s">
        <v>589</v>
      </c>
      <c r="B265" s="822" t="s">
        <v>590</v>
      </c>
      <c r="C265" s="825" t="s">
        <v>613</v>
      </c>
      <c r="D265" s="839" t="s">
        <v>614</v>
      </c>
      <c r="E265" s="825" t="s">
        <v>2399</v>
      </c>
      <c r="F265" s="839" t="s">
        <v>2400</v>
      </c>
      <c r="G265" s="825" t="s">
        <v>2421</v>
      </c>
      <c r="H265" s="825" t="s">
        <v>2422</v>
      </c>
      <c r="I265" s="831">
        <v>22.989999771118164</v>
      </c>
      <c r="J265" s="831">
        <v>40</v>
      </c>
      <c r="K265" s="832">
        <v>919.5999755859375</v>
      </c>
    </row>
    <row r="266" spans="1:11" ht="14.45" customHeight="1" x14ac:dyDescent="0.2">
      <c r="A266" s="821" t="s">
        <v>589</v>
      </c>
      <c r="B266" s="822" t="s">
        <v>590</v>
      </c>
      <c r="C266" s="825" t="s">
        <v>613</v>
      </c>
      <c r="D266" s="839" t="s">
        <v>614</v>
      </c>
      <c r="E266" s="825" t="s">
        <v>2399</v>
      </c>
      <c r="F266" s="839" t="s">
        <v>2400</v>
      </c>
      <c r="G266" s="825" t="s">
        <v>2693</v>
      </c>
      <c r="H266" s="825" t="s">
        <v>2694</v>
      </c>
      <c r="I266" s="831">
        <v>42.507998657226565</v>
      </c>
      <c r="J266" s="831">
        <v>300</v>
      </c>
      <c r="K266" s="832">
        <v>12754.9296875</v>
      </c>
    </row>
    <row r="267" spans="1:11" ht="14.45" customHeight="1" x14ac:dyDescent="0.2">
      <c r="A267" s="821" t="s">
        <v>589</v>
      </c>
      <c r="B267" s="822" t="s">
        <v>590</v>
      </c>
      <c r="C267" s="825" t="s">
        <v>613</v>
      </c>
      <c r="D267" s="839" t="s">
        <v>614</v>
      </c>
      <c r="E267" s="825" t="s">
        <v>2399</v>
      </c>
      <c r="F267" s="839" t="s">
        <v>2400</v>
      </c>
      <c r="G267" s="825" t="s">
        <v>2425</v>
      </c>
      <c r="H267" s="825" t="s">
        <v>2426</v>
      </c>
      <c r="I267" s="831">
        <v>8.4700002670288086</v>
      </c>
      <c r="J267" s="831">
        <v>60</v>
      </c>
      <c r="K267" s="832">
        <v>508.20001220703125</v>
      </c>
    </row>
    <row r="268" spans="1:11" ht="14.45" customHeight="1" x14ac:dyDescent="0.2">
      <c r="A268" s="821" t="s">
        <v>589</v>
      </c>
      <c r="B268" s="822" t="s">
        <v>590</v>
      </c>
      <c r="C268" s="825" t="s">
        <v>613</v>
      </c>
      <c r="D268" s="839" t="s">
        <v>614</v>
      </c>
      <c r="E268" s="825" t="s">
        <v>2399</v>
      </c>
      <c r="F268" s="839" t="s">
        <v>2400</v>
      </c>
      <c r="G268" s="825" t="s">
        <v>2427</v>
      </c>
      <c r="H268" s="825" t="s">
        <v>2428</v>
      </c>
      <c r="I268" s="831">
        <v>7.869999885559082</v>
      </c>
      <c r="J268" s="831">
        <v>1200</v>
      </c>
      <c r="K268" s="832">
        <v>9444</v>
      </c>
    </row>
    <row r="269" spans="1:11" ht="14.45" customHeight="1" x14ac:dyDescent="0.2">
      <c r="A269" s="821" t="s">
        <v>589</v>
      </c>
      <c r="B269" s="822" t="s">
        <v>590</v>
      </c>
      <c r="C269" s="825" t="s">
        <v>613</v>
      </c>
      <c r="D269" s="839" t="s">
        <v>614</v>
      </c>
      <c r="E269" s="825" t="s">
        <v>2399</v>
      </c>
      <c r="F269" s="839" t="s">
        <v>2400</v>
      </c>
      <c r="G269" s="825" t="s">
        <v>2695</v>
      </c>
      <c r="H269" s="825" t="s">
        <v>2696</v>
      </c>
      <c r="I269" s="831">
        <v>3.1433334350585938</v>
      </c>
      <c r="J269" s="831">
        <v>160</v>
      </c>
      <c r="K269" s="832">
        <v>502.79999542236328</v>
      </c>
    </row>
    <row r="270" spans="1:11" ht="14.45" customHeight="1" x14ac:dyDescent="0.2">
      <c r="A270" s="821" t="s">
        <v>589</v>
      </c>
      <c r="B270" s="822" t="s">
        <v>590</v>
      </c>
      <c r="C270" s="825" t="s">
        <v>613</v>
      </c>
      <c r="D270" s="839" t="s">
        <v>614</v>
      </c>
      <c r="E270" s="825" t="s">
        <v>2399</v>
      </c>
      <c r="F270" s="839" t="s">
        <v>2400</v>
      </c>
      <c r="G270" s="825" t="s">
        <v>2697</v>
      </c>
      <c r="H270" s="825" t="s">
        <v>2698</v>
      </c>
      <c r="I270" s="831">
        <v>3494.6298828125</v>
      </c>
      <c r="J270" s="831">
        <v>2</v>
      </c>
      <c r="K270" s="832">
        <v>6989.259765625</v>
      </c>
    </row>
    <row r="271" spans="1:11" ht="14.45" customHeight="1" x14ac:dyDescent="0.2">
      <c r="A271" s="821" t="s">
        <v>589</v>
      </c>
      <c r="B271" s="822" t="s">
        <v>590</v>
      </c>
      <c r="C271" s="825" t="s">
        <v>613</v>
      </c>
      <c r="D271" s="839" t="s">
        <v>614</v>
      </c>
      <c r="E271" s="825" t="s">
        <v>2399</v>
      </c>
      <c r="F271" s="839" t="s">
        <v>2400</v>
      </c>
      <c r="G271" s="825" t="s">
        <v>2699</v>
      </c>
      <c r="H271" s="825" t="s">
        <v>2700</v>
      </c>
      <c r="I271" s="831">
        <v>80.576000976562497</v>
      </c>
      <c r="J271" s="831">
        <v>200</v>
      </c>
      <c r="K271" s="832">
        <v>16115.199951171875</v>
      </c>
    </row>
    <row r="272" spans="1:11" ht="14.45" customHeight="1" x14ac:dyDescent="0.2">
      <c r="A272" s="821" t="s">
        <v>589</v>
      </c>
      <c r="B272" s="822" t="s">
        <v>590</v>
      </c>
      <c r="C272" s="825" t="s">
        <v>613</v>
      </c>
      <c r="D272" s="839" t="s">
        <v>614</v>
      </c>
      <c r="E272" s="825" t="s">
        <v>2399</v>
      </c>
      <c r="F272" s="839" t="s">
        <v>2400</v>
      </c>
      <c r="G272" s="825" t="s">
        <v>2431</v>
      </c>
      <c r="H272" s="825" t="s">
        <v>2432</v>
      </c>
      <c r="I272" s="831">
        <v>1.8200000524520874</v>
      </c>
      <c r="J272" s="831">
        <v>200</v>
      </c>
      <c r="K272" s="832">
        <v>364</v>
      </c>
    </row>
    <row r="273" spans="1:11" ht="14.45" customHeight="1" x14ac:dyDescent="0.2">
      <c r="A273" s="821" t="s">
        <v>589</v>
      </c>
      <c r="B273" s="822" t="s">
        <v>590</v>
      </c>
      <c r="C273" s="825" t="s">
        <v>613</v>
      </c>
      <c r="D273" s="839" t="s">
        <v>614</v>
      </c>
      <c r="E273" s="825" t="s">
        <v>2399</v>
      </c>
      <c r="F273" s="839" t="s">
        <v>2400</v>
      </c>
      <c r="G273" s="825" t="s">
        <v>2701</v>
      </c>
      <c r="H273" s="825" t="s">
        <v>2702</v>
      </c>
      <c r="I273" s="831">
        <v>1.8700000047683716</v>
      </c>
      <c r="J273" s="831">
        <v>1100</v>
      </c>
      <c r="K273" s="832">
        <v>2061.9499359130859</v>
      </c>
    </row>
    <row r="274" spans="1:11" ht="14.45" customHeight="1" x14ac:dyDescent="0.2">
      <c r="A274" s="821" t="s">
        <v>589</v>
      </c>
      <c r="B274" s="822" t="s">
        <v>590</v>
      </c>
      <c r="C274" s="825" t="s">
        <v>613</v>
      </c>
      <c r="D274" s="839" t="s">
        <v>614</v>
      </c>
      <c r="E274" s="825" t="s">
        <v>2399</v>
      </c>
      <c r="F274" s="839" t="s">
        <v>2400</v>
      </c>
      <c r="G274" s="825" t="s">
        <v>2703</v>
      </c>
      <c r="H274" s="825" t="s">
        <v>2704</v>
      </c>
      <c r="I274" s="831">
        <v>154</v>
      </c>
      <c r="J274" s="831">
        <v>20</v>
      </c>
      <c r="K274" s="832">
        <v>3079.929931640625</v>
      </c>
    </row>
    <row r="275" spans="1:11" ht="14.45" customHeight="1" x14ac:dyDescent="0.2">
      <c r="A275" s="821" t="s">
        <v>589</v>
      </c>
      <c r="B275" s="822" t="s">
        <v>590</v>
      </c>
      <c r="C275" s="825" t="s">
        <v>613</v>
      </c>
      <c r="D275" s="839" t="s">
        <v>614</v>
      </c>
      <c r="E275" s="825" t="s">
        <v>2399</v>
      </c>
      <c r="F275" s="839" t="s">
        <v>2400</v>
      </c>
      <c r="G275" s="825" t="s">
        <v>2705</v>
      </c>
      <c r="H275" s="825" t="s">
        <v>2706</v>
      </c>
      <c r="I275" s="831">
        <v>154</v>
      </c>
      <c r="J275" s="831">
        <v>10</v>
      </c>
      <c r="K275" s="832">
        <v>1539.969970703125</v>
      </c>
    </row>
    <row r="276" spans="1:11" ht="14.45" customHeight="1" x14ac:dyDescent="0.2">
      <c r="A276" s="821" t="s">
        <v>589</v>
      </c>
      <c r="B276" s="822" t="s">
        <v>590</v>
      </c>
      <c r="C276" s="825" t="s">
        <v>613</v>
      </c>
      <c r="D276" s="839" t="s">
        <v>614</v>
      </c>
      <c r="E276" s="825" t="s">
        <v>2399</v>
      </c>
      <c r="F276" s="839" t="s">
        <v>2400</v>
      </c>
      <c r="G276" s="825" t="s">
        <v>2707</v>
      </c>
      <c r="H276" s="825" t="s">
        <v>2708</v>
      </c>
      <c r="I276" s="831">
        <v>133.10000610351563</v>
      </c>
      <c r="J276" s="831">
        <v>10</v>
      </c>
      <c r="K276" s="832">
        <v>1331</v>
      </c>
    </row>
    <row r="277" spans="1:11" ht="14.45" customHeight="1" x14ac:dyDescent="0.2">
      <c r="A277" s="821" t="s">
        <v>589</v>
      </c>
      <c r="B277" s="822" t="s">
        <v>590</v>
      </c>
      <c r="C277" s="825" t="s">
        <v>613</v>
      </c>
      <c r="D277" s="839" t="s">
        <v>614</v>
      </c>
      <c r="E277" s="825" t="s">
        <v>2399</v>
      </c>
      <c r="F277" s="839" t="s">
        <v>2400</v>
      </c>
      <c r="G277" s="825" t="s">
        <v>2709</v>
      </c>
      <c r="H277" s="825" t="s">
        <v>2710</v>
      </c>
      <c r="I277" s="831">
        <v>385.989990234375</v>
      </c>
      <c r="J277" s="831">
        <v>10</v>
      </c>
      <c r="K277" s="832">
        <v>3859.89990234375</v>
      </c>
    </row>
    <row r="278" spans="1:11" ht="14.45" customHeight="1" x14ac:dyDescent="0.2">
      <c r="A278" s="821" t="s">
        <v>589</v>
      </c>
      <c r="B278" s="822" t="s">
        <v>590</v>
      </c>
      <c r="C278" s="825" t="s">
        <v>613</v>
      </c>
      <c r="D278" s="839" t="s">
        <v>614</v>
      </c>
      <c r="E278" s="825" t="s">
        <v>2399</v>
      </c>
      <c r="F278" s="839" t="s">
        <v>2400</v>
      </c>
      <c r="G278" s="825" t="s">
        <v>2711</v>
      </c>
      <c r="H278" s="825" t="s">
        <v>2712</v>
      </c>
      <c r="I278" s="831">
        <v>387.20001220703125</v>
      </c>
      <c r="J278" s="831">
        <v>10</v>
      </c>
      <c r="K278" s="832">
        <v>3872</v>
      </c>
    </row>
    <row r="279" spans="1:11" ht="14.45" customHeight="1" x14ac:dyDescent="0.2">
      <c r="A279" s="821" t="s">
        <v>589</v>
      </c>
      <c r="B279" s="822" t="s">
        <v>590</v>
      </c>
      <c r="C279" s="825" t="s">
        <v>613</v>
      </c>
      <c r="D279" s="839" t="s">
        <v>614</v>
      </c>
      <c r="E279" s="825" t="s">
        <v>2399</v>
      </c>
      <c r="F279" s="839" t="s">
        <v>2400</v>
      </c>
      <c r="G279" s="825" t="s">
        <v>2713</v>
      </c>
      <c r="H279" s="825" t="s">
        <v>2714</v>
      </c>
      <c r="I279" s="831">
        <v>261.3599853515625</v>
      </c>
      <c r="J279" s="831">
        <v>3</v>
      </c>
      <c r="K279" s="832">
        <v>784.08001708984375</v>
      </c>
    </row>
    <row r="280" spans="1:11" ht="14.45" customHeight="1" x14ac:dyDescent="0.2">
      <c r="A280" s="821" t="s">
        <v>589</v>
      </c>
      <c r="B280" s="822" t="s">
        <v>590</v>
      </c>
      <c r="C280" s="825" t="s">
        <v>613</v>
      </c>
      <c r="D280" s="839" t="s">
        <v>614</v>
      </c>
      <c r="E280" s="825" t="s">
        <v>2399</v>
      </c>
      <c r="F280" s="839" t="s">
        <v>2400</v>
      </c>
      <c r="G280" s="825" t="s">
        <v>2715</v>
      </c>
      <c r="H280" s="825" t="s">
        <v>2716</v>
      </c>
      <c r="I280" s="831">
        <v>58.909999847412109</v>
      </c>
      <c r="J280" s="831">
        <v>50</v>
      </c>
      <c r="K280" s="832">
        <v>2945.739990234375</v>
      </c>
    </row>
    <row r="281" spans="1:11" ht="14.45" customHeight="1" x14ac:dyDescent="0.2">
      <c r="A281" s="821" t="s">
        <v>589</v>
      </c>
      <c r="B281" s="822" t="s">
        <v>590</v>
      </c>
      <c r="C281" s="825" t="s">
        <v>613</v>
      </c>
      <c r="D281" s="839" t="s">
        <v>614</v>
      </c>
      <c r="E281" s="825" t="s">
        <v>2399</v>
      </c>
      <c r="F281" s="839" t="s">
        <v>2400</v>
      </c>
      <c r="G281" s="825" t="s">
        <v>2435</v>
      </c>
      <c r="H281" s="825" t="s">
        <v>2436</v>
      </c>
      <c r="I281" s="831">
        <v>13.310000419616699</v>
      </c>
      <c r="J281" s="831">
        <v>145</v>
      </c>
      <c r="K281" s="832">
        <v>1929.9499816894531</v>
      </c>
    </row>
    <row r="282" spans="1:11" ht="14.45" customHeight="1" x14ac:dyDescent="0.2">
      <c r="A282" s="821" t="s">
        <v>589</v>
      </c>
      <c r="B282" s="822" t="s">
        <v>590</v>
      </c>
      <c r="C282" s="825" t="s">
        <v>613</v>
      </c>
      <c r="D282" s="839" t="s">
        <v>614</v>
      </c>
      <c r="E282" s="825" t="s">
        <v>2399</v>
      </c>
      <c r="F282" s="839" t="s">
        <v>2400</v>
      </c>
      <c r="G282" s="825" t="s">
        <v>2717</v>
      </c>
      <c r="H282" s="825" t="s">
        <v>2718</v>
      </c>
      <c r="I282" s="831">
        <v>25.530000686645508</v>
      </c>
      <c r="J282" s="831">
        <v>160</v>
      </c>
      <c r="K282" s="832">
        <v>4084.8000793457031</v>
      </c>
    </row>
    <row r="283" spans="1:11" ht="14.45" customHeight="1" x14ac:dyDescent="0.2">
      <c r="A283" s="821" t="s">
        <v>589</v>
      </c>
      <c r="B283" s="822" t="s">
        <v>590</v>
      </c>
      <c r="C283" s="825" t="s">
        <v>613</v>
      </c>
      <c r="D283" s="839" t="s">
        <v>614</v>
      </c>
      <c r="E283" s="825" t="s">
        <v>2399</v>
      </c>
      <c r="F283" s="839" t="s">
        <v>2400</v>
      </c>
      <c r="G283" s="825" t="s">
        <v>2719</v>
      </c>
      <c r="H283" s="825" t="s">
        <v>2720</v>
      </c>
      <c r="I283" s="831">
        <v>7.9899997711181641</v>
      </c>
      <c r="J283" s="831">
        <v>100</v>
      </c>
      <c r="K283" s="832">
        <v>798.5999755859375</v>
      </c>
    </row>
    <row r="284" spans="1:11" ht="14.45" customHeight="1" x14ac:dyDescent="0.2">
      <c r="A284" s="821" t="s">
        <v>589</v>
      </c>
      <c r="B284" s="822" t="s">
        <v>590</v>
      </c>
      <c r="C284" s="825" t="s">
        <v>613</v>
      </c>
      <c r="D284" s="839" t="s">
        <v>614</v>
      </c>
      <c r="E284" s="825" t="s">
        <v>2399</v>
      </c>
      <c r="F284" s="839" t="s">
        <v>2400</v>
      </c>
      <c r="G284" s="825" t="s">
        <v>2721</v>
      </c>
      <c r="H284" s="825" t="s">
        <v>2722</v>
      </c>
      <c r="I284" s="831">
        <v>58.230000813802086</v>
      </c>
      <c r="J284" s="831">
        <v>300</v>
      </c>
      <c r="K284" s="832">
        <v>17468.5</v>
      </c>
    </row>
    <row r="285" spans="1:11" ht="14.45" customHeight="1" x14ac:dyDescent="0.2">
      <c r="A285" s="821" t="s">
        <v>589</v>
      </c>
      <c r="B285" s="822" t="s">
        <v>590</v>
      </c>
      <c r="C285" s="825" t="s">
        <v>613</v>
      </c>
      <c r="D285" s="839" t="s">
        <v>614</v>
      </c>
      <c r="E285" s="825" t="s">
        <v>2399</v>
      </c>
      <c r="F285" s="839" t="s">
        <v>2400</v>
      </c>
      <c r="G285" s="825" t="s">
        <v>2443</v>
      </c>
      <c r="H285" s="825" t="s">
        <v>2444</v>
      </c>
      <c r="I285" s="831">
        <v>9.1999998092651367</v>
      </c>
      <c r="J285" s="831">
        <v>1400</v>
      </c>
      <c r="K285" s="832">
        <v>12880</v>
      </c>
    </row>
    <row r="286" spans="1:11" ht="14.45" customHeight="1" x14ac:dyDescent="0.2">
      <c r="A286" s="821" t="s">
        <v>589</v>
      </c>
      <c r="B286" s="822" t="s">
        <v>590</v>
      </c>
      <c r="C286" s="825" t="s">
        <v>613</v>
      </c>
      <c r="D286" s="839" t="s">
        <v>614</v>
      </c>
      <c r="E286" s="825" t="s">
        <v>2399</v>
      </c>
      <c r="F286" s="839" t="s">
        <v>2400</v>
      </c>
      <c r="G286" s="825" t="s">
        <v>2723</v>
      </c>
      <c r="H286" s="825" t="s">
        <v>2724</v>
      </c>
      <c r="I286" s="831">
        <v>58.375</v>
      </c>
      <c r="J286" s="831">
        <v>500</v>
      </c>
      <c r="K286" s="832">
        <v>29186</v>
      </c>
    </row>
    <row r="287" spans="1:11" ht="14.45" customHeight="1" x14ac:dyDescent="0.2">
      <c r="A287" s="821" t="s">
        <v>589</v>
      </c>
      <c r="B287" s="822" t="s">
        <v>590</v>
      </c>
      <c r="C287" s="825" t="s">
        <v>613</v>
      </c>
      <c r="D287" s="839" t="s">
        <v>614</v>
      </c>
      <c r="E287" s="825" t="s">
        <v>2399</v>
      </c>
      <c r="F287" s="839" t="s">
        <v>2400</v>
      </c>
      <c r="G287" s="825" t="s">
        <v>2447</v>
      </c>
      <c r="H287" s="825" t="s">
        <v>2448</v>
      </c>
      <c r="I287" s="831">
        <v>172.5</v>
      </c>
      <c r="J287" s="831">
        <v>1</v>
      </c>
      <c r="K287" s="832">
        <v>172.5</v>
      </c>
    </row>
    <row r="288" spans="1:11" ht="14.45" customHeight="1" x14ac:dyDescent="0.2">
      <c r="A288" s="821" t="s">
        <v>589</v>
      </c>
      <c r="B288" s="822" t="s">
        <v>590</v>
      </c>
      <c r="C288" s="825" t="s">
        <v>613</v>
      </c>
      <c r="D288" s="839" t="s">
        <v>614</v>
      </c>
      <c r="E288" s="825" t="s">
        <v>2399</v>
      </c>
      <c r="F288" s="839" t="s">
        <v>2400</v>
      </c>
      <c r="G288" s="825" t="s">
        <v>2725</v>
      </c>
      <c r="H288" s="825" t="s">
        <v>2726</v>
      </c>
      <c r="I288" s="831">
        <v>149.87999834333147</v>
      </c>
      <c r="J288" s="831">
        <v>300</v>
      </c>
      <c r="K288" s="832">
        <v>44960.580078125</v>
      </c>
    </row>
    <row r="289" spans="1:11" ht="14.45" customHeight="1" x14ac:dyDescent="0.2">
      <c r="A289" s="821" t="s">
        <v>589</v>
      </c>
      <c r="B289" s="822" t="s">
        <v>590</v>
      </c>
      <c r="C289" s="825" t="s">
        <v>613</v>
      </c>
      <c r="D289" s="839" t="s">
        <v>614</v>
      </c>
      <c r="E289" s="825" t="s">
        <v>2399</v>
      </c>
      <c r="F289" s="839" t="s">
        <v>2400</v>
      </c>
      <c r="G289" s="825" t="s">
        <v>2451</v>
      </c>
      <c r="H289" s="825" t="s">
        <v>2452</v>
      </c>
      <c r="I289" s="831">
        <v>6.4700000762939451</v>
      </c>
      <c r="J289" s="831">
        <v>140</v>
      </c>
      <c r="K289" s="832">
        <v>908.80001068115234</v>
      </c>
    </row>
    <row r="290" spans="1:11" ht="14.45" customHeight="1" x14ac:dyDescent="0.2">
      <c r="A290" s="821" t="s">
        <v>589</v>
      </c>
      <c r="B290" s="822" t="s">
        <v>590</v>
      </c>
      <c r="C290" s="825" t="s">
        <v>613</v>
      </c>
      <c r="D290" s="839" t="s">
        <v>614</v>
      </c>
      <c r="E290" s="825" t="s">
        <v>2399</v>
      </c>
      <c r="F290" s="839" t="s">
        <v>2400</v>
      </c>
      <c r="G290" s="825" t="s">
        <v>2727</v>
      </c>
      <c r="H290" s="825" t="s">
        <v>2728</v>
      </c>
      <c r="I290" s="831">
        <v>5374.93994140625</v>
      </c>
      <c r="J290" s="831">
        <v>1</v>
      </c>
      <c r="K290" s="832">
        <v>5374.93994140625</v>
      </c>
    </row>
    <row r="291" spans="1:11" ht="14.45" customHeight="1" x14ac:dyDescent="0.2">
      <c r="A291" s="821" t="s">
        <v>589</v>
      </c>
      <c r="B291" s="822" t="s">
        <v>590</v>
      </c>
      <c r="C291" s="825" t="s">
        <v>613</v>
      </c>
      <c r="D291" s="839" t="s">
        <v>614</v>
      </c>
      <c r="E291" s="825" t="s">
        <v>2399</v>
      </c>
      <c r="F291" s="839" t="s">
        <v>2400</v>
      </c>
      <c r="G291" s="825" t="s">
        <v>2729</v>
      </c>
      <c r="H291" s="825" t="s">
        <v>2730</v>
      </c>
      <c r="I291" s="831">
        <v>14.159999847412109</v>
      </c>
      <c r="J291" s="831">
        <v>20</v>
      </c>
      <c r="K291" s="832">
        <v>283.20001220703125</v>
      </c>
    </row>
    <row r="292" spans="1:11" ht="14.45" customHeight="1" x14ac:dyDescent="0.2">
      <c r="A292" s="821" t="s">
        <v>589</v>
      </c>
      <c r="B292" s="822" t="s">
        <v>590</v>
      </c>
      <c r="C292" s="825" t="s">
        <v>613</v>
      </c>
      <c r="D292" s="839" t="s">
        <v>614</v>
      </c>
      <c r="E292" s="825" t="s">
        <v>2399</v>
      </c>
      <c r="F292" s="839" t="s">
        <v>2400</v>
      </c>
      <c r="G292" s="825" t="s">
        <v>2731</v>
      </c>
      <c r="H292" s="825" t="s">
        <v>2732</v>
      </c>
      <c r="I292" s="831">
        <v>13.310000419616699</v>
      </c>
      <c r="J292" s="831">
        <v>50</v>
      </c>
      <c r="K292" s="832">
        <v>665.5</v>
      </c>
    </row>
    <row r="293" spans="1:11" ht="14.45" customHeight="1" x14ac:dyDescent="0.2">
      <c r="A293" s="821" t="s">
        <v>589</v>
      </c>
      <c r="B293" s="822" t="s">
        <v>590</v>
      </c>
      <c r="C293" s="825" t="s">
        <v>613</v>
      </c>
      <c r="D293" s="839" t="s">
        <v>614</v>
      </c>
      <c r="E293" s="825" t="s">
        <v>2399</v>
      </c>
      <c r="F293" s="839" t="s">
        <v>2400</v>
      </c>
      <c r="G293" s="825" t="s">
        <v>2733</v>
      </c>
      <c r="H293" s="825" t="s">
        <v>2734</v>
      </c>
      <c r="I293" s="831">
        <v>13.310000419616699</v>
      </c>
      <c r="J293" s="831">
        <v>150</v>
      </c>
      <c r="K293" s="832">
        <v>1996.5</v>
      </c>
    </row>
    <row r="294" spans="1:11" ht="14.45" customHeight="1" x14ac:dyDescent="0.2">
      <c r="A294" s="821" t="s">
        <v>589</v>
      </c>
      <c r="B294" s="822" t="s">
        <v>590</v>
      </c>
      <c r="C294" s="825" t="s">
        <v>613</v>
      </c>
      <c r="D294" s="839" t="s">
        <v>614</v>
      </c>
      <c r="E294" s="825" t="s">
        <v>2399</v>
      </c>
      <c r="F294" s="839" t="s">
        <v>2400</v>
      </c>
      <c r="G294" s="825" t="s">
        <v>2735</v>
      </c>
      <c r="H294" s="825" t="s">
        <v>2736</v>
      </c>
      <c r="I294" s="831">
        <v>16.456666628519695</v>
      </c>
      <c r="J294" s="831">
        <v>250</v>
      </c>
      <c r="K294" s="832">
        <v>4113.7999877929688</v>
      </c>
    </row>
    <row r="295" spans="1:11" ht="14.45" customHeight="1" x14ac:dyDescent="0.2">
      <c r="A295" s="821" t="s">
        <v>589</v>
      </c>
      <c r="B295" s="822" t="s">
        <v>590</v>
      </c>
      <c r="C295" s="825" t="s">
        <v>613</v>
      </c>
      <c r="D295" s="839" t="s">
        <v>614</v>
      </c>
      <c r="E295" s="825" t="s">
        <v>2399</v>
      </c>
      <c r="F295" s="839" t="s">
        <v>2400</v>
      </c>
      <c r="G295" s="825" t="s">
        <v>2737</v>
      </c>
      <c r="H295" s="825" t="s">
        <v>2738</v>
      </c>
      <c r="I295" s="831">
        <v>23.361999893188475</v>
      </c>
      <c r="J295" s="831">
        <v>300</v>
      </c>
      <c r="K295" s="832">
        <v>7002.31005859375</v>
      </c>
    </row>
    <row r="296" spans="1:11" ht="14.45" customHeight="1" x14ac:dyDescent="0.2">
      <c r="A296" s="821" t="s">
        <v>589</v>
      </c>
      <c r="B296" s="822" t="s">
        <v>590</v>
      </c>
      <c r="C296" s="825" t="s">
        <v>613</v>
      </c>
      <c r="D296" s="839" t="s">
        <v>614</v>
      </c>
      <c r="E296" s="825" t="s">
        <v>2399</v>
      </c>
      <c r="F296" s="839" t="s">
        <v>2400</v>
      </c>
      <c r="G296" s="825" t="s">
        <v>2739</v>
      </c>
      <c r="H296" s="825" t="s">
        <v>2740</v>
      </c>
      <c r="I296" s="831">
        <v>198.57399902343749</v>
      </c>
      <c r="J296" s="831">
        <v>80</v>
      </c>
      <c r="K296" s="832">
        <v>15891.599853515625</v>
      </c>
    </row>
    <row r="297" spans="1:11" ht="14.45" customHeight="1" x14ac:dyDescent="0.2">
      <c r="A297" s="821" t="s">
        <v>589</v>
      </c>
      <c r="B297" s="822" t="s">
        <v>590</v>
      </c>
      <c r="C297" s="825" t="s">
        <v>613</v>
      </c>
      <c r="D297" s="839" t="s">
        <v>614</v>
      </c>
      <c r="E297" s="825" t="s">
        <v>2399</v>
      </c>
      <c r="F297" s="839" t="s">
        <v>2400</v>
      </c>
      <c r="G297" s="825" t="s">
        <v>2453</v>
      </c>
      <c r="H297" s="825" t="s">
        <v>2454</v>
      </c>
      <c r="I297" s="831">
        <v>0.82285713297980168</v>
      </c>
      <c r="J297" s="831">
        <v>5800</v>
      </c>
      <c r="K297" s="832">
        <v>4774</v>
      </c>
    </row>
    <row r="298" spans="1:11" ht="14.45" customHeight="1" x14ac:dyDescent="0.2">
      <c r="A298" s="821" t="s">
        <v>589</v>
      </c>
      <c r="B298" s="822" t="s">
        <v>590</v>
      </c>
      <c r="C298" s="825" t="s">
        <v>613</v>
      </c>
      <c r="D298" s="839" t="s">
        <v>614</v>
      </c>
      <c r="E298" s="825" t="s">
        <v>2399</v>
      </c>
      <c r="F298" s="839" t="s">
        <v>2400</v>
      </c>
      <c r="G298" s="825" t="s">
        <v>2455</v>
      </c>
      <c r="H298" s="825" t="s">
        <v>2456</v>
      </c>
      <c r="I298" s="831">
        <v>0.43600000143051149</v>
      </c>
      <c r="J298" s="831">
        <v>2600</v>
      </c>
      <c r="K298" s="832">
        <v>1132</v>
      </c>
    </row>
    <row r="299" spans="1:11" ht="14.45" customHeight="1" x14ac:dyDescent="0.2">
      <c r="A299" s="821" t="s">
        <v>589</v>
      </c>
      <c r="B299" s="822" t="s">
        <v>590</v>
      </c>
      <c r="C299" s="825" t="s">
        <v>613</v>
      </c>
      <c r="D299" s="839" t="s">
        <v>614</v>
      </c>
      <c r="E299" s="825" t="s">
        <v>2399</v>
      </c>
      <c r="F299" s="839" t="s">
        <v>2400</v>
      </c>
      <c r="G299" s="825" t="s">
        <v>2457</v>
      </c>
      <c r="H299" s="825" t="s">
        <v>2458</v>
      </c>
      <c r="I299" s="831">
        <v>1.1385714156287057</v>
      </c>
      <c r="J299" s="831">
        <v>3040</v>
      </c>
      <c r="K299" s="832">
        <v>3460</v>
      </c>
    </row>
    <row r="300" spans="1:11" ht="14.45" customHeight="1" x14ac:dyDescent="0.2">
      <c r="A300" s="821" t="s">
        <v>589</v>
      </c>
      <c r="B300" s="822" t="s">
        <v>590</v>
      </c>
      <c r="C300" s="825" t="s">
        <v>613</v>
      </c>
      <c r="D300" s="839" t="s">
        <v>614</v>
      </c>
      <c r="E300" s="825" t="s">
        <v>2399</v>
      </c>
      <c r="F300" s="839" t="s">
        <v>2400</v>
      </c>
      <c r="G300" s="825" t="s">
        <v>2459</v>
      </c>
      <c r="H300" s="825" t="s">
        <v>2460</v>
      </c>
      <c r="I300" s="831">
        <v>0.57999998331069946</v>
      </c>
      <c r="J300" s="831">
        <v>600</v>
      </c>
      <c r="K300" s="832">
        <v>348</v>
      </c>
    </row>
    <row r="301" spans="1:11" ht="14.45" customHeight="1" x14ac:dyDescent="0.2">
      <c r="A301" s="821" t="s">
        <v>589</v>
      </c>
      <c r="B301" s="822" t="s">
        <v>590</v>
      </c>
      <c r="C301" s="825" t="s">
        <v>613</v>
      </c>
      <c r="D301" s="839" t="s">
        <v>614</v>
      </c>
      <c r="E301" s="825" t="s">
        <v>2399</v>
      </c>
      <c r="F301" s="839" t="s">
        <v>2400</v>
      </c>
      <c r="G301" s="825" t="s">
        <v>2741</v>
      </c>
      <c r="H301" s="825" t="s">
        <v>2742</v>
      </c>
      <c r="I301" s="831">
        <v>7.4279998779296879</v>
      </c>
      <c r="J301" s="831">
        <v>2600</v>
      </c>
      <c r="K301" s="832">
        <v>19314</v>
      </c>
    </row>
    <row r="302" spans="1:11" ht="14.45" customHeight="1" x14ac:dyDescent="0.2">
      <c r="A302" s="821" t="s">
        <v>589</v>
      </c>
      <c r="B302" s="822" t="s">
        <v>590</v>
      </c>
      <c r="C302" s="825" t="s">
        <v>613</v>
      </c>
      <c r="D302" s="839" t="s">
        <v>614</v>
      </c>
      <c r="E302" s="825" t="s">
        <v>2399</v>
      </c>
      <c r="F302" s="839" t="s">
        <v>2400</v>
      </c>
      <c r="G302" s="825" t="s">
        <v>2743</v>
      </c>
      <c r="H302" s="825" t="s">
        <v>2744</v>
      </c>
      <c r="I302" s="831">
        <v>8.4700002670288086</v>
      </c>
      <c r="J302" s="831">
        <v>1170</v>
      </c>
      <c r="K302" s="832">
        <v>9909.8999938964844</v>
      </c>
    </row>
    <row r="303" spans="1:11" ht="14.45" customHeight="1" x14ac:dyDescent="0.2">
      <c r="A303" s="821" t="s">
        <v>589</v>
      </c>
      <c r="B303" s="822" t="s">
        <v>590</v>
      </c>
      <c r="C303" s="825" t="s">
        <v>613</v>
      </c>
      <c r="D303" s="839" t="s">
        <v>614</v>
      </c>
      <c r="E303" s="825" t="s">
        <v>2399</v>
      </c>
      <c r="F303" s="839" t="s">
        <v>2400</v>
      </c>
      <c r="G303" s="825" t="s">
        <v>2461</v>
      </c>
      <c r="H303" s="825" t="s">
        <v>2462</v>
      </c>
      <c r="I303" s="831">
        <v>1.553999948501587</v>
      </c>
      <c r="J303" s="831">
        <v>1200</v>
      </c>
      <c r="K303" s="832">
        <v>1865</v>
      </c>
    </row>
    <row r="304" spans="1:11" ht="14.45" customHeight="1" x14ac:dyDescent="0.2">
      <c r="A304" s="821" t="s">
        <v>589</v>
      </c>
      <c r="B304" s="822" t="s">
        <v>590</v>
      </c>
      <c r="C304" s="825" t="s">
        <v>613</v>
      </c>
      <c r="D304" s="839" t="s">
        <v>614</v>
      </c>
      <c r="E304" s="825" t="s">
        <v>2399</v>
      </c>
      <c r="F304" s="839" t="s">
        <v>2400</v>
      </c>
      <c r="G304" s="825" t="s">
        <v>2463</v>
      </c>
      <c r="H304" s="825" t="s">
        <v>2464</v>
      </c>
      <c r="I304" s="831">
        <v>1.5519999504089355</v>
      </c>
      <c r="J304" s="831">
        <v>1200</v>
      </c>
      <c r="K304" s="832">
        <v>1862</v>
      </c>
    </row>
    <row r="305" spans="1:11" ht="14.45" customHeight="1" x14ac:dyDescent="0.2">
      <c r="A305" s="821" t="s">
        <v>589</v>
      </c>
      <c r="B305" s="822" t="s">
        <v>590</v>
      </c>
      <c r="C305" s="825" t="s">
        <v>613</v>
      </c>
      <c r="D305" s="839" t="s">
        <v>614</v>
      </c>
      <c r="E305" s="825" t="s">
        <v>2399</v>
      </c>
      <c r="F305" s="839" t="s">
        <v>2400</v>
      </c>
      <c r="G305" s="825" t="s">
        <v>2559</v>
      </c>
      <c r="H305" s="825" t="s">
        <v>2560</v>
      </c>
      <c r="I305" s="831">
        <v>15.039999961853027</v>
      </c>
      <c r="J305" s="831">
        <v>600</v>
      </c>
      <c r="K305" s="832">
        <v>9024</v>
      </c>
    </row>
    <row r="306" spans="1:11" ht="14.45" customHeight="1" x14ac:dyDescent="0.2">
      <c r="A306" s="821" t="s">
        <v>589</v>
      </c>
      <c r="B306" s="822" t="s">
        <v>590</v>
      </c>
      <c r="C306" s="825" t="s">
        <v>613</v>
      </c>
      <c r="D306" s="839" t="s">
        <v>614</v>
      </c>
      <c r="E306" s="825" t="s">
        <v>2399</v>
      </c>
      <c r="F306" s="839" t="s">
        <v>2400</v>
      </c>
      <c r="G306" s="825" t="s">
        <v>2745</v>
      </c>
      <c r="H306" s="825" t="s">
        <v>2746</v>
      </c>
      <c r="I306" s="831">
        <v>1157.5175476074219</v>
      </c>
      <c r="J306" s="831">
        <v>11</v>
      </c>
      <c r="K306" s="832">
        <v>12681.38037109375</v>
      </c>
    </row>
    <row r="307" spans="1:11" ht="14.45" customHeight="1" x14ac:dyDescent="0.2">
      <c r="A307" s="821" t="s">
        <v>589</v>
      </c>
      <c r="B307" s="822" t="s">
        <v>590</v>
      </c>
      <c r="C307" s="825" t="s">
        <v>613</v>
      </c>
      <c r="D307" s="839" t="s">
        <v>614</v>
      </c>
      <c r="E307" s="825" t="s">
        <v>2399</v>
      </c>
      <c r="F307" s="839" t="s">
        <v>2400</v>
      </c>
      <c r="G307" s="825" t="s">
        <v>2747</v>
      </c>
      <c r="H307" s="825" t="s">
        <v>2748</v>
      </c>
      <c r="I307" s="831">
        <v>299</v>
      </c>
      <c r="J307" s="831">
        <v>161</v>
      </c>
      <c r="K307" s="832">
        <v>48139.4892578125</v>
      </c>
    </row>
    <row r="308" spans="1:11" ht="14.45" customHeight="1" x14ac:dyDescent="0.2">
      <c r="A308" s="821" t="s">
        <v>589</v>
      </c>
      <c r="B308" s="822" t="s">
        <v>590</v>
      </c>
      <c r="C308" s="825" t="s">
        <v>613</v>
      </c>
      <c r="D308" s="839" t="s">
        <v>614</v>
      </c>
      <c r="E308" s="825" t="s">
        <v>2399</v>
      </c>
      <c r="F308" s="839" t="s">
        <v>2400</v>
      </c>
      <c r="G308" s="825" t="s">
        <v>2749</v>
      </c>
      <c r="H308" s="825" t="s">
        <v>2750</v>
      </c>
      <c r="I308" s="831">
        <v>299</v>
      </c>
      <c r="J308" s="831">
        <v>30</v>
      </c>
      <c r="K308" s="832">
        <v>8970.08984375</v>
      </c>
    </row>
    <row r="309" spans="1:11" ht="14.45" customHeight="1" x14ac:dyDescent="0.2">
      <c r="A309" s="821" t="s">
        <v>589</v>
      </c>
      <c r="B309" s="822" t="s">
        <v>590</v>
      </c>
      <c r="C309" s="825" t="s">
        <v>613</v>
      </c>
      <c r="D309" s="839" t="s">
        <v>614</v>
      </c>
      <c r="E309" s="825" t="s">
        <v>2399</v>
      </c>
      <c r="F309" s="839" t="s">
        <v>2400</v>
      </c>
      <c r="G309" s="825" t="s">
        <v>2751</v>
      </c>
      <c r="H309" s="825" t="s">
        <v>2752</v>
      </c>
      <c r="I309" s="831">
        <v>43.430000305175781</v>
      </c>
      <c r="J309" s="831">
        <v>5</v>
      </c>
      <c r="K309" s="832">
        <v>217.14999389648438</v>
      </c>
    </row>
    <row r="310" spans="1:11" ht="14.45" customHeight="1" x14ac:dyDescent="0.2">
      <c r="A310" s="821" t="s">
        <v>589</v>
      </c>
      <c r="B310" s="822" t="s">
        <v>590</v>
      </c>
      <c r="C310" s="825" t="s">
        <v>613</v>
      </c>
      <c r="D310" s="839" t="s">
        <v>614</v>
      </c>
      <c r="E310" s="825" t="s">
        <v>2399</v>
      </c>
      <c r="F310" s="839" t="s">
        <v>2400</v>
      </c>
      <c r="G310" s="825" t="s">
        <v>2753</v>
      </c>
      <c r="H310" s="825" t="s">
        <v>2754</v>
      </c>
      <c r="I310" s="831">
        <v>8.7600002288818359</v>
      </c>
      <c r="J310" s="831">
        <v>1350</v>
      </c>
      <c r="K310" s="832">
        <v>11826.39990234375</v>
      </c>
    </row>
    <row r="311" spans="1:11" ht="14.45" customHeight="1" x14ac:dyDescent="0.2">
      <c r="A311" s="821" t="s">
        <v>589</v>
      </c>
      <c r="B311" s="822" t="s">
        <v>590</v>
      </c>
      <c r="C311" s="825" t="s">
        <v>613</v>
      </c>
      <c r="D311" s="839" t="s">
        <v>614</v>
      </c>
      <c r="E311" s="825" t="s">
        <v>2399</v>
      </c>
      <c r="F311" s="839" t="s">
        <v>2400</v>
      </c>
      <c r="G311" s="825" t="s">
        <v>2465</v>
      </c>
      <c r="H311" s="825" t="s">
        <v>2466</v>
      </c>
      <c r="I311" s="831">
        <v>1.2100000381469727</v>
      </c>
      <c r="J311" s="831">
        <v>1125</v>
      </c>
      <c r="K311" s="832">
        <v>1361.25</v>
      </c>
    </row>
    <row r="312" spans="1:11" ht="14.45" customHeight="1" x14ac:dyDescent="0.2">
      <c r="A312" s="821" t="s">
        <v>589</v>
      </c>
      <c r="B312" s="822" t="s">
        <v>590</v>
      </c>
      <c r="C312" s="825" t="s">
        <v>613</v>
      </c>
      <c r="D312" s="839" t="s">
        <v>614</v>
      </c>
      <c r="E312" s="825" t="s">
        <v>2399</v>
      </c>
      <c r="F312" s="839" t="s">
        <v>2400</v>
      </c>
      <c r="G312" s="825" t="s">
        <v>2755</v>
      </c>
      <c r="H312" s="825" t="s">
        <v>2756</v>
      </c>
      <c r="I312" s="831">
        <v>373.8900146484375</v>
      </c>
      <c r="J312" s="831">
        <v>10</v>
      </c>
      <c r="K312" s="832">
        <v>3738.89990234375</v>
      </c>
    </row>
    <row r="313" spans="1:11" ht="14.45" customHeight="1" x14ac:dyDescent="0.2">
      <c r="A313" s="821" t="s">
        <v>589</v>
      </c>
      <c r="B313" s="822" t="s">
        <v>590</v>
      </c>
      <c r="C313" s="825" t="s">
        <v>613</v>
      </c>
      <c r="D313" s="839" t="s">
        <v>614</v>
      </c>
      <c r="E313" s="825" t="s">
        <v>2399</v>
      </c>
      <c r="F313" s="839" t="s">
        <v>2400</v>
      </c>
      <c r="G313" s="825" t="s">
        <v>2467</v>
      </c>
      <c r="H313" s="825" t="s">
        <v>2468</v>
      </c>
      <c r="I313" s="831">
        <v>0.47428570900644573</v>
      </c>
      <c r="J313" s="831">
        <v>5000</v>
      </c>
      <c r="K313" s="832">
        <v>2380</v>
      </c>
    </row>
    <row r="314" spans="1:11" ht="14.45" customHeight="1" x14ac:dyDescent="0.2">
      <c r="A314" s="821" t="s">
        <v>589</v>
      </c>
      <c r="B314" s="822" t="s">
        <v>590</v>
      </c>
      <c r="C314" s="825" t="s">
        <v>613</v>
      </c>
      <c r="D314" s="839" t="s">
        <v>614</v>
      </c>
      <c r="E314" s="825" t="s">
        <v>2399</v>
      </c>
      <c r="F314" s="839" t="s">
        <v>2400</v>
      </c>
      <c r="G314" s="825" t="s">
        <v>2757</v>
      </c>
      <c r="H314" s="825" t="s">
        <v>2758</v>
      </c>
      <c r="I314" s="831">
        <v>72.150001525878906</v>
      </c>
      <c r="J314" s="831">
        <v>25</v>
      </c>
      <c r="K314" s="832">
        <v>1803.75</v>
      </c>
    </row>
    <row r="315" spans="1:11" ht="14.45" customHeight="1" x14ac:dyDescent="0.2">
      <c r="A315" s="821" t="s">
        <v>589</v>
      </c>
      <c r="B315" s="822" t="s">
        <v>590</v>
      </c>
      <c r="C315" s="825" t="s">
        <v>613</v>
      </c>
      <c r="D315" s="839" t="s">
        <v>614</v>
      </c>
      <c r="E315" s="825" t="s">
        <v>2399</v>
      </c>
      <c r="F315" s="839" t="s">
        <v>2400</v>
      </c>
      <c r="G315" s="825" t="s">
        <v>2759</v>
      </c>
      <c r="H315" s="825" t="s">
        <v>2760</v>
      </c>
      <c r="I315" s="831">
        <v>3.75</v>
      </c>
      <c r="J315" s="831">
        <v>150</v>
      </c>
      <c r="K315" s="832">
        <v>562.5</v>
      </c>
    </row>
    <row r="316" spans="1:11" ht="14.45" customHeight="1" x14ac:dyDescent="0.2">
      <c r="A316" s="821" t="s">
        <v>589</v>
      </c>
      <c r="B316" s="822" t="s">
        <v>590</v>
      </c>
      <c r="C316" s="825" t="s">
        <v>613</v>
      </c>
      <c r="D316" s="839" t="s">
        <v>614</v>
      </c>
      <c r="E316" s="825" t="s">
        <v>2399</v>
      </c>
      <c r="F316" s="839" t="s">
        <v>2400</v>
      </c>
      <c r="G316" s="825" t="s">
        <v>2469</v>
      </c>
      <c r="H316" s="825" t="s">
        <v>2470</v>
      </c>
      <c r="I316" s="831">
        <v>1.9862500131130219</v>
      </c>
      <c r="J316" s="831">
        <v>1050</v>
      </c>
      <c r="K316" s="832">
        <v>2086</v>
      </c>
    </row>
    <row r="317" spans="1:11" ht="14.45" customHeight="1" x14ac:dyDescent="0.2">
      <c r="A317" s="821" t="s">
        <v>589</v>
      </c>
      <c r="B317" s="822" t="s">
        <v>590</v>
      </c>
      <c r="C317" s="825" t="s">
        <v>613</v>
      </c>
      <c r="D317" s="839" t="s">
        <v>614</v>
      </c>
      <c r="E317" s="825" t="s">
        <v>2399</v>
      </c>
      <c r="F317" s="839" t="s">
        <v>2400</v>
      </c>
      <c r="G317" s="825" t="s">
        <v>2471</v>
      </c>
      <c r="H317" s="825" t="s">
        <v>2472</v>
      </c>
      <c r="I317" s="831">
        <v>2.0449999570846558</v>
      </c>
      <c r="J317" s="831">
        <v>300</v>
      </c>
      <c r="K317" s="832">
        <v>614</v>
      </c>
    </row>
    <row r="318" spans="1:11" ht="14.45" customHeight="1" x14ac:dyDescent="0.2">
      <c r="A318" s="821" t="s">
        <v>589</v>
      </c>
      <c r="B318" s="822" t="s">
        <v>590</v>
      </c>
      <c r="C318" s="825" t="s">
        <v>613</v>
      </c>
      <c r="D318" s="839" t="s">
        <v>614</v>
      </c>
      <c r="E318" s="825" t="s">
        <v>2399</v>
      </c>
      <c r="F318" s="839" t="s">
        <v>2400</v>
      </c>
      <c r="G318" s="825" t="s">
        <v>2567</v>
      </c>
      <c r="H318" s="825" t="s">
        <v>2568</v>
      </c>
      <c r="I318" s="831">
        <v>3.072857073375157</v>
      </c>
      <c r="J318" s="831">
        <v>1400</v>
      </c>
      <c r="K318" s="832">
        <v>4301</v>
      </c>
    </row>
    <row r="319" spans="1:11" ht="14.45" customHeight="1" x14ac:dyDescent="0.2">
      <c r="A319" s="821" t="s">
        <v>589</v>
      </c>
      <c r="B319" s="822" t="s">
        <v>590</v>
      </c>
      <c r="C319" s="825" t="s">
        <v>613</v>
      </c>
      <c r="D319" s="839" t="s">
        <v>614</v>
      </c>
      <c r="E319" s="825" t="s">
        <v>2399</v>
      </c>
      <c r="F319" s="839" t="s">
        <v>2400</v>
      </c>
      <c r="G319" s="825" t="s">
        <v>2761</v>
      </c>
      <c r="H319" s="825" t="s">
        <v>2762</v>
      </c>
      <c r="I319" s="831">
        <v>1.9199999570846558</v>
      </c>
      <c r="J319" s="831">
        <v>100</v>
      </c>
      <c r="K319" s="832">
        <v>192</v>
      </c>
    </row>
    <row r="320" spans="1:11" ht="14.45" customHeight="1" x14ac:dyDescent="0.2">
      <c r="A320" s="821" t="s">
        <v>589</v>
      </c>
      <c r="B320" s="822" t="s">
        <v>590</v>
      </c>
      <c r="C320" s="825" t="s">
        <v>613</v>
      </c>
      <c r="D320" s="839" t="s">
        <v>614</v>
      </c>
      <c r="E320" s="825" t="s">
        <v>2399</v>
      </c>
      <c r="F320" s="839" t="s">
        <v>2400</v>
      </c>
      <c r="G320" s="825" t="s">
        <v>2763</v>
      </c>
      <c r="H320" s="825" t="s">
        <v>2764</v>
      </c>
      <c r="I320" s="831">
        <v>3.0959999084472658</v>
      </c>
      <c r="J320" s="831">
        <v>600</v>
      </c>
      <c r="K320" s="832">
        <v>1857</v>
      </c>
    </row>
    <row r="321" spans="1:11" ht="14.45" customHeight="1" x14ac:dyDescent="0.2">
      <c r="A321" s="821" t="s">
        <v>589</v>
      </c>
      <c r="B321" s="822" t="s">
        <v>590</v>
      </c>
      <c r="C321" s="825" t="s">
        <v>613</v>
      </c>
      <c r="D321" s="839" t="s">
        <v>614</v>
      </c>
      <c r="E321" s="825" t="s">
        <v>2399</v>
      </c>
      <c r="F321" s="839" t="s">
        <v>2400</v>
      </c>
      <c r="G321" s="825" t="s">
        <v>2569</v>
      </c>
      <c r="H321" s="825" t="s">
        <v>2570</v>
      </c>
      <c r="I321" s="831">
        <v>2.1671429361615862</v>
      </c>
      <c r="J321" s="831">
        <v>1000</v>
      </c>
      <c r="K321" s="832">
        <v>2166</v>
      </c>
    </row>
    <row r="322" spans="1:11" ht="14.45" customHeight="1" x14ac:dyDescent="0.2">
      <c r="A322" s="821" t="s">
        <v>589</v>
      </c>
      <c r="B322" s="822" t="s">
        <v>590</v>
      </c>
      <c r="C322" s="825" t="s">
        <v>613</v>
      </c>
      <c r="D322" s="839" t="s">
        <v>614</v>
      </c>
      <c r="E322" s="825" t="s">
        <v>2399</v>
      </c>
      <c r="F322" s="839" t="s">
        <v>2400</v>
      </c>
      <c r="G322" s="825" t="s">
        <v>2765</v>
      </c>
      <c r="H322" s="825" t="s">
        <v>2766</v>
      </c>
      <c r="I322" s="831">
        <v>2</v>
      </c>
      <c r="J322" s="831">
        <v>200</v>
      </c>
      <c r="K322" s="832">
        <v>400</v>
      </c>
    </row>
    <row r="323" spans="1:11" ht="14.45" customHeight="1" x14ac:dyDescent="0.2">
      <c r="A323" s="821" t="s">
        <v>589</v>
      </c>
      <c r="B323" s="822" t="s">
        <v>590</v>
      </c>
      <c r="C323" s="825" t="s">
        <v>613</v>
      </c>
      <c r="D323" s="839" t="s">
        <v>614</v>
      </c>
      <c r="E323" s="825" t="s">
        <v>2399</v>
      </c>
      <c r="F323" s="839" t="s">
        <v>2400</v>
      </c>
      <c r="G323" s="825" t="s">
        <v>2477</v>
      </c>
      <c r="H323" s="825" t="s">
        <v>2478</v>
      </c>
      <c r="I323" s="831">
        <v>4.7800002098083496</v>
      </c>
      <c r="J323" s="831">
        <v>100</v>
      </c>
      <c r="K323" s="832">
        <v>478</v>
      </c>
    </row>
    <row r="324" spans="1:11" ht="14.45" customHeight="1" x14ac:dyDescent="0.2">
      <c r="A324" s="821" t="s">
        <v>589</v>
      </c>
      <c r="B324" s="822" t="s">
        <v>590</v>
      </c>
      <c r="C324" s="825" t="s">
        <v>613</v>
      </c>
      <c r="D324" s="839" t="s">
        <v>614</v>
      </c>
      <c r="E324" s="825" t="s">
        <v>2399</v>
      </c>
      <c r="F324" s="839" t="s">
        <v>2400</v>
      </c>
      <c r="G324" s="825" t="s">
        <v>2479</v>
      </c>
      <c r="H324" s="825" t="s">
        <v>2480</v>
      </c>
      <c r="I324" s="831">
        <v>21.234999656677246</v>
      </c>
      <c r="J324" s="831">
        <v>100</v>
      </c>
      <c r="K324" s="832">
        <v>2123.5</v>
      </c>
    </row>
    <row r="325" spans="1:11" ht="14.45" customHeight="1" x14ac:dyDescent="0.2">
      <c r="A325" s="821" t="s">
        <v>589</v>
      </c>
      <c r="B325" s="822" t="s">
        <v>590</v>
      </c>
      <c r="C325" s="825" t="s">
        <v>613</v>
      </c>
      <c r="D325" s="839" t="s">
        <v>614</v>
      </c>
      <c r="E325" s="825" t="s">
        <v>2399</v>
      </c>
      <c r="F325" s="839" t="s">
        <v>2400</v>
      </c>
      <c r="G325" s="825" t="s">
        <v>2481</v>
      </c>
      <c r="H325" s="825" t="s">
        <v>2482</v>
      </c>
      <c r="I325" s="831">
        <v>2.5149999856948853</v>
      </c>
      <c r="J325" s="831">
        <v>250</v>
      </c>
      <c r="K325" s="832">
        <v>629</v>
      </c>
    </row>
    <row r="326" spans="1:11" ht="14.45" customHeight="1" x14ac:dyDescent="0.2">
      <c r="A326" s="821" t="s">
        <v>589</v>
      </c>
      <c r="B326" s="822" t="s">
        <v>590</v>
      </c>
      <c r="C326" s="825" t="s">
        <v>613</v>
      </c>
      <c r="D326" s="839" t="s">
        <v>614</v>
      </c>
      <c r="E326" s="825" t="s">
        <v>2399</v>
      </c>
      <c r="F326" s="839" t="s">
        <v>2400</v>
      </c>
      <c r="G326" s="825" t="s">
        <v>2767</v>
      </c>
      <c r="H326" s="825" t="s">
        <v>2768</v>
      </c>
      <c r="I326" s="831">
        <v>21.229999542236328</v>
      </c>
      <c r="J326" s="831">
        <v>50</v>
      </c>
      <c r="K326" s="832">
        <v>1061.5000152587891</v>
      </c>
    </row>
    <row r="327" spans="1:11" ht="14.45" customHeight="1" x14ac:dyDescent="0.2">
      <c r="A327" s="821" t="s">
        <v>589</v>
      </c>
      <c r="B327" s="822" t="s">
        <v>590</v>
      </c>
      <c r="C327" s="825" t="s">
        <v>613</v>
      </c>
      <c r="D327" s="839" t="s">
        <v>614</v>
      </c>
      <c r="E327" s="825" t="s">
        <v>2399</v>
      </c>
      <c r="F327" s="839" t="s">
        <v>2400</v>
      </c>
      <c r="G327" s="825" t="s">
        <v>2483</v>
      </c>
      <c r="H327" s="825" t="s">
        <v>2484</v>
      </c>
      <c r="I327" s="831">
        <v>21.944285256522043</v>
      </c>
      <c r="J327" s="831">
        <v>160</v>
      </c>
      <c r="K327" s="832">
        <v>3596.5</v>
      </c>
    </row>
    <row r="328" spans="1:11" ht="14.45" customHeight="1" x14ac:dyDescent="0.2">
      <c r="A328" s="821" t="s">
        <v>589</v>
      </c>
      <c r="B328" s="822" t="s">
        <v>590</v>
      </c>
      <c r="C328" s="825" t="s">
        <v>613</v>
      </c>
      <c r="D328" s="839" t="s">
        <v>614</v>
      </c>
      <c r="E328" s="825" t="s">
        <v>2485</v>
      </c>
      <c r="F328" s="839" t="s">
        <v>2486</v>
      </c>
      <c r="G328" s="825" t="s">
        <v>2487</v>
      </c>
      <c r="H328" s="825" t="s">
        <v>2488</v>
      </c>
      <c r="I328" s="831">
        <v>10.162857055664063</v>
      </c>
      <c r="J328" s="831">
        <v>3000</v>
      </c>
      <c r="K328" s="832">
        <v>30488</v>
      </c>
    </row>
    <row r="329" spans="1:11" ht="14.45" customHeight="1" x14ac:dyDescent="0.2">
      <c r="A329" s="821" t="s">
        <v>589</v>
      </c>
      <c r="B329" s="822" t="s">
        <v>590</v>
      </c>
      <c r="C329" s="825" t="s">
        <v>613</v>
      </c>
      <c r="D329" s="839" t="s">
        <v>614</v>
      </c>
      <c r="E329" s="825" t="s">
        <v>2485</v>
      </c>
      <c r="F329" s="839" t="s">
        <v>2486</v>
      </c>
      <c r="G329" s="825" t="s">
        <v>2769</v>
      </c>
      <c r="H329" s="825" t="s">
        <v>2770</v>
      </c>
      <c r="I329" s="831">
        <v>62.651429857526509</v>
      </c>
      <c r="J329" s="831">
        <v>660</v>
      </c>
      <c r="K329" s="832">
        <v>41351.8193359375</v>
      </c>
    </row>
    <row r="330" spans="1:11" ht="14.45" customHeight="1" x14ac:dyDescent="0.2">
      <c r="A330" s="821" t="s">
        <v>589</v>
      </c>
      <c r="B330" s="822" t="s">
        <v>590</v>
      </c>
      <c r="C330" s="825" t="s">
        <v>613</v>
      </c>
      <c r="D330" s="839" t="s">
        <v>614</v>
      </c>
      <c r="E330" s="825" t="s">
        <v>2485</v>
      </c>
      <c r="F330" s="839" t="s">
        <v>2486</v>
      </c>
      <c r="G330" s="825" t="s">
        <v>2771</v>
      </c>
      <c r="H330" s="825" t="s">
        <v>2772</v>
      </c>
      <c r="I330" s="831">
        <v>7.4966665903727217</v>
      </c>
      <c r="J330" s="831">
        <v>300</v>
      </c>
      <c r="K330" s="832">
        <v>2249</v>
      </c>
    </row>
    <row r="331" spans="1:11" ht="14.45" customHeight="1" x14ac:dyDescent="0.2">
      <c r="A331" s="821" t="s">
        <v>589</v>
      </c>
      <c r="B331" s="822" t="s">
        <v>590</v>
      </c>
      <c r="C331" s="825" t="s">
        <v>613</v>
      </c>
      <c r="D331" s="839" t="s">
        <v>614</v>
      </c>
      <c r="E331" s="825" t="s">
        <v>2489</v>
      </c>
      <c r="F331" s="839" t="s">
        <v>2490</v>
      </c>
      <c r="G331" s="825" t="s">
        <v>2493</v>
      </c>
      <c r="H331" s="825" t="s">
        <v>2494</v>
      </c>
      <c r="I331" s="831">
        <v>0.30666667222976685</v>
      </c>
      <c r="J331" s="831">
        <v>1100</v>
      </c>
      <c r="K331" s="832">
        <v>338</v>
      </c>
    </row>
    <row r="332" spans="1:11" ht="14.45" customHeight="1" x14ac:dyDescent="0.2">
      <c r="A332" s="821" t="s">
        <v>589</v>
      </c>
      <c r="B332" s="822" t="s">
        <v>590</v>
      </c>
      <c r="C332" s="825" t="s">
        <v>613</v>
      </c>
      <c r="D332" s="839" t="s">
        <v>614</v>
      </c>
      <c r="E332" s="825" t="s">
        <v>2489</v>
      </c>
      <c r="F332" s="839" t="s">
        <v>2490</v>
      </c>
      <c r="G332" s="825" t="s">
        <v>2773</v>
      </c>
      <c r="H332" s="825" t="s">
        <v>2774</v>
      </c>
      <c r="I332" s="831">
        <v>0.30600000619888307</v>
      </c>
      <c r="J332" s="831">
        <v>2100</v>
      </c>
      <c r="K332" s="832">
        <v>641</v>
      </c>
    </row>
    <row r="333" spans="1:11" ht="14.45" customHeight="1" x14ac:dyDescent="0.2">
      <c r="A333" s="821" t="s">
        <v>589</v>
      </c>
      <c r="B333" s="822" t="s">
        <v>590</v>
      </c>
      <c r="C333" s="825" t="s">
        <v>613</v>
      </c>
      <c r="D333" s="839" t="s">
        <v>614</v>
      </c>
      <c r="E333" s="825" t="s">
        <v>2489</v>
      </c>
      <c r="F333" s="839" t="s">
        <v>2490</v>
      </c>
      <c r="G333" s="825" t="s">
        <v>2495</v>
      </c>
      <c r="H333" s="825" t="s">
        <v>2496</v>
      </c>
      <c r="I333" s="831">
        <v>0.54428573165621075</v>
      </c>
      <c r="J333" s="831">
        <v>7000</v>
      </c>
      <c r="K333" s="832">
        <v>3810</v>
      </c>
    </row>
    <row r="334" spans="1:11" ht="14.45" customHeight="1" x14ac:dyDescent="0.2">
      <c r="A334" s="821" t="s">
        <v>589</v>
      </c>
      <c r="B334" s="822" t="s">
        <v>590</v>
      </c>
      <c r="C334" s="825" t="s">
        <v>613</v>
      </c>
      <c r="D334" s="839" t="s">
        <v>614</v>
      </c>
      <c r="E334" s="825" t="s">
        <v>2489</v>
      </c>
      <c r="F334" s="839" t="s">
        <v>2490</v>
      </c>
      <c r="G334" s="825" t="s">
        <v>2775</v>
      </c>
      <c r="H334" s="825" t="s">
        <v>2776</v>
      </c>
      <c r="I334" s="831">
        <v>48.824286324637278</v>
      </c>
      <c r="J334" s="831">
        <v>175</v>
      </c>
      <c r="K334" s="832">
        <v>8544.3500366210938</v>
      </c>
    </row>
    <row r="335" spans="1:11" ht="14.45" customHeight="1" x14ac:dyDescent="0.2">
      <c r="A335" s="821" t="s">
        <v>589</v>
      </c>
      <c r="B335" s="822" t="s">
        <v>590</v>
      </c>
      <c r="C335" s="825" t="s">
        <v>613</v>
      </c>
      <c r="D335" s="839" t="s">
        <v>614</v>
      </c>
      <c r="E335" s="825" t="s">
        <v>2489</v>
      </c>
      <c r="F335" s="839" t="s">
        <v>2490</v>
      </c>
      <c r="G335" s="825" t="s">
        <v>2497</v>
      </c>
      <c r="H335" s="825" t="s">
        <v>2498</v>
      </c>
      <c r="I335" s="831">
        <v>1.7999999523162842</v>
      </c>
      <c r="J335" s="831">
        <v>1000</v>
      </c>
      <c r="K335" s="832">
        <v>1800</v>
      </c>
    </row>
    <row r="336" spans="1:11" ht="14.45" customHeight="1" x14ac:dyDescent="0.2">
      <c r="A336" s="821" t="s">
        <v>589</v>
      </c>
      <c r="B336" s="822" t="s">
        <v>590</v>
      </c>
      <c r="C336" s="825" t="s">
        <v>613</v>
      </c>
      <c r="D336" s="839" t="s">
        <v>614</v>
      </c>
      <c r="E336" s="825" t="s">
        <v>2499</v>
      </c>
      <c r="F336" s="839" t="s">
        <v>2500</v>
      </c>
      <c r="G336" s="825" t="s">
        <v>2777</v>
      </c>
      <c r="H336" s="825" t="s">
        <v>2778</v>
      </c>
      <c r="I336" s="831">
        <v>16.940000534057617</v>
      </c>
      <c r="J336" s="831">
        <v>100</v>
      </c>
      <c r="K336" s="832">
        <v>1694</v>
      </c>
    </row>
    <row r="337" spans="1:11" ht="14.45" customHeight="1" x14ac:dyDescent="0.2">
      <c r="A337" s="821" t="s">
        <v>589</v>
      </c>
      <c r="B337" s="822" t="s">
        <v>590</v>
      </c>
      <c r="C337" s="825" t="s">
        <v>613</v>
      </c>
      <c r="D337" s="839" t="s">
        <v>614</v>
      </c>
      <c r="E337" s="825" t="s">
        <v>2499</v>
      </c>
      <c r="F337" s="839" t="s">
        <v>2500</v>
      </c>
      <c r="G337" s="825" t="s">
        <v>2779</v>
      </c>
      <c r="H337" s="825" t="s">
        <v>2780</v>
      </c>
      <c r="I337" s="831">
        <v>16.940000534057617</v>
      </c>
      <c r="J337" s="831">
        <v>100</v>
      </c>
      <c r="K337" s="832">
        <v>1694</v>
      </c>
    </row>
    <row r="338" spans="1:11" ht="14.45" customHeight="1" x14ac:dyDescent="0.2">
      <c r="A338" s="821" t="s">
        <v>589</v>
      </c>
      <c r="B338" s="822" t="s">
        <v>590</v>
      </c>
      <c r="C338" s="825" t="s">
        <v>613</v>
      </c>
      <c r="D338" s="839" t="s">
        <v>614</v>
      </c>
      <c r="E338" s="825" t="s">
        <v>2499</v>
      </c>
      <c r="F338" s="839" t="s">
        <v>2500</v>
      </c>
      <c r="G338" s="825" t="s">
        <v>2781</v>
      </c>
      <c r="H338" s="825" t="s">
        <v>2782</v>
      </c>
      <c r="I338" s="831">
        <v>16.940000534057617</v>
      </c>
      <c r="J338" s="831">
        <v>100</v>
      </c>
      <c r="K338" s="832">
        <v>1694</v>
      </c>
    </row>
    <row r="339" spans="1:11" ht="14.45" customHeight="1" x14ac:dyDescent="0.2">
      <c r="A339" s="821" t="s">
        <v>589</v>
      </c>
      <c r="B339" s="822" t="s">
        <v>590</v>
      </c>
      <c r="C339" s="825" t="s">
        <v>613</v>
      </c>
      <c r="D339" s="839" t="s">
        <v>614</v>
      </c>
      <c r="E339" s="825" t="s">
        <v>2499</v>
      </c>
      <c r="F339" s="839" t="s">
        <v>2500</v>
      </c>
      <c r="G339" s="825" t="s">
        <v>2505</v>
      </c>
      <c r="H339" s="825" t="s">
        <v>2506</v>
      </c>
      <c r="I339" s="831">
        <v>15.729999542236328</v>
      </c>
      <c r="J339" s="831">
        <v>350</v>
      </c>
      <c r="K339" s="832">
        <v>5505.5</v>
      </c>
    </row>
    <row r="340" spans="1:11" ht="14.45" customHeight="1" x14ac:dyDescent="0.2">
      <c r="A340" s="821" t="s">
        <v>589</v>
      </c>
      <c r="B340" s="822" t="s">
        <v>590</v>
      </c>
      <c r="C340" s="825" t="s">
        <v>613</v>
      </c>
      <c r="D340" s="839" t="s">
        <v>614</v>
      </c>
      <c r="E340" s="825" t="s">
        <v>2499</v>
      </c>
      <c r="F340" s="839" t="s">
        <v>2500</v>
      </c>
      <c r="G340" s="825" t="s">
        <v>2783</v>
      </c>
      <c r="H340" s="825" t="s">
        <v>2784</v>
      </c>
      <c r="I340" s="831">
        <v>15.729999542236328</v>
      </c>
      <c r="J340" s="831">
        <v>200</v>
      </c>
      <c r="K340" s="832">
        <v>3146</v>
      </c>
    </row>
    <row r="341" spans="1:11" ht="14.45" customHeight="1" x14ac:dyDescent="0.2">
      <c r="A341" s="821" t="s">
        <v>589</v>
      </c>
      <c r="B341" s="822" t="s">
        <v>590</v>
      </c>
      <c r="C341" s="825" t="s">
        <v>613</v>
      </c>
      <c r="D341" s="839" t="s">
        <v>614</v>
      </c>
      <c r="E341" s="825" t="s">
        <v>2499</v>
      </c>
      <c r="F341" s="839" t="s">
        <v>2500</v>
      </c>
      <c r="G341" s="825" t="s">
        <v>2785</v>
      </c>
      <c r="H341" s="825" t="s">
        <v>2786</v>
      </c>
      <c r="I341" s="831">
        <v>15.729999542236328</v>
      </c>
      <c r="J341" s="831">
        <v>100</v>
      </c>
      <c r="K341" s="832">
        <v>1573</v>
      </c>
    </row>
    <row r="342" spans="1:11" ht="14.45" customHeight="1" x14ac:dyDescent="0.2">
      <c r="A342" s="821" t="s">
        <v>589</v>
      </c>
      <c r="B342" s="822" t="s">
        <v>590</v>
      </c>
      <c r="C342" s="825" t="s">
        <v>613</v>
      </c>
      <c r="D342" s="839" t="s">
        <v>614</v>
      </c>
      <c r="E342" s="825" t="s">
        <v>2499</v>
      </c>
      <c r="F342" s="839" t="s">
        <v>2500</v>
      </c>
      <c r="G342" s="825" t="s">
        <v>2787</v>
      </c>
      <c r="H342" s="825" t="s">
        <v>2788</v>
      </c>
      <c r="I342" s="831">
        <v>7.0199999809265137</v>
      </c>
      <c r="J342" s="831">
        <v>100</v>
      </c>
      <c r="K342" s="832">
        <v>702</v>
      </c>
    </row>
    <row r="343" spans="1:11" ht="14.45" customHeight="1" x14ac:dyDescent="0.2">
      <c r="A343" s="821" t="s">
        <v>589</v>
      </c>
      <c r="B343" s="822" t="s">
        <v>590</v>
      </c>
      <c r="C343" s="825" t="s">
        <v>613</v>
      </c>
      <c r="D343" s="839" t="s">
        <v>614</v>
      </c>
      <c r="E343" s="825" t="s">
        <v>2499</v>
      </c>
      <c r="F343" s="839" t="s">
        <v>2500</v>
      </c>
      <c r="G343" s="825" t="s">
        <v>2507</v>
      </c>
      <c r="H343" s="825" t="s">
        <v>2508</v>
      </c>
      <c r="I343" s="831">
        <v>0.72833333412806189</v>
      </c>
      <c r="J343" s="831">
        <v>42000</v>
      </c>
      <c r="K343" s="832">
        <v>31960</v>
      </c>
    </row>
    <row r="344" spans="1:11" ht="14.45" customHeight="1" x14ac:dyDescent="0.2">
      <c r="A344" s="821" t="s">
        <v>589</v>
      </c>
      <c r="B344" s="822" t="s">
        <v>590</v>
      </c>
      <c r="C344" s="825" t="s">
        <v>613</v>
      </c>
      <c r="D344" s="839" t="s">
        <v>614</v>
      </c>
      <c r="E344" s="825" t="s">
        <v>2499</v>
      </c>
      <c r="F344" s="839" t="s">
        <v>2500</v>
      </c>
      <c r="G344" s="825" t="s">
        <v>2509</v>
      </c>
      <c r="H344" s="825" t="s">
        <v>2510</v>
      </c>
      <c r="I344" s="831">
        <v>0.73142857210976742</v>
      </c>
      <c r="J344" s="831">
        <v>88000</v>
      </c>
      <c r="K344" s="832">
        <v>64670</v>
      </c>
    </row>
    <row r="345" spans="1:11" ht="14.45" customHeight="1" x14ac:dyDescent="0.2">
      <c r="A345" s="821" t="s">
        <v>589</v>
      </c>
      <c r="B345" s="822" t="s">
        <v>590</v>
      </c>
      <c r="C345" s="825" t="s">
        <v>613</v>
      </c>
      <c r="D345" s="839" t="s">
        <v>614</v>
      </c>
      <c r="E345" s="825" t="s">
        <v>2499</v>
      </c>
      <c r="F345" s="839" t="s">
        <v>2500</v>
      </c>
      <c r="G345" s="825" t="s">
        <v>2575</v>
      </c>
      <c r="H345" s="825" t="s">
        <v>2576</v>
      </c>
      <c r="I345" s="831">
        <v>0.73333332935969031</v>
      </c>
      <c r="J345" s="831">
        <v>24000</v>
      </c>
      <c r="K345" s="832">
        <v>18220</v>
      </c>
    </row>
    <row r="346" spans="1:11" ht="14.45" customHeight="1" x14ac:dyDescent="0.2">
      <c r="A346" s="821" t="s">
        <v>589</v>
      </c>
      <c r="B346" s="822" t="s">
        <v>590</v>
      </c>
      <c r="C346" s="825" t="s">
        <v>613</v>
      </c>
      <c r="D346" s="839" t="s">
        <v>614</v>
      </c>
      <c r="E346" s="825" t="s">
        <v>2499</v>
      </c>
      <c r="F346" s="839" t="s">
        <v>2500</v>
      </c>
      <c r="G346" s="825" t="s">
        <v>2789</v>
      </c>
      <c r="H346" s="825" t="s">
        <v>2790</v>
      </c>
      <c r="I346" s="831">
        <v>0.86000001430511475</v>
      </c>
      <c r="J346" s="831">
        <v>3740</v>
      </c>
      <c r="K346" s="832">
        <v>3216.39990234375</v>
      </c>
    </row>
    <row r="347" spans="1:11" ht="14.45" customHeight="1" x14ac:dyDescent="0.2">
      <c r="A347" s="821" t="s">
        <v>589</v>
      </c>
      <c r="B347" s="822" t="s">
        <v>590</v>
      </c>
      <c r="C347" s="825" t="s">
        <v>613</v>
      </c>
      <c r="D347" s="839" t="s">
        <v>614</v>
      </c>
      <c r="E347" s="825" t="s">
        <v>2791</v>
      </c>
      <c r="F347" s="839" t="s">
        <v>2792</v>
      </c>
      <c r="G347" s="825" t="s">
        <v>2793</v>
      </c>
      <c r="H347" s="825" t="s">
        <v>2794</v>
      </c>
      <c r="I347" s="831">
        <v>16033</v>
      </c>
      <c r="J347" s="831">
        <v>5</v>
      </c>
      <c r="K347" s="832">
        <v>80164.9765625</v>
      </c>
    </row>
    <row r="348" spans="1:11" ht="14.45" customHeight="1" x14ac:dyDescent="0.2">
      <c r="A348" s="821" t="s">
        <v>589</v>
      </c>
      <c r="B348" s="822" t="s">
        <v>590</v>
      </c>
      <c r="C348" s="825" t="s">
        <v>613</v>
      </c>
      <c r="D348" s="839" t="s">
        <v>614</v>
      </c>
      <c r="E348" s="825" t="s">
        <v>2791</v>
      </c>
      <c r="F348" s="839" t="s">
        <v>2792</v>
      </c>
      <c r="G348" s="825" t="s">
        <v>2795</v>
      </c>
      <c r="H348" s="825" t="s">
        <v>2796</v>
      </c>
      <c r="I348" s="831">
        <v>5251.39990234375</v>
      </c>
      <c r="J348" s="831">
        <v>2</v>
      </c>
      <c r="K348" s="832">
        <v>10502.7998046875</v>
      </c>
    </row>
    <row r="349" spans="1:11" ht="14.45" customHeight="1" x14ac:dyDescent="0.2">
      <c r="A349" s="821" t="s">
        <v>589</v>
      </c>
      <c r="B349" s="822" t="s">
        <v>590</v>
      </c>
      <c r="C349" s="825" t="s">
        <v>613</v>
      </c>
      <c r="D349" s="839" t="s">
        <v>614</v>
      </c>
      <c r="E349" s="825" t="s">
        <v>2797</v>
      </c>
      <c r="F349" s="839" t="s">
        <v>2798</v>
      </c>
      <c r="G349" s="825" t="s">
        <v>2799</v>
      </c>
      <c r="H349" s="825" t="s">
        <v>2800</v>
      </c>
      <c r="I349" s="831">
        <v>319.91000366210938</v>
      </c>
      <c r="J349" s="831">
        <v>280</v>
      </c>
      <c r="K349" s="832">
        <v>89575.32373046875</v>
      </c>
    </row>
    <row r="350" spans="1:11" ht="14.45" customHeight="1" x14ac:dyDescent="0.2">
      <c r="A350" s="821" t="s">
        <v>589</v>
      </c>
      <c r="B350" s="822" t="s">
        <v>590</v>
      </c>
      <c r="C350" s="825" t="s">
        <v>613</v>
      </c>
      <c r="D350" s="839" t="s">
        <v>614</v>
      </c>
      <c r="E350" s="825" t="s">
        <v>2797</v>
      </c>
      <c r="F350" s="839" t="s">
        <v>2798</v>
      </c>
      <c r="G350" s="825" t="s">
        <v>2801</v>
      </c>
      <c r="H350" s="825" t="s">
        <v>2802</v>
      </c>
      <c r="I350" s="831">
        <v>928.20001220703125</v>
      </c>
      <c r="J350" s="831">
        <v>60</v>
      </c>
      <c r="K350" s="832">
        <v>55692.181640625</v>
      </c>
    </row>
    <row r="351" spans="1:11" ht="14.45" customHeight="1" x14ac:dyDescent="0.2">
      <c r="A351" s="821" t="s">
        <v>589</v>
      </c>
      <c r="B351" s="822" t="s">
        <v>590</v>
      </c>
      <c r="C351" s="825" t="s">
        <v>613</v>
      </c>
      <c r="D351" s="839" t="s">
        <v>614</v>
      </c>
      <c r="E351" s="825" t="s">
        <v>2511</v>
      </c>
      <c r="F351" s="839" t="s">
        <v>2512</v>
      </c>
      <c r="G351" s="825" t="s">
        <v>2803</v>
      </c>
      <c r="H351" s="825" t="s">
        <v>2804</v>
      </c>
      <c r="I351" s="831">
        <v>166.98000590006509</v>
      </c>
      <c r="J351" s="831">
        <v>240</v>
      </c>
      <c r="K351" s="832">
        <v>40075.2001953125</v>
      </c>
    </row>
    <row r="352" spans="1:11" ht="14.45" customHeight="1" x14ac:dyDescent="0.2">
      <c r="A352" s="821" t="s">
        <v>589</v>
      </c>
      <c r="B352" s="822" t="s">
        <v>590</v>
      </c>
      <c r="C352" s="825" t="s">
        <v>613</v>
      </c>
      <c r="D352" s="839" t="s">
        <v>614</v>
      </c>
      <c r="E352" s="825" t="s">
        <v>2511</v>
      </c>
      <c r="F352" s="839" t="s">
        <v>2512</v>
      </c>
      <c r="G352" s="825" t="s">
        <v>2805</v>
      </c>
      <c r="H352" s="825" t="s">
        <v>2806</v>
      </c>
      <c r="I352" s="831">
        <v>35.090000152587891</v>
      </c>
      <c r="J352" s="831">
        <v>45</v>
      </c>
      <c r="K352" s="832">
        <v>1579.050048828125</v>
      </c>
    </row>
    <row r="353" spans="1:11" ht="14.45" customHeight="1" x14ac:dyDescent="0.2">
      <c r="A353" s="821" t="s">
        <v>589</v>
      </c>
      <c r="B353" s="822" t="s">
        <v>590</v>
      </c>
      <c r="C353" s="825" t="s">
        <v>613</v>
      </c>
      <c r="D353" s="839" t="s">
        <v>614</v>
      </c>
      <c r="E353" s="825" t="s">
        <v>2511</v>
      </c>
      <c r="F353" s="839" t="s">
        <v>2512</v>
      </c>
      <c r="G353" s="825" t="s">
        <v>2577</v>
      </c>
      <c r="H353" s="825" t="s">
        <v>2578</v>
      </c>
      <c r="I353" s="831">
        <v>15.839999516805014</v>
      </c>
      <c r="J353" s="831">
        <v>300</v>
      </c>
      <c r="K353" s="832">
        <v>4752</v>
      </c>
    </row>
    <row r="354" spans="1:11" ht="14.45" customHeight="1" x14ac:dyDescent="0.2">
      <c r="A354" s="821" t="s">
        <v>589</v>
      </c>
      <c r="B354" s="822" t="s">
        <v>590</v>
      </c>
      <c r="C354" s="825" t="s">
        <v>613</v>
      </c>
      <c r="D354" s="839" t="s">
        <v>614</v>
      </c>
      <c r="E354" s="825" t="s">
        <v>2511</v>
      </c>
      <c r="F354" s="839" t="s">
        <v>2512</v>
      </c>
      <c r="G354" s="825" t="s">
        <v>2807</v>
      </c>
      <c r="H354" s="825" t="s">
        <v>2808</v>
      </c>
      <c r="I354" s="831">
        <v>15.239999771118164</v>
      </c>
      <c r="J354" s="831">
        <v>270</v>
      </c>
      <c r="K354" s="832">
        <v>4114.239990234375</v>
      </c>
    </row>
    <row r="355" spans="1:11" ht="14.45" customHeight="1" x14ac:dyDescent="0.2">
      <c r="A355" s="821" t="s">
        <v>589</v>
      </c>
      <c r="B355" s="822" t="s">
        <v>590</v>
      </c>
      <c r="C355" s="825" t="s">
        <v>613</v>
      </c>
      <c r="D355" s="839" t="s">
        <v>614</v>
      </c>
      <c r="E355" s="825" t="s">
        <v>2511</v>
      </c>
      <c r="F355" s="839" t="s">
        <v>2512</v>
      </c>
      <c r="G355" s="825" t="s">
        <v>2809</v>
      </c>
      <c r="H355" s="825" t="s">
        <v>2810</v>
      </c>
      <c r="I355" s="831">
        <v>128.13142939976282</v>
      </c>
      <c r="J355" s="831">
        <v>200</v>
      </c>
      <c r="K355" s="832">
        <v>25621.9599609375</v>
      </c>
    </row>
    <row r="356" spans="1:11" ht="14.45" customHeight="1" x14ac:dyDescent="0.2">
      <c r="A356" s="821" t="s">
        <v>589</v>
      </c>
      <c r="B356" s="822" t="s">
        <v>590</v>
      </c>
      <c r="C356" s="825" t="s">
        <v>613</v>
      </c>
      <c r="D356" s="839" t="s">
        <v>614</v>
      </c>
      <c r="E356" s="825" t="s">
        <v>2511</v>
      </c>
      <c r="F356" s="839" t="s">
        <v>2512</v>
      </c>
      <c r="G356" s="825" t="s">
        <v>2811</v>
      </c>
      <c r="H356" s="825" t="s">
        <v>2812</v>
      </c>
      <c r="I356" s="831">
        <v>302.5</v>
      </c>
      <c r="J356" s="831">
        <v>360</v>
      </c>
      <c r="K356" s="832">
        <v>108900</v>
      </c>
    </row>
    <row r="357" spans="1:11" ht="14.45" customHeight="1" x14ac:dyDescent="0.2">
      <c r="A357" s="821" t="s">
        <v>589</v>
      </c>
      <c r="B357" s="822" t="s">
        <v>590</v>
      </c>
      <c r="C357" s="825" t="s">
        <v>613</v>
      </c>
      <c r="D357" s="839" t="s">
        <v>614</v>
      </c>
      <c r="E357" s="825" t="s">
        <v>2511</v>
      </c>
      <c r="F357" s="839" t="s">
        <v>2512</v>
      </c>
      <c r="G357" s="825" t="s">
        <v>2813</v>
      </c>
      <c r="H357" s="825" t="s">
        <v>2814</v>
      </c>
      <c r="I357" s="831">
        <v>511.82998657226563</v>
      </c>
      <c r="J357" s="831">
        <v>70</v>
      </c>
      <c r="K357" s="832">
        <v>35828.0986328125</v>
      </c>
    </row>
    <row r="358" spans="1:11" ht="14.45" customHeight="1" x14ac:dyDescent="0.2">
      <c r="A358" s="821" t="s">
        <v>589</v>
      </c>
      <c r="B358" s="822" t="s">
        <v>590</v>
      </c>
      <c r="C358" s="825" t="s">
        <v>613</v>
      </c>
      <c r="D358" s="839" t="s">
        <v>614</v>
      </c>
      <c r="E358" s="825" t="s">
        <v>2511</v>
      </c>
      <c r="F358" s="839" t="s">
        <v>2512</v>
      </c>
      <c r="G358" s="825" t="s">
        <v>2815</v>
      </c>
      <c r="H358" s="825" t="s">
        <v>2816</v>
      </c>
      <c r="I358" s="831">
        <v>2.1800000667572021</v>
      </c>
      <c r="J358" s="831">
        <v>600</v>
      </c>
      <c r="K358" s="832">
        <v>1306.8000183105469</v>
      </c>
    </row>
    <row r="359" spans="1:11" ht="14.45" customHeight="1" x14ac:dyDescent="0.2">
      <c r="A359" s="821" t="s">
        <v>589</v>
      </c>
      <c r="B359" s="822" t="s">
        <v>590</v>
      </c>
      <c r="C359" s="825" t="s">
        <v>616</v>
      </c>
      <c r="D359" s="839" t="s">
        <v>617</v>
      </c>
      <c r="E359" s="825" t="s">
        <v>2817</v>
      </c>
      <c r="F359" s="839" t="s">
        <v>2818</v>
      </c>
      <c r="G359" s="825" t="s">
        <v>2819</v>
      </c>
      <c r="H359" s="825" t="s">
        <v>2820</v>
      </c>
      <c r="I359" s="831">
        <v>1.1499999761581421</v>
      </c>
      <c r="J359" s="831">
        <v>81</v>
      </c>
      <c r="K359" s="832">
        <v>93.149999141693115</v>
      </c>
    </row>
    <row r="360" spans="1:11" ht="14.45" customHeight="1" x14ac:dyDescent="0.2">
      <c r="A360" s="821" t="s">
        <v>589</v>
      </c>
      <c r="B360" s="822" t="s">
        <v>590</v>
      </c>
      <c r="C360" s="825" t="s">
        <v>616</v>
      </c>
      <c r="D360" s="839" t="s">
        <v>617</v>
      </c>
      <c r="E360" s="825" t="s">
        <v>2817</v>
      </c>
      <c r="F360" s="839" t="s">
        <v>2818</v>
      </c>
      <c r="G360" s="825" t="s">
        <v>2821</v>
      </c>
      <c r="H360" s="825" t="s">
        <v>2822</v>
      </c>
      <c r="I360" s="831">
        <v>555.489990234375</v>
      </c>
      <c r="J360" s="831">
        <v>60</v>
      </c>
      <c r="K360" s="832">
        <v>33329.39990234375</v>
      </c>
    </row>
    <row r="361" spans="1:11" ht="14.45" customHeight="1" x14ac:dyDescent="0.2">
      <c r="A361" s="821" t="s">
        <v>589</v>
      </c>
      <c r="B361" s="822" t="s">
        <v>590</v>
      </c>
      <c r="C361" s="825" t="s">
        <v>616</v>
      </c>
      <c r="D361" s="839" t="s">
        <v>617</v>
      </c>
      <c r="E361" s="825" t="s">
        <v>2817</v>
      </c>
      <c r="F361" s="839" t="s">
        <v>2818</v>
      </c>
      <c r="G361" s="825" t="s">
        <v>2823</v>
      </c>
      <c r="H361" s="825" t="s">
        <v>2824</v>
      </c>
      <c r="I361" s="831">
        <v>1349.6700439453125</v>
      </c>
      <c r="J361" s="831">
        <v>51</v>
      </c>
      <c r="K361" s="832">
        <v>68833.171997070313</v>
      </c>
    </row>
    <row r="362" spans="1:11" ht="14.45" customHeight="1" x14ac:dyDescent="0.2">
      <c r="A362" s="821" t="s">
        <v>589</v>
      </c>
      <c r="B362" s="822" t="s">
        <v>590</v>
      </c>
      <c r="C362" s="825" t="s">
        <v>616</v>
      </c>
      <c r="D362" s="839" t="s">
        <v>617</v>
      </c>
      <c r="E362" s="825" t="s">
        <v>2817</v>
      </c>
      <c r="F362" s="839" t="s">
        <v>2818</v>
      </c>
      <c r="G362" s="825" t="s">
        <v>2825</v>
      </c>
      <c r="H362" s="825" t="s">
        <v>2826</v>
      </c>
      <c r="I362" s="831">
        <v>1964.6300048828125</v>
      </c>
      <c r="J362" s="831">
        <v>1</v>
      </c>
      <c r="K362" s="832">
        <v>1964.6300048828125</v>
      </c>
    </row>
    <row r="363" spans="1:11" ht="14.45" customHeight="1" x14ac:dyDescent="0.2">
      <c r="A363" s="821" t="s">
        <v>589</v>
      </c>
      <c r="B363" s="822" t="s">
        <v>590</v>
      </c>
      <c r="C363" s="825" t="s">
        <v>616</v>
      </c>
      <c r="D363" s="839" t="s">
        <v>617</v>
      </c>
      <c r="E363" s="825" t="s">
        <v>2817</v>
      </c>
      <c r="F363" s="839" t="s">
        <v>2818</v>
      </c>
      <c r="G363" s="825" t="s">
        <v>2827</v>
      </c>
      <c r="H363" s="825" t="s">
        <v>2828</v>
      </c>
      <c r="I363" s="831">
        <v>15420.3701171875</v>
      </c>
      <c r="J363" s="831">
        <v>1</v>
      </c>
      <c r="K363" s="832">
        <v>15420.3701171875</v>
      </c>
    </row>
    <row r="364" spans="1:11" ht="14.45" customHeight="1" x14ac:dyDescent="0.2">
      <c r="A364" s="821" t="s">
        <v>589</v>
      </c>
      <c r="B364" s="822" t="s">
        <v>590</v>
      </c>
      <c r="C364" s="825" t="s">
        <v>616</v>
      </c>
      <c r="D364" s="839" t="s">
        <v>617</v>
      </c>
      <c r="E364" s="825" t="s">
        <v>2817</v>
      </c>
      <c r="F364" s="839" t="s">
        <v>2818</v>
      </c>
      <c r="G364" s="825" t="s">
        <v>2829</v>
      </c>
      <c r="H364" s="825" t="s">
        <v>2830</v>
      </c>
      <c r="I364" s="831">
        <v>15420.349609375</v>
      </c>
      <c r="J364" s="831">
        <v>1</v>
      </c>
      <c r="K364" s="832">
        <v>15420.349609375</v>
      </c>
    </row>
    <row r="365" spans="1:11" ht="14.45" customHeight="1" x14ac:dyDescent="0.2">
      <c r="A365" s="821" t="s">
        <v>589</v>
      </c>
      <c r="B365" s="822" t="s">
        <v>590</v>
      </c>
      <c r="C365" s="825" t="s">
        <v>616</v>
      </c>
      <c r="D365" s="839" t="s">
        <v>617</v>
      </c>
      <c r="E365" s="825" t="s">
        <v>2817</v>
      </c>
      <c r="F365" s="839" t="s">
        <v>2818</v>
      </c>
      <c r="G365" s="825" t="s">
        <v>2831</v>
      </c>
      <c r="H365" s="825" t="s">
        <v>2832</v>
      </c>
      <c r="I365" s="831">
        <v>2010.4450073242188</v>
      </c>
      <c r="J365" s="831">
        <v>6</v>
      </c>
      <c r="K365" s="832">
        <v>11747.60009765625</v>
      </c>
    </row>
    <row r="366" spans="1:11" ht="14.45" customHeight="1" x14ac:dyDescent="0.2">
      <c r="A366" s="821" t="s">
        <v>589</v>
      </c>
      <c r="B366" s="822" t="s">
        <v>590</v>
      </c>
      <c r="C366" s="825" t="s">
        <v>616</v>
      </c>
      <c r="D366" s="839" t="s">
        <v>617</v>
      </c>
      <c r="E366" s="825" t="s">
        <v>2817</v>
      </c>
      <c r="F366" s="839" t="s">
        <v>2818</v>
      </c>
      <c r="G366" s="825" t="s">
        <v>2833</v>
      </c>
      <c r="H366" s="825" t="s">
        <v>2832</v>
      </c>
      <c r="I366" s="831">
        <v>2167.97998046875</v>
      </c>
      <c r="J366" s="831">
        <v>3</v>
      </c>
      <c r="K366" s="832">
        <v>6503.93994140625</v>
      </c>
    </row>
    <row r="367" spans="1:11" ht="14.45" customHeight="1" x14ac:dyDescent="0.2">
      <c r="A367" s="821" t="s">
        <v>589</v>
      </c>
      <c r="B367" s="822" t="s">
        <v>590</v>
      </c>
      <c r="C367" s="825" t="s">
        <v>616</v>
      </c>
      <c r="D367" s="839" t="s">
        <v>617</v>
      </c>
      <c r="E367" s="825" t="s">
        <v>2817</v>
      </c>
      <c r="F367" s="839" t="s">
        <v>2818</v>
      </c>
      <c r="G367" s="825" t="s">
        <v>2834</v>
      </c>
      <c r="H367" s="825" t="s">
        <v>2835</v>
      </c>
      <c r="I367" s="831">
        <v>2614.639892578125</v>
      </c>
      <c r="J367" s="831">
        <v>1</v>
      </c>
      <c r="K367" s="832">
        <v>2614.639892578125</v>
      </c>
    </row>
    <row r="368" spans="1:11" ht="14.45" customHeight="1" x14ac:dyDescent="0.2">
      <c r="A368" s="821" t="s">
        <v>589</v>
      </c>
      <c r="B368" s="822" t="s">
        <v>590</v>
      </c>
      <c r="C368" s="825" t="s">
        <v>616</v>
      </c>
      <c r="D368" s="839" t="s">
        <v>617</v>
      </c>
      <c r="E368" s="825" t="s">
        <v>2817</v>
      </c>
      <c r="F368" s="839" t="s">
        <v>2818</v>
      </c>
      <c r="G368" s="825" t="s">
        <v>2836</v>
      </c>
      <c r="H368" s="825" t="s">
        <v>2837</v>
      </c>
      <c r="I368" s="831">
        <v>4260.41015625</v>
      </c>
      <c r="J368" s="831">
        <v>1</v>
      </c>
      <c r="K368" s="832">
        <v>4260.41015625</v>
      </c>
    </row>
    <row r="369" spans="1:11" ht="14.45" customHeight="1" x14ac:dyDescent="0.2">
      <c r="A369" s="821" t="s">
        <v>589</v>
      </c>
      <c r="B369" s="822" t="s">
        <v>590</v>
      </c>
      <c r="C369" s="825" t="s">
        <v>616</v>
      </c>
      <c r="D369" s="839" t="s">
        <v>617</v>
      </c>
      <c r="E369" s="825" t="s">
        <v>2817</v>
      </c>
      <c r="F369" s="839" t="s">
        <v>2818</v>
      </c>
      <c r="G369" s="825" t="s">
        <v>2838</v>
      </c>
      <c r="H369" s="825" t="s">
        <v>2839</v>
      </c>
      <c r="I369" s="831">
        <v>4260.4599609375</v>
      </c>
      <c r="J369" s="831">
        <v>1</v>
      </c>
      <c r="K369" s="832">
        <v>4260.4599609375</v>
      </c>
    </row>
    <row r="370" spans="1:11" ht="14.45" customHeight="1" x14ac:dyDescent="0.2">
      <c r="A370" s="821" t="s">
        <v>589</v>
      </c>
      <c r="B370" s="822" t="s">
        <v>590</v>
      </c>
      <c r="C370" s="825" t="s">
        <v>616</v>
      </c>
      <c r="D370" s="839" t="s">
        <v>617</v>
      </c>
      <c r="E370" s="825" t="s">
        <v>2817</v>
      </c>
      <c r="F370" s="839" t="s">
        <v>2818</v>
      </c>
      <c r="G370" s="825" t="s">
        <v>2840</v>
      </c>
      <c r="H370" s="825" t="s">
        <v>2841</v>
      </c>
      <c r="I370" s="831">
        <v>5964.47998046875</v>
      </c>
      <c r="J370" s="831">
        <v>1</v>
      </c>
      <c r="K370" s="832">
        <v>5964.47998046875</v>
      </c>
    </row>
    <row r="371" spans="1:11" ht="14.45" customHeight="1" x14ac:dyDescent="0.2">
      <c r="A371" s="821" t="s">
        <v>589</v>
      </c>
      <c r="B371" s="822" t="s">
        <v>590</v>
      </c>
      <c r="C371" s="825" t="s">
        <v>616</v>
      </c>
      <c r="D371" s="839" t="s">
        <v>617</v>
      </c>
      <c r="E371" s="825" t="s">
        <v>2817</v>
      </c>
      <c r="F371" s="839" t="s">
        <v>2818</v>
      </c>
      <c r="G371" s="825" t="s">
        <v>2842</v>
      </c>
      <c r="H371" s="825" t="s">
        <v>2843</v>
      </c>
      <c r="I371" s="831">
        <v>5964.47998046875</v>
      </c>
      <c r="J371" s="831">
        <v>1</v>
      </c>
      <c r="K371" s="832">
        <v>5964.47998046875</v>
      </c>
    </row>
    <row r="372" spans="1:11" ht="14.45" customHeight="1" x14ac:dyDescent="0.2">
      <c r="A372" s="821" t="s">
        <v>589</v>
      </c>
      <c r="B372" s="822" t="s">
        <v>590</v>
      </c>
      <c r="C372" s="825" t="s">
        <v>616</v>
      </c>
      <c r="D372" s="839" t="s">
        <v>617</v>
      </c>
      <c r="E372" s="825" t="s">
        <v>2817</v>
      </c>
      <c r="F372" s="839" t="s">
        <v>2818</v>
      </c>
      <c r="G372" s="825" t="s">
        <v>2844</v>
      </c>
      <c r="H372" s="825" t="s">
        <v>2845</v>
      </c>
      <c r="I372" s="831">
        <v>5964.47998046875</v>
      </c>
      <c r="J372" s="831">
        <v>1</v>
      </c>
      <c r="K372" s="832">
        <v>5964.47998046875</v>
      </c>
    </row>
    <row r="373" spans="1:11" ht="14.45" customHeight="1" x14ac:dyDescent="0.2">
      <c r="A373" s="821" t="s">
        <v>589</v>
      </c>
      <c r="B373" s="822" t="s">
        <v>590</v>
      </c>
      <c r="C373" s="825" t="s">
        <v>616</v>
      </c>
      <c r="D373" s="839" t="s">
        <v>617</v>
      </c>
      <c r="E373" s="825" t="s">
        <v>2817</v>
      </c>
      <c r="F373" s="839" t="s">
        <v>2818</v>
      </c>
      <c r="G373" s="825" t="s">
        <v>2846</v>
      </c>
      <c r="H373" s="825" t="s">
        <v>2847</v>
      </c>
      <c r="I373" s="831">
        <v>5964.47998046875</v>
      </c>
      <c r="J373" s="831">
        <v>1</v>
      </c>
      <c r="K373" s="832">
        <v>5964.47998046875</v>
      </c>
    </row>
    <row r="374" spans="1:11" ht="14.45" customHeight="1" x14ac:dyDescent="0.2">
      <c r="A374" s="821" t="s">
        <v>589</v>
      </c>
      <c r="B374" s="822" t="s">
        <v>590</v>
      </c>
      <c r="C374" s="825" t="s">
        <v>616</v>
      </c>
      <c r="D374" s="839" t="s">
        <v>617</v>
      </c>
      <c r="E374" s="825" t="s">
        <v>2817</v>
      </c>
      <c r="F374" s="839" t="s">
        <v>2818</v>
      </c>
      <c r="G374" s="825" t="s">
        <v>2848</v>
      </c>
      <c r="H374" s="825" t="s">
        <v>2849</v>
      </c>
      <c r="I374" s="831">
        <v>22885</v>
      </c>
      <c r="J374" s="831">
        <v>5</v>
      </c>
      <c r="K374" s="832">
        <v>114425</v>
      </c>
    </row>
    <row r="375" spans="1:11" ht="14.45" customHeight="1" x14ac:dyDescent="0.2">
      <c r="A375" s="821" t="s">
        <v>589</v>
      </c>
      <c r="B375" s="822" t="s">
        <v>590</v>
      </c>
      <c r="C375" s="825" t="s">
        <v>616</v>
      </c>
      <c r="D375" s="839" t="s">
        <v>617</v>
      </c>
      <c r="E375" s="825" t="s">
        <v>2817</v>
      </c>
      <c r="F375" s="839" t="s">
        <v>2818</v>
      </c>
      <c r="G375" s="825" t="s">
        <v>2850</v>
      </c>
      <c r="H375" s="825" t="s">
        <v>2851</v>
      </c>
      <c r="I375" s="831">
        <v>22885</v>
      </c>
      <c r="J375" s="831">
        <v>2</v>
      </c>
      <c r="K375" s="832">
        <v>45770</v>
      </c>
    </row>
    <row r="376" spans="1:11" ht="14.45" customHeight="1" x14ac:dyDescent="0.2">
      <c r="A376" s="821" t="s">
        <v>589</v>
      </c>
      <c r="B376" s="822" t="s">
        <v>590</v>
      </c>
      <c r="C376" s="825" t="s">
        <v>616</v>
      </c>
      <c r="D376" s="839" t="s">
        <v>617</v>
      </c>
      <c r="E376" s="825" t="s">
        <v>2817</v>
      </c>
      <c r="F376" s="839" t="s">
        <v>2818</v>
      </c>
      <c r="G376" s="825" t="s">
        <v>2852</v>
      </c>
      <c r="H376" s="825" t="s">
        <v>2853</v>
      </c>
      <c r="I376" s="831">
        <v>12420</v>
      </c>
      <c r="J376" s="831">
        <v>7</v>
      </c>
      <c r="K376" s="832">
        <v>86940</v>
      </c>
    </row>
    <row r="377" spans="1:11" ht="14.45" customHeight="1" x14ac:dyDescent="0.2">
      <c r="A377" s="821" t="s">
        <v>589</v>
      </c>
      <c r="B377" s="822" t="s">
        <v>590</v>
      </c>
      <c r="C377" s="825" t="s">
        <v>616</v>
      </c>
      <c r="D377" s="839" t="s">
        <v>617</v>
      </c>
      <c r="E377" s="825" t="s">
        <v>2817</v>
      </c>
      <c r="F377" s="839" t="s">
        <v>2818</v>
      </c>
      <c r="G377" s="825" t="s">
        <v>2854</v>
      </c>
      <c r="H377" s="825" t="s">
        <v>2855</v>
      </c>
      <c r="I377" s="831">
        <v>12420</v>
      </c>
      <c r="J377" s="831">
        <v>75</v>
      </c>
      <c r="K377" s="832">
        <v>931500</v>
      </c>
    </row>
    <row r="378" spans="1:11" ht="14.45" customHeight="1" x14ac:dyDescent="0.2">
      <c r="A378" s="821" t="s">
        <v>589</v>
      </c>
      <c r="B378" s="822" t="s">
        <v>590</v>
      </c>
      <c r="C378" s="825" t="s">
        <v>616</v>
      </c>
      <c r="D378" s="839" t="s">
        <v>617</v>
      </c>
      <c r="E378" s="825" t="s">
        <v>2817</v>
      </c>
      <c r="F378" s="839" t="s">
        <v>2818</v>
      </c>
      <c r="G378" s="825" t="s">
        <v>2856</v>
      </c>
      <c r="H378" s="825" t="s">
        <v>2857</v>
      </c>
      <c r="I378" s="831">
        <v>12420</v>
      </c>
      <c r="J378" s="831">
        <v>36</v>
      </c>
      <c r="K378" s="832">
        <v>447120</v>
      </c>
    </row>
    <row r="379" spans="1:11" ht="14.45" customHeight="1" x14ac:dyDescent="0.2">
      <c r="A379" s="821" t="s">
        <v>589</v>
      </c>
      <c r="B379" s="822" t="s">
        <v>590</v>
      </c>
      <c r="C379" s="825" t="s">
        <v>616</v>
      </c>
      <c r="D379" s="839" t="s">
        <v>617</v>
      </c>
      <c r="E379" s="825" t="s">
        <v>2817</v>
      </c>
      <c r="F379" s="839" t="s">
        <v>2818</v>
      </c>
      <c r="G379" s="825" t="s">
        <v>2858</v>
      </c>
      <c r="H379" s="825" t="s">
        <v>2859</v>
      </c>
      <c r="I379" s="831">
        <v>12420</v>
      </c>
      <c r="J379" s="831">
        <v>9</v>
      </c>
      <c r="K379" s="832">
        <v>111780</v>
      </c>
    </row>
    <row r="380" spans="1:11" ht="14.45" customHeight="1" x14ac:dyDescent="0.2">
      <c r="A380" s="821" t="s">
        <v>589</v>
      </c>
      <c r="B380" s="822" t="s">
        <v>590</v>
      </c>
      <c r="C380" s="825" t="s">
        <v>616</v>
      </c>
      <c r="D380" s="839" t="s">
        <v>617</v>
      </c>
      <c r="E380" s="825" t="s">
        <v>2817</v>
      </c>
      <c r="F380" s="839" t="s">
        <v>2818</v>
      </c>
      <c r="G380" s="825" t="s">
        <v>2860</v>
      </c>
      <c r="H380" s="825" t="s">
        <v>2861</v>
      </c>
      <c r="I380" s="831">
        <v>12420</v>
      </c>
      <c r="J380" s="831">
        <v>3</v>
      </c>
      <c r="K380" s="832">
        <v>37260</v>
      </c>
    </row>
    <row r="381" spans="1:11" ht="14.45" customHeight="1" x14ac:dyDescent="0.2">
      <c r="A381" s="821" t="s">
        <v>589</v>
      </c>
      <c r="B381" s="822" t="s">
        <v>590</v>
      </c>
      <c r="C381" s="825" t="s">
        <v>616</v>
      </c>
      <c r="D381" s="839" t="s">
        <v>617</v>
      </c>
      <c r="E381" s="825" t="s">
        <v>2817</v>
      </c>
      <c r="F381" s="839" t="s">
        <v>2818</v>
      </c>
      <c r="G381" s="825" t="s">
        <v>2862</v>
      </c>
      <c r="H381" s="825" t="s">
        <v>2863</v>
      </c>
      <c r="I381" s="831">
        <v>12420</v>
      </c>
      <c r="J381" s="831">
        <v>3</v>
      </c>
      <c r="K381" s="832">
        <v>37260</v>
      </c>
    </row>
    <row r="382" spans="1:11" ht="14.45" customHeight="1" x14ac:dyDescent="0.2">
      <c r="A382" s="821" t="s">
        <v>589</v>
      </c>
      <c r="B382" s="822" t="s">
        <v>590</v>
      </c>
      <c r="C382" s="825" t="s">
        <v>616</v>
      </c>
      <c r="D382" s="839" t="s">
        <v>617</v>
      </c>
      <c r="E382" s="825" t="s">
        <v>2817</v>
      </c>
      <c r="F382" s="839" t="s">
        <v>2818</v>
      </c>
      <c r="G382" s="825" t="s">
        <v>2864</v>
      </c>
      <c r="H382" s="825" t="s">
        <v>2865</v>
      </c>
      <c r="I382" s="831">
        <v>12420</v>
      </c>
      <c r="J382" s="831">
        <v>1</v>
      </c>
      <c r="K382" s="832">
        <v>12420</v>
      </c>
    </row>
    <row r="383" spans="1:11" ht="14.45" customHeight="1" x14ac:dyDescent="0.2">
      <c r="A383" s="821" t="s">
        <v>589</v>
      </c>
      <c r="B383" s="822" t="s">
        <v>590</v>
      </c>
      <c r="C383" s="825" t="s">
        <v>616</v>
      </c>
      <c r="D383" s="839" t="s">
        <v>617</v>
      </c>
      <c r="E383" s="825" t="s">
        <v>2817</v>
      </c>
      <c r="F383" s="839" t="s">
        <v>2818</v>
      </c>
      <c r="G383" s="825" t="s">
        <v>2866</v>
      </c>
      <c r="H383" s="825" t="s">
        <v>2867</v>
      </c>
      <c r="I383" s="831">
        <v>12420</v>
      </c>
      <c r="J383" s="831">
        <v>10</v>
      </c>
      <c r="K383" s="832">
        <v>124200</v>
      </c>
    </row>
    <row r="384" spans="1:11" ht="14.45" customHeight="1" x14ac:dyDescent="0.2">
      <c r="A384" s="821" t="s">
        <v>589</v>
      </c>
      <c r="B384" s="822" t="s">
        <v>590</v>
      </c>
      <c r="C384" s="825" t="s">
        <v>616</v>
      </c>
      <c r="D384" s="839" t="s">
        <v>617</v>
      </c>
      <c r="E384" s="825" t="s">
        <v>2817</v>
      </c>
      <c r="F384" s="839" t="s">
        <v>2818</v>
      </c>
      <c r="G384" s="825" t="s">
        <v>2868</v>
      </c>
      <c r="H384" s="825" t="s">
        <v>2869</v>
      </c>
      <c r="I384" s="831">
        <v>12420</v>
      </c>
      <c r="J384" s="831">
        <v>12</v>
      </c>
      <c r="K384" s="832">
        <v>149040</v>
      </c>
    </row>
    <row r="385" spans="1:11" ht="14.45" customHeight="1" x14ac:dyDescent="0.2">
      <c r="A385" s="821" t="s">
        <v>589</v>
      </c>
      <c r="B385" s="822" t="s">
        <v>590</v>
      </c>
      <c r="C385" s="825" t="s">
        <v>616</v>
      </c>
      <c r="D385" s="839" t="s">
        <v>617</v>
      </c>
      <c r="E385" s="825" t="s">
        <v>2817</v>
      </c>
      <c r="F385" s="839" t="s">
        <v>2818</v>
      </c>
      <c r="G385" s="825" t="s">
        <v>2870</v>
      </c>
      <c r="H385" s="825" t="s">
        <v>2871</v>
      </c>
      <c r="I385" s="831">
        <v>15698</v>
      </c>
      <c r="J385" s="831">
        <v>1</v>
      </c>
      <c r="K385" s="832">
        <v>15698</v>
      </c>
    </row>
    <row r="386" spans="1:11" ht="14.45" customHeight="1" x14ac:dyDescent="0.2">
      <c r="A386" s="821" t="s">
        <v>589</v>
      </c>
      <c r="B386" s="822" t="s">
        <v>590</v>
      </c>
      <c r="C386" s="825" t="s">
        <v>616</v>
      </c>
      <c r="D386" s="839" t="s">
        <v>617</v>
      </c>
      <c r="E386" s="825" t="s">
        <v>2817</v>
      </c>
      <c r="F386" s="839" t="s">
        <v>2818</v>
      </c>
      <c r="G386" s="825" t="s">
        <v>2872</v>
      </c>
      <c r="H386" s="825" t="s">
        <v>2873</v>
      </c>
      <c r="I386" s="831">
        <v>15698</v>
      </c>
      <c r="J386" s="831">
        <v>5</v>
      </c>
      <c r="K386" s="832">
        <v>78490</v>
      </c>
    </row>
    <row r="387" spans="1:11" ht="14.45" customHeight="1" x14ac:dyDescent="0.2">
      <c r="A387" s="821" t="s">
        <v>589</v>
      </c>
      <c r="B387" s="822" t="s">
        <v>590</v>
      </c>
      <c r="C387" s="825" t="s">
        <v>616</v>
      </c>
      <c r="D387" s="839" t="s">
        <v>617</v>
      </c>
      <c r="E387" s="825" t="s">
        <v>2817</v>
      </c>
      <c r="F387" s="839" t="s">
        <v>2818</v>
      </c>
      <c r="G387" s="825" t="s">
        <v>2874</v>
      </c>
      <c r="H387" s="825" t="s">
        <v>2875</v>
      </c>
      <c r="I387" s="831">
        <v>650</v>
      </c>
      <c r="J387" s="831">
        <v>70</v>
      </c>
      <c r="K387" s="832">
        <v>45500</v>
      </c>
    </row>
    <row r="388" spans="1:11" ht="14.45" customHeight="1" x14ac:dyDescent="0.2">
      <c r="A388" s="821" t="s">
        <v>589</v>
      </c>
      <c r="B388" s="822" t="s">
        <v>590</v>
      </c>
      <c r="C388" s="825" t="s">
        <v>616</v>
      </c>
      <c r="D388" s="839" t="s">
        <v>617</v>
      </c>
      <c r="E388" s="825" t="s">
        <v>2817</v>
      </c>
      <c r="F388" s="839" t="s">
        <v>2818</v>
      </c>
      <c r="G388" s="825" t="s">
        <v>2876</v>
      </c>
      <c r="H388" s="825" t="s">
        <v>2877</v>
      </c>
      <c r="I388" s="831">
        <v>650</v>
      </c>
      <c r="J388" s="831">
        <v>50</v>
      </c>
      <c r="K388" s="832">
        <v>32499.98046875</v>
      </c>
    </row>
    <row r="389" spans="1:11" ht="14.45" customHeight="1" x14ac:dyDescent="0.2">
      <c r="A389" s="821" t="s">
        <v>589</v>
      </c>
      <c r="B389" s="822" t="s">
        <v>590</v>
      </c>
      <c r="C389" s="825" t="s">
        <v>616</v>
      </c>
      <c r="D389" s="839" t="s">
        <v>617</v>
      </c>
      <c r="E389" s="825" t="s">
        <v>2817</v>
      </c>
      <c r="F389" s="839" t="s">
        <v>2818</v>
      </c>
      <c r="G389" s="825" t="s">
        <v>2878</v>
      </c>
      <c r="H389" s="825" t="s">
        <v>2879</v>
      </c>
      <c r="I389" s="831">
        <v>3999.090087890625</v>
      </c>
      <c r="J389" s="831">
        <v>9</v>
      </c>
      <c r="K389" s="832">
        <v>35991.80859375</v>
      </c>
    </row>
    <row r="390" spans="1:11" ht="14.45" customHeight="1" x14ac:dyDescent="0.2">
      <c r="A390" s="821" t="s">
        <v>589</v>
      </c>
      <c r="B390" s="822" t="s">
        <v>590</v>
      </c>
      <c r="C390" s="825" t="s">
        <v>616</v>
      </c>
      <c r="D390" s="839" t="s">
        <v>617</v>
      </c>
      <c r="E390" s="825" t="s">
        <v>2817</v>
      </c>
      <c r="F390" s="839" t="s">
        <v>2818</v>
      </c>
      <c r="G390" s="825" t="s">
        <v>2880</v>
      </c>
      <c r="H390" s="825" t="s">
        <v>2881</v>
      </c>
      <c r="I390" s="831">
        <v>3999.090087890625</v>
      </c>
      <c r="J390" s="831">
        <v>2</v>
      </c>
      <c r="K390" s="832">
        <v>7998.18017578125</v>
      </c>
    </row>
    <row r="391" spans="1:11" ht="14.45" customHeight="1" x14ac:dyDescent="0.2">
      <c r="A391" s="821" t="s">
        <v>589</v>
      </c>
      <c r="B391" s="822" t="s">
        <v>590</v>
      </c>
      <c r="C391" s="825" t="s">
        <v>616</v>
      </c>
      <c r="D391" s="839" t="s">
        <v>617</v>
      </c>
      <c r="E391" s="825" t="s">
        <v>2817</v>
      </c>
      <c r="F391" s="839" t="s">
        <v>2818</v>
      </c>
      <c r="G391" s="825" t="s">
        <v>2882</v>
      </c>
      <c r="H391" s="825" t="s">
        <v>2883</v>
      </c>
      <c r="I391" s="831">
        <v>3999.090087890625</v>
      </c>
      <c r="J391" s="831">
        <v>1</v>
      </c>
      <c r="K391" s="832">
        <v>3999.090087890625</v>
      </c>
    </row>
    <row r="392" spans="1:11" ht="14.45" customHeight="1" x14ac:dyDescent="0.2">
      <c r="A392" s="821" t="s">
        <v>589</v>
      </c>
      <c r="B392" s="822" t="s">
        <v>590</v>
      </c>
      <c r="C392" s="825" t="s">
        <v>616</v>
      </c>
      <c r="D392" s="839" t="s">
        <v>617</v>
      </c>
      <c r="E392" s="825" t="s">
        <v>2817</v>
      </c>
      <c r="F392" s="839" t="s">
        <v>2818</v>
      </c>
      <c r="G392" s="825" t="s">
        <v>2884</v>
      </c>
      <c r="H392" s="825" t="s">
        <v>2885</v>
      </c>
      <c r="I392" s="831">
        <v>3999.10009765625</v>
      </c>
      <c r="J392" s="831">
        <v>1</v>
      </c>
      <c r="K392" s="832">
        <v>3999.10009765625</v>
      </c>
    </row>
    <row r="393" spans="1:11" ht="14.45" customHeight="1" x14ac:dyDescent="0.2">
      <c r="A393" s="821" t="s">
        <v>589</v>
      </c>
      <c r="B393" s="822" t="s">
        <v>590</v>
      </c>
      <c r="C393" s="825" t="s">
        <v>616</v>
      </c>
      <c r="D393" s="839" t="s">
        <v>617</v>
      </c>
      <c r="E393" s="825" t="s">
        <v>2817</v>
      </c>
      <c r="F393" s="839" t="s">
        <v>2818</v>
      </c>
      <c r="G393" s="825" t="s">
        <v>2886</v>
      </c>
      <c r="H393" s="825" t="s">
        <v>2887</v>
      </c>
      <c r="I393" s="831">
        <v>1037.300048828125</v>
      </c>
      <c r="J393" s="831">
        <v>4</v>
      </c>
      <c r="K393" s="832">
        <v>4149.2001953125</v>
      </c>
    </row>
    <row r="394" spans="1:11" ht="14.45" customHeight="1" x14ac:dyDescent="0.2">
      <c r="A394" s="821" t="s">
        <v>589</v>
      </c>
      <c r="B394" s="822" t="s">
        <v>590</v>
      </c>
      <c r="C394" s="825" t="s">
        <v>616</v>
      </c>
      <c r="D394" s="839" t="s">
        <v>617</v>
      </c>
      <c r="E394" s="825" t="s">
        <v>2817</v>
      </c>
      <c r="F394" s="839" t="s">
        <v>2818</v>
      </c>
      <c r="G394" s="825" t="s">
        <v>2888</v>
      </c>
      <c r="H394" s="825" t="s">
        <v>2889</v>
      </c>
      <c r="I394" s="831">
        <v>4141.993489583333</v>
      </c>
      <c r="J394" s="831">
        <v>2</v>
      </c>
      <c r="K394" s="832">
        <v>12425.970468750224</v>
      </c>
    </row>
    <row r="395" spans="1:11" ht="14.45" customHeight="1" x14ac:dyDescent="0.2">
      <c r="A395" s="821" t="s">
        <v>589</v>
      </c>
      <c r="B395" s="822" t="s">
        <v>590</v>
      </c>
      <c r="C395" s="825" t="s">
        <v>616</v>
      </c>
      <c r="D395" s="839" t="s">
        <v>617</v>
      </c>
      <c r="E395" s="825" t="s">
        <v>2817</v>
      </c>
      <c r="F395" s="839" t="s">
        <v>2818</v>
      </c>
      <c r="G395" s="825" t="s">
        <v>2890</v>
      </c>
      <c r="H395" s="825" t="s">
        <v>2891</v>
      </c>
      <c r="I395" s="831">
        <v>5648.183430989583</v>
      </c>
      <c r="J395" s="831">
        <v>3</v>
      </c>
      <c r="K395" s="832">
        <v>16944.55029296875</v>
      </c>
    </row>
    <row r="396" spans="1:11" ht="14.45" customHeight="1" x14ac:dyDescent="0.2">
      <c r="A396" s="821" t="s">
        <v>589</v>
      </c>
      <c r="B396" s="822" t="s">
        <v>590</v>
      </c>
      <c r="C396" s="825" t="s">
        <v>616</v>
      </c>
      <c r="D396" s="839" t="s">
        <v>617</v>
      </c>
      <c r="E396" s="825" t="s">
        <v>2817</v>
      </c>
      <c r="F396" s="839" t="s">
        <v>2818</v>
      </c>
      <c r="G396" s="825" t="s">
        <v>2892</v>
      </c>
      <c r="H396" s="825" t="s">
        <v>2893</v>
      </c>
      <c r="I396" s="831">
        <v>4125.60986328125</v>
      </c>
      <c r="J396" s="831">
        <v>1</v>
      </c>
      <c r="K396" s="832">
        <v>4125.60986328125</v>
      </c>
    </row>
    <row r="397" spans="1:11" ht="14.45" customHeight="1" x14ac:dyDescent="0.2">
      <c r="A397" s="821" t="s">
        <v>589</v>
      </c>
      <c r="B397" s="822" t="s">
        <v>590</v>
      </c>
      <c r="C397" s="825" t="s">
        <v>616</v>
      </c>
      <c r="D397" s="839" t="s">
        <v>617</v>
      </c>
      <c r="E397" s="825" t="s">
        <v>2817</v>
      </c>
      <c r="F397" s="839" t="s">
        <v>2818</v>
      </c>
      <c r="G397" s="825" t="s">
        <v>2894</v>
      </c>
      <c r="H397" s="825" t="s">
        <v>2895</v>
      </c>
      <c r="I397" s="831">
        <v>4125.6201171875</v>
      </c>
      <c r="J397" s="831">
        <v>1</v>
      </c>
      <c r="K397" s="832">
        <v>4125.6201171875</v>
      </c>
    </row>
    <row r="398" spans="1:11" ht="14.45" customHeight="1" x14ac:dyDescent="0.2">
      <c r="A398" s="821" t="s">
        <v>589</v>
      </c>
      <c r="B398" s="822" t="s">
        <v>590</v>
      </c>
      <c r="C398" s="825" t="s">
        <v>616</v>
      </c>
      <c r="D398" s="839" t="s">
        <v>617</v>
      </c>
      <c r="E398" s="825" t="s">
        <v>2817</v>
      </c>
      <c r="F398" s="839" t="s">
        <v>2818</v>
      </c>
      <c r="G398" s="825" t="s">
        <v>2896</v>
      </c>
      <c r="H398" s="825" t="s">
        <v>2897</v>
      </c>
      <c r="I398" s="831">
        <v>4125.625</v>
      </c>
      <c r="J398" s="831">
        <v>2</v>
      </c>
      <c r="K398" s="832">
        <v>8251.25</v>
      </c>
    </row>
    <row r="399" spans="1:11" ht="14.45" customHeight="1" x14ac:dyDescent="0.2">
      <c r="A399" s="821" t="s">
        <v>589</v>
      </c>
      <c r="B399" s="822" t="s">
        <v>590</v>
      </c>
      <c r="C399" s="825" t="s">
        <v>616</v>
      </c>
      <c r="D399" s="839" t="s">
        <v>617</v>
      </c>
      <c r="E399" s="825" t="s">
        <v>2817</v>
      </c>
      <c r="F399" s="839" t="s">
        <v>2818</v>
      </c>
      <c r="G399" s="825" t="s">
        <v>2898</v>
      </c>
      <c r="H399" s="825" t="s">
        <v>2899</v>
      </c>
      <c r="I399" s="831">
        <v>5238.239990234375</v>
      </c>
      <c r="J399" s="831">
        <v>2</v>
      </c>
      <c r="K399" s="832">
        <v>10476.47998046875</v>
      </c>
    </row>
    <row r="400" spans="1:11" ht="14.45" customHeight="1" x14ac:dyDescent="0.2">
      <c r="A400" s="821" t="s">
        <v>589</v>
      </c>
      <c r="B400" s="822" t="s">
        <v>590</v>
      </c>
      <c r="C400" s="825" t="s">
        <v>616</v>
      </c>
      <c r="D400" s="839" t="s">
        <v>617</v>
      </c>
      <c r="E400" s="825" t="s">
        <v>2817</v>
      </c>
      <c r="F400" s="839" t="s">
        <v>2818</v>
      </c>
      <c r="G400" s="825" t="s">
        <v>2900</v>
      </c>
      <c r="H400" s="825" t="s">
        <v>2901</v>
      </c>
      <c r="I400" s="831">
        <v>5648.18212890625</v>
      </c>
      <c r="J400" s="831">
        <v>5</v>
      </c>
      <c r="K400" s="832">
        <v>28240.91064453125</v>
      </c>
    </row>
    <row r="401" spans="1:11" ht="14.45" customHeight="1" x14ac:dyDescent="0.2">
      <c r="A401" s="821" t="s">
        <v>589</v>
      </c>
      <c r="B401" s="822" t="s">
        <v>590</v>
      </c>
      <c r="C401" s="825" t="s">
        <v>616</v>
      </c>
      <c r="D401" s="839" t="s">
        <v>617</v>
      </c>
      <c r="E401" s="825" t="s">
        <v>2817</v>
      </c>
      <c r="F401" s="839" t="s">
        <v>2818</v>
      </c>
      <c r="G401" s="825" t="s">
        <v>2902</v>
      </c>
      <c r="H401" s="825" t="s">
        <v>2903</v>
      </c>
      <c r="I401" s="831">
        <v>5648.169921875</v>
      </c>
      <c r="J401" s="831">
        <v>1</v>
      </c>
      <c r="K401" s="832">
        <v>5648.169921875</v>
      </c>
    </row>
    <row r="402" spans="1:11" ht="14.45" customHeight="1" x14ac:dyDescent="0.2">
      <c r="A402" s="821" t="s">
        <v>589</v>
      </c>
      <c r="B402" s="822" t="s">
        <v>590</v>
      </c>
      <c r="C402" s="825" t="s">
        <v>616</v>
      </c>
      <c r="D402" s="839" t="s">
        <v>617</v>
      </c>
      <c r="E402" s="825" t="s">
        <v>2817</v>
      </c>
      <c r="F402" s="839" t="s">
        <v>2818</v>
      </c>
      <c r="G402" s="825" t="s">
        <v>2904</v>
      </c>
      <c r="H402" s="825" t="s">
        <v>2905</v>
      </c>
      <c r="I402" s="831">
        <v>6212.97998046875</v>
      </c>
      <c r="J402" s="831">
        <v>1</v>
      </c>
      <c r="K402" s="832">
        <v>6212.97998046875</v>
      </c>
    </row>
    <row r="403" spans="1:11" ht="14.45" customHeight="1" x14ac:dyDescent="0.2">
      <c r="A403" s="821" t="s">
        <v>589</v>
      </c>
      <c r="B403" s="822" t="s">
        <v>590</v>
      </c>
      <c r="C403" s="825" t="s">
        <v>616</v>
      </c>
      <c r="D403" s="839" t="s">
        <v>617</v>
      </c>
      <c r="E403" s="825" t="s">
        <v>2817</v>
      </c>
      <c r="F403" s="839" t="s">
        <v>2818</v>
      </c>
      <c r="G403" s="825" t="s">
        <v>2906</v>
      </c>
      <c r="H403" s="825" t="s">
        <v>2907</v>
      </c>
      <c r="I403" s="831">
        <v>6858.81494140625</v>
      </c>
      <c r="J403" s="831">
        <v>2</v>
      </c>
      <c r="K403" s="832">
        <v>13717.6298828125</v>
      </c>
    </row>
    <row r="404" spans="1:11" ht="14.45" customHeight="1" x14ac:dyDescent="0.2">
      <c r="A404" s="821" t="s">
        <v>589</v>
      </c>
      <c r="B404" s="822" t="s">
        <v>590</v>
      </c>
      <c r="C404" s="825" t="s">
        <v>616</v>
      </c>
      <c r="D404" s="839" t="s">
        <v>617</v>
      </c>
      <c r="E404" s="825" t="s">
        <v>2817</v>
      </c>
      <c r="F404" s="839" t="s">
        <v>2818</v>
      </c>
      <c r="G404" s="825" t="s">
        <v>2908</v>
      </c>
      <c r="H404" s="825" t="s">
        <v>2909</v>
      </c>
      <c r="I404" s="831">
        <v>1.1499999761581421</v>
      </c>
      <c r="J404" s="831">
        <v>4</v>
      </c>
      <c r="K404" s="832">
        <v>4.5999999046325684</v>
      </c>
    </row>
    <row r="405" spans="1:11" ht="14.45" customHeight="1" x14ac:dyDescent="0.2">
      <c r="A405" s="821" t="s">
        <v>589</v>
      </c>
      <c r="B405" s="822" t="s">
        <v>590</v>
      </c>
      <c r="C405" s="825" t="s">
        <v>616</v>
      </c>
      <c r="D405" s="839" t="s">
        <v>617</v>
      </c>
      <c r="E405" s="825" t="s">
        <v>2817</v>
      </c>
      <c r="F405" s="839" t="s">
        <v>2818</v>
      </c>
      <c r="G405" s="825" t="s">
        <v>2910</v>
      </c>
      <c r="H405" s="825" t="s">
        <v>2911</v>
      </c>
      <c r="I405" s="831">
        <v>1.1499999761581421</v>
      </c>
      <c r="J405" s="831">
        <v>4</v>
      </c>
      <c r="K405" s="832">
        <v>4.5999999046325684</v>
      </c>
    </row>
    <row r="406" spans="1:11" ht="14.45" customHeight="1" x14ac:dyDescent="0.2">
      <c r="A406" s="821" t="s">
        <v>589</v>
      </c>
      <c r="B406" s="822" t="s">
        <v>590</v>
      </c>
      <c r="C406" s="825" t="s">
        <v>616</v>
      </c>
      <c r="D406" s="839" t="s">
        <v>617</v>
      </c>
      <c r="E406" s="825" t="s">
        <v>2817</v>
      </c>
      <c r="F406" s="839" t="s">
        <v>2818</v>
      </c>
      <c r="G406" s="825" t="s">
        <v>2912</v>
      </c>
      <c r="H406" s="825" t="s">
        <v>2913</v>
      </c>
      <c r="I406" s="831">
        <v>1.1499999761581421</v>
      </c>
      <c r="J406" s="831">
        <v>2</v>
      </c>
      <c r="K406" s="832">
        <v>2.2999999523162842</v>
      </c>
    </row>
    <row r="407" spans="1:11" ht="14.45" customHeight="1" x14ac:dyDescent="0.2">
      <c r="A407" s="821" t="s">
        <v>589</v>
      </c>
      <c r="B407" s="822" t="s">
        <v>590</v>
      </c>
      <c r="C407" s="825" t="s">
        <v>616</v>
      </c>
      <c r="D407" s="839" t="s">
        <v>617</v>
      </c>
      <c r="E407" s="825" t="s">
        <v>2817</v>
      </c>
      <c r="F407" s="839" t="s">
        <v>2818</v>
      </c>
      <c r="G407" s="825" t="s">
        <v>2914</v>
      </c>
      <c r="H407" s="825" t="s">
        <v>2915</v>
      </c>
      <c r="I407" s="831">
        <v>1.1499999761581421</v>
      </c>
      <c r="J407" s="831">
        <v>2</v>
      </c>
      <c r="K407" s="832">
        <v>2.2999999523162842</v>
      </c>
    </row>
    <row r="408" spans="1:11" ht="14.45" customHeight="1" x14ac:dyDescent="0.2">
      <c r="A408" s="821" t="s">
        <v>589</v>
      </c>
      <c r="B408" s="822" t="s">
        <v>590</v>
      </c>
      <c r="C408" s="825" t="s">
        <v>616</v>
      </c>
      <c r="D408" s="839" t="s">
        <v>617</v>
      </c>
      <c r="E408" s="825" t="s">
        <v>2817</v>
      </c>
      <c r="F408" s="839" t="s">
        <v>2818</v>
      </c>
      <c r="G408" s="825" t="s">
        <v>2916</v>
      </c>
      <c r="H408" s="825" t="s">
        <v>2917</v>
      </c>
      <c r="I408" s="831">
        <v>1.1499999761581421</v>
      </c>
      <c r="J408" s="831">
        <v>1</v>
      </c>
      <c r="K408" s="832">
        <v>1.1499999761581421</v>
      </c>
    </row>
    <row r="409" spans="1:11" ht="14.45" customHeight="1" x14ac:dyDescent="0.2">
      <c r="A409" s="821" t="s">
        <v>589</v>
      </c>
      <c r="B409" s="822" t="s">
        <v>590</v>
      </c>
      <c r="C409" s="825" t="s">
        <v>616</v>
      </c>
      <c r="D409" s="839" t="s">
        <v>617</v>
      </c>
      <c r="E409" s="825" t="s">
        <v>2817</v>
      </c>
      <c r="F409" s="839" t="s">
        <v>2818</v>
      </c>
      <c r="G409" s="825" t="s">
        <v>2918</v>
      </c>
      <c r="H409" s="825" t="s">
        <v>2919</v>
      </c>
      <c r="I409" s="831">
        <v>2564.5</v>
      </c>
      <c r="J409" s="831">
        <v>10</v>
      </c>
      <c r="K409" s="832">
        <v>25645</v>
      </c>
    </row>
    <row r="410" spans="1:11" ht="14.45" customHeight="1" x14ac:dyDescent="0.2">
      <c r="A410" s="821" t="s">
        <v>589</v>
      </c>
      <c r="B410" s="822" t="s">
        <v>590</v>
      </c>
      <c r="C410" s="825" t="s">
        <v>616</v>
      </c>
      <c r="D410" s="839" t="s">
        <v>617</v>
      </c>
      <c r="E410" s="825" t="s">
        <v>2817</v>
      </c>
      <c r="F410" s="839" t="s">
        <v>2818</v>
      </c>
      <c r="G410" s="825" t="s">
        <v>2920</v>
      </c>
      <c r="H410" s="825" t="s">
        <v>2921</v>
      </c>
      <c r="I410" s="831">
        <v>2382.9249877929688</v>
      </c>
      <c r="J410" s="831">
        <v>16</v>
      </c>
      <c r="K410" s="832">
        <v>38126.7998046875</v>
      </c>
    </row>
    <row r="411" spans="1:11" ht="14.45" customHeight="1" x14ac:dyDescent="0.2">
      <c r="A411" s="821" t="s">
        <v>589</v>
      </c>
      <c r="B411" s="822" t="s">
        <v>590</v>
      </c>
      <c r="C411" s="825" t="s">
        <v>616</v>
      </c>
      <c r="D411" s="839" t="s">
        <v>617</v>
      </c>
      <c r="E411" s="825" t="s">
        <v>2817</v>
      </c>
      <c r="F411" s="839" t="s">
        <v>2818</v>
      </c>
      <c r="G411" s="825" t="s">
        <v>2922</v>
      </c>
      <c r="H411" s="825" t="s">
        <v>2923</v>
      </c>
      <c r="I411" s="831">
        <v>2564.5</v>
      </c>
      <c r="J411" s="831">
        <v>4</v>
      </c>
      <c r="K411" s="832">
        <v>10258</v>
      </c>
    </row>
    <row r="412" spans="1:11" ht="14.45" customHeight="1" x14ac:dyDescent="0.2">
      <c r="A412" s="821" t="s">
        <v>589</v>
      </c>
      <c r="B412" s="822" t="s">
        <v>590</v>
      </c>
      <c r="C412" s="825" t="s">
        <v>616</v>
      </c>
      <c r="D412" s="839" t="s">
        <v>617</v>
      </c>
      <c r="E412" s="825" t="s">
        <v>2817</v>
      </c>
      <c r="F412" s="839" t="s">
        <v>2818</v>
      </c>
      <c r="G412" s="825" t="s">
        <v>2924</v>
      </c>
      <c r="H412" s="825" t="s">
        <v>2925</v>
      </c>
      <c r="I412" s="831">
        <v>7308.2142857142853</v>
      </c>
      <c r="J412" s="831">
        <v>28</v>
      </c>
      <c r="K412" s="832">
        <v>204630</v>
      </c>
    </row>
    <row r="413" spans="1:11" ht="14.45" customHeight="1" x14ac:dyDescent="0.2">
      <c r="A413" s="821" t="s">
        <v>589</v>
      </c>
      <c r="B413" s="822" t="s">
        <v>590</v>
      </c>
      <c r="C413" s="825" t="s">
        <v>616</v>
      </c>
      <c r="D413" s="839" t="s">
        <v>617</v>
      </c>
      <c r="E413" s="825" t="s">
        <v>2817</v>
      </c>
      <c r="F413" s="839" t="s">
        <v>2818</v>
      </c>
      <c r="G413" s="825" t="s">
        <v>2926</v>
      </c>
      <c r="H413" s="825" t="s">
        <v>2927</v>
      </c>
      <c r="I413" s="831">
        <v>552</v>
      </c>
      <c r="J413" s="831">
        <v>2</v>
      </c>
      <c r="K413" s="832">
        <v>1104</v>
      </c>
    </row>
    <row r="414" spans="1:11" ht="14.45" customHeight="1" x14ac:dyDescent="0.2">
      <c r="A414" s="821" t="s">
        <v>589</v>
      </c>
      <c r="B414" s="822" t="s">
        <v>590</v>
      </c>
      <c r="C414" s="825" t="s">
        <v>616</v>
      </c>
      <c r="D414" s="839" t="s">
        <v>617</v>
      </c>
      <c r="E414" s="825" t="s">
        <v>2817</v>
      </c>
      <c r="F414" s="839" t="s">
        <v>2818</v>
      </c>
      <c r="G414" s="825" t="s">
        <v>2928</v>
      </c>
      <c r="H414" s="825" t="s">
        <v>2929</v>
      </c>
      <c r="I414" s="831">
        <v>552</v>
      </c>
      <c r="J414" s="831">
        <v>2</v>
      </c>
      <c r="K414" s="832">
        <v>1104</v>
      </c>
    </row>
    <row r="415" spans="1:11" ht="14.45" customHeight="1" x14ac:dyDescent="0.2">
      <c r="A415" s="821" t="s">
        <v>589</v>
      </c>
      <c r="B415" s="822" t="s">
        <v>590</v>
      </c>
      <c r="C415" s="825" t="s">
        <v>616</v>
      </c>
      <c r="D415" s="839" t="s">
        <v>617</v>
      </c>
      <c r="E415" s="825" t="s">
        <v>2817</v>
      </c>
      <c r="F415" s="839" t="s">
        <v>2818</v>
      </c>
      <c r="G415" s="825" t="s">
        <v>2930</v>
      </c>
      <c r="H415" s="825" t="s">
        <v>2931</v>
      </c>
      <c r="I415" s="831">
        <v>552</v>
      </c>
      <c r="J415" s="831">
        <v>10</v>
      </c>
      <c r="K415" s="832">
        <v>5520</v>
      </c>
    </row>
    <row r="416" spans="1:11" ht="14.45" customHeight="1" x14ac:dyDescent="0.2">
      <c r="A416" s="821" t="s">
        <v>589</v>
      </c>
      <c r="B416" s="822" t="s">
        <v>590</v>
      </c>
      <c r="C416" s="825" t="s">
        <v>616</v>
      </c>
      <c r="D416" s="839" t="s">
        <v>617</v>
      </c>
      <c r="E416" s="825" t="s">
        <v>2817</v>
      </c>
      <c r="F416" s="839" t="s">
        <v>2818</v>
      </c>
      <c r="G416" s="825" t="s">
        <v>2932</v>
      </c>
      <c r="H416" s="825" t="s">
        <v>2933</v>
      </c>
      <c r="I416" s="831">
        <v>552</v>
      </c>
      <c r="J416" s="831">
        <v>51</v>
      </c>
      <c r="K416" s="832">
        <v>28152</v>
      </c>
    </row>
    <row r="417" spans="1:11" ht="14.45" customHeight="1" x14ac:dyDescent="0.2">
      <c r="A417" s="821" t="s">
        <v>589</v>
      </c>
      <c r="B417" s="822" t="s">
        <v>590</v>
      </c>
      <c r="C417" s="825" t="s">
        <v>616</v>
      </c>
      <c r="D417" s="839" t="s">
        <v>617</v>
      </c>
      <c r="E417" s="825" t="s">
        <v>2817</v>
      </c>
      <c r="F417" s="839" t="s">
        <v>2818</v>
      </c>
      <c r="G417" s="825" t="s">
        <v>2934</v>
      </c>
      <c r="H417" s="825" t="s">
        <v>2935</v>
      </c>
      <c r="I417" s="831">
        <v>552.00333658854163</v>
      </c>
      <c r="J417" s="831">
        <v>5</v>
      </c>
      <c r="K417" s="832">
        <v>2760.010009765625</v>
      </c>
    </row>
    <row r="418" spans="1:11" ht="14.45" customHeight="1" x14ac:dyDescent="0.2">
      <c r="A418" s="821" t="s">
        <v>589</v>
      </c>
      <c r="B418" s="822" t="s">
        <v>590</v>
      </c>
      <c r="C418" s="825" t="s">
        <v>616</v>
      </c>
      <c r="D418" s="839" t="s">
        <v>617</v>
      </c>
      <c r="E418" s="825" t="s">
        <v>2817</v>
      </c>
      <c r="F418" s="839" t="s">
        <v>2818</v>
      </c>
      <c r="G418" s="825" t="s">
        <v>2936</v>
      </c>
      <c r="H418" s="825" t="s">
        <v>2937</v>
      </c>
      <c r="I418" s="831">
        <v>552</v>
      </c>
      <c r="J418" s="831">
        <v>10</v>
      </c>
      <c r="K418" s="832">
        <v>5520</v>
      </c>
    </row>
    <row r="419" spans="1:11" ht="14.45" customHeight="1" x14ac:dyDescent="0.2">
      <c r="A419" s="821" t="s">
        <v>589</v>
      </c>
      <c r="B419" s="822" t="s">
        <v>590</v>
      </c>
      <c r="C419" s="825" t="s">
        <v>616</v>
      </c>
      <c r="D419" s="839" t="s">
        <v>617</v>
      </c>
      <c r="E419" s="825" t="s">
        <v>2817</v>
      </c>
      <c r="F419" s="839" t="s">
        <v>2818</v>
      </c>
      <c r="G419" s="825" t="s">
        <v>2938</v>
      </c>
      <c r="H419" s="825" t="s">
        <v>2939</v>
      </c>
      <c r="I419" s="831">
        <v>552</v>
      </c>
      <c r="J419" s="831">
        <v>81</v>
      </c>
      <c r="K419" s="832">
        <v>44712</v>
      </c>
    </row>
    <row r="420" spans="1:11" ht="14.45" customHeight="1" x14ac:dyDescent="0.2">
      <c r="A420" s="821" t="s">
        <v>589</v>
      </c>
      <c r="B420" s="822" t="s">
        <v>590</v>
      </c>
      <c r="C420" s="825" t="s">
        <v>616</v>
      </c>
      <c r="D420" s="839" t="s">
        <v>617</v>
      </c>
      <c r="E420" s="825" t="s">
        <v>2817</v>
      </c>
      <c r="F420" s="839" t="s">
        <v>2818</v>
      </c>
      <c r="G420" s="825" t="s">
        <v>2940</v>
      </c>
      <c r="H420" s="825" t="s">
        <v>2941</v>
      </c>
      <c r="I420" s="831">
        <v>552</v>
      </c>
      <c r="J420" s="831">
        <v>17</v>
      </c>
      <c r="K420" s="832">
        <v>9384</v>
      </c>
    </row>
    <row r="421" spans="1:11" ht="14.45" customHeight="1" x14ac:dyDescent="0.2">
      <c r="A421" s="821" t="s">
        <v>589</v>
      </c>
      <c r="B421" s="822" t="s">
        <v>590</v>
      </c>
      <c r="C421" s="825" t="s">
        <v>616</v>
      </c>
      <c r="D421" s="839" t="s">
        <v>617</v>
      </c>
      <c r="E421" s="825" t="s">
        <v>2817</v>
      </c>
      <c r="F421" s="839" t="s">
        <v>2818</v>
      </c>
      <c r="G421" s="825" t="s">
        <v>2942</v>
      </c>
      <c r="H421" s="825" t="s">
        <v>2943</v>
      </c>
      <c r="I421" s="831">
        <v>552.00222439236109</v>
      </c>
      <c r="J421" s="831">
        <v>16</v>
      </c>
      <c r="K421" s="832">
        <v>8832.02001953125</v>
      </c>
    </row>
    <row r="422" spans="1:11" ht="14.45" customHeight="1" x14ac:dyDescent="0.2">
      <c r="A422" s="821" t="s">
        <v>589</v>
      </c>
      <c r="B422" s="822" t="s">
        <v>590</v>
      </c>
      <c r="C422" s="825" t="s">
        <v>616</v>
      </c>
      <c r="D422" s="839" t="s">
        <v>617</v>
      </c>
      <c r="E422" s="825" t="s">
        <v>2817</v>
      </c>
      <c r="F422" s="839" t="s">
        <v>2818</v>
      </c>
      <c r="G422" s="825" t="s">
        <v>2944</v>
      </c>
      <c r="H422" s="825" t="s">
        <v>2945</v>
      </c>
      <c r="I422" s="831">
        <v>552.00055609809033</v>
      </c>
      <c r="J422" s="831">
        <v>33</v>
      </c>
      <c r="K422" s="832">
        <v>18216.010009765625</v>
      </c>
    </row>
    <row r="423" spans="1:11" ht="14.45" customHeight="1" x14ac:dyDescent="0.2">
      <c r="A423" s="821" t="s">
        <v>589</v>
      </c>
      <c r="B423" s="822" t="s">
        <v>590</v>
      </c>
      <c r="C423" s="825" t="s">
        <v>616</v>
      </c>
      <c r="D423" s="839" t="s">
        <v>617</v>
      </c>
      <c r="E423" s="825" t="s">
        <v>2817</v>
      </c>
      <c r="F423" s="839" t="s">
        <v>2818</v>
      </c>
      <c r="G423" s="825" t="s">
        <v>2946</v>
      </c>
      <c r="H423" s="825" t="s">
        <v>2947</v>
      </c>
      <c r="I423" s="831">
        <v>552</v>
      </c>
      <c r="J423" s="831">
        <v>6</v>
      </c>
      <c r="K423" s="832">
        <v>3312</v>
      </c>
    </row>
    <row r="424" spans="1:11" ht="14.45" customHeight="1" x14ac:dyDescent="0.2">
      <c r="A424" s="821" t="s">
        <v>589</v>
      </c>
      <c r="B424" s="822" t="s">
        <v>590</v>
      </c>
      <c r="C424" s="825" t="s">
        <v>616</v>
      </c>
      <c r="D424" s="839" t="s">
        <v>617</v>
      </c>
      <c r="E424" s="825" t="s">
        <v>2817</v>
      </c>
      <c r="F424" s="839" t="s">
        <v>2818</v>
      </c>
      <c r="G424" s="825" t="s">
        <v>2948</v>
      </c>
      <c r="H424" s="825" t="s">
        <v>2949</v>
      </c>
      <c r="I424" s="831">
        <v>4887.75</v>
      </c>
      <c r="J424" s="831">
        <v>2</v>
      </c>
      <c r="K424" s="832">
        <v>9775.5</v>
      </c>
    </row>
    <row r="425" spans="1:11" ht="14.45" customHeight="1" x14ac:dyDescent="0.2">
      <c r="A425" s="821" t="s">
        <v>589</v>
      </c>
      <c r="B425" s="822" t="s">
        <v>590</v>
      </c>
      <c r="C425" s="825" t="s">
        <v>616</v>
      </c>
      <c r="D425" s="839" t="s">
        <v>617</v>
      </c>
      <c r="E425" s="825" t="s">
        <v>2817</v>
      </c>
      <c r="F425" s="839" t="s">
        <v>2818</v>
      </c>
      <c r="G425" s="825" t="s">
        <v>2950</v>
      </c>
      <c r="H425" s="825" t="s">
        <v>2951</v>
      </c>
      <c r="I425" s="831">
        <v>552</v>
      </c>
      <c r="J425" s="831">
        <v>5</v>
      </c>
      <c r="K425" s="832">
        <v>2760</v>
      </c>
    </row>
    <row r="426" spans="1:11" ht="14.45" customHeight="1" x14ac:dyDescent="0.2">
      <c r="A426" s="821" t="s">
        <v>589</v>
      </c>
      <c r="B426" s="822" t="s">
        <v>590</v>
      </c>
      <c r="C426" s="825" t="s">
        <v>616</v>
      </c>
      <c r="D426" s="839" t="s">
        <v>617</v>
      </c>
      <c r="E426" s="825" t="s">
        <v>2817</v>
      </c>
      <c r="F426" s="839" t="s">
        <v>2818</v>
      </c>
      <c r="G426" s="825" t="s">
        <v>2952</v>
      </c>
      <c r="H426" s="825" t="s">
        <v>2953</v>
      </c>
      <c r="I426" s="831">
        <v>552</v>
      </c>
      <c r="J426" s="831">
        <v>11</v>
      </c>
      <c r="K426" s="832">
        <v>6072</v>
      </c>
    </row>
    <row r="427" spans="1:11" ht="14.45" customHeight="1" x14ac:dyDescent="0.2">
      <c r="A427" s="821" t="s">
        <v>589</v>
      </c>
      <c r="B427" s="822" t="s">
        <v>590</v>
      </c>
      <c r="C427" s="825" t="s">
        <v>616</v>
      </c>
      <c r="D427" s="839" t="s">
        <v>617</v>
      </c>
      <c r="E427" s="825" t="s">
        <v>2817</v>
      </c>
      <c r="F427" s="839" t="s">
        <v>2818</v>
      </c>
      <c r="G427" s="825" t="s">
        <v>2954</v>
      </c>
      <c r="H427" s="825" t="s">
        <v>2955</v>
      </c>
      <c r="I427" s="831">
        <v>552</v>
      </c>
      <c r="J427" s="831">
        <v>3</v>
      </c>
      <c r="K427" s="832">
        <v>1656</v>
      </c>
    </row>
    <row r="428" spans="1:11" ht="14.45" customHeight="1" x14ac:dyDescent="0.2">
      <c r="A428" s="821" t="s">
        <v>589</v>
      </c>
      <c r="B428" s="822" t="s">
        <v>590</v>
      </c>
      <c r="C428" s="825" t="s">
        <v>616</v>
      </c>
      <c r="D428" s="839" t="s">
        <v>617</v>
      </c>
      <c r="E428" s="825" t="s">
        <v>2817</v>
      </c>
      <c r="F428" s="839" t="s">
        <v>2818</v>
      </c>
      <c r="G428" s="825" t="s">
        <v>2956</v>
      </c>
      <c r="H428" s="825" t="s">
        <v>2957</v>
      </c>
      <c r="I428" s="831">
        <v>3473</v>
      </c>
      <c r="J428" s="831">
        <v>4</v>
      </c>
      <c r="K428" s="832">
        <v>13892</v>
      </c>
    </row>
    <row r="429" spans="1:11" ht="14.45" customHeight="1" x14ac:dyDescent="0.2">
      <c r="A429" s="821" t="s">
        <v>589</v>
      </c>
      <c r="B429" s="822" t="s">
        <v>590</v>
      </c>
      <c r="C429" s="825" t="s">
        <v>616</v>
      </c>
      <c r="D429" s="839" t="s">
        <v>617</v>
      </c>
      <c r="E429" s="825" t="s">
        <v>2817</v>
      </c>
      <c r="F429" s="839" t="s">
        <v>2818</v>
      </c>
      <c r="G429" s="825" t="s">
        <v>2958</v>
      </c>
      <c r="H429" s="825" t="s">
        <v>2959</v>
      </c>
      <c r="I429" s="831">
        <v>552</v>
      </c>
      <c r="J429" s="831">
        <v>2</v>
      </c>
      <c r="K429" s="832">
        <v>1104</v>
      </c>
    </row>
    <row r="430" spans="1:11" ht="14.45" customHeight="1" x14ac:dyDescent="0.2">
      <c r="A430" s="821" t="s">
        <v>589</v>
      </c>
      <c r="B430" s="822" t="s">
        <v>590</v>
      </c>
      <c r="C430" s="825" t="s">
        <v>616</v>
      </c>
      <c r="D430" s="839" t="s">
        <v>617</v>
      </c>
      <c r="E430" s="825" t="s">
        <v>2817</v>
      </c>
      <c r="F430" s="839" t="s">
        <v>2818</v>
      </c>
      <c r="G430" s="825" t="s">
        <v>2960</v>
      </c>
      <c r="H430" s="825" t="s">
        <v>2961</v>
      </c>
      <c r="I430" s="831">
        <v>1426</v>
      </c>
      <c r="J430" s="831">
        <v>4</v>
      </c>
      <c r="K430" s="832">
        <v>5704</v>
      </c>
    </row>
    <row r="431" spans="1:11" ht="14.45" customHeight="1" x14ac:dyDescent="0.2">
      <c r="A431" s="821" t="s">
        <v>589</v>
      </c>
      <c r="B431" s="822" t="s">
        <v>590</v>
      </c>
      <c r="C431" s="825" t="s">
        <v>616</v>
      </c>
      <c r="D431" s="839" t="s">
        <v>617</v>
      </c>
      <c r="E431" s="825" t="s">
        <v>2817</v>
      </c>
      <c r="F431" s="839" t="s">
        <v>2818</v>
      </c>
      <c r="G431" s="825" t="s">
        <v>2962</v>
      </c>
      <c r="H431" s="825" t="s">
        <v>2963</v>
      </c>
      <c r="I431" s="831">
        <v>8216.75</v>
      </c>
      <c r="J431" s="831">
        <v>2</v>
      </c>
      <c r="K431" s="832">
        <v>16433.5</v>
      </c>
    </row>
    <row r="432" spans="1:11" ht="14.45" customHeight="1" x14ac:dyDescent="0.2">
      <c r="A432" s="821" t="s">
        <v>589</v>
      </c>
      <c r="B432" s="822" t="s">
        <v>590</v>
      </c>
      <c r="C432" s="825" t="s">
        <v>616</v>
      </c>
      <c r="D432" s="839" t="s">
        <v>617</v>
      </c>
      <c r="E432" s="825" t="s">
        <v>2817</v>
      </c>
      <c r="F432" s="839" t="s">
        <v>2818</v>
      </c>
      <c r="G432" s="825" t="s">
        <v>2964</v>
      </c>
      <c r="H432" s="825" t="s">
        <v>2965</v>
      </c>
      <c r="I432" s="831">
        <v>8216.75</v>
      </c>
      <c r="J432" s="831">
        <v>8</v>
      </c>
      <c r="K432" s="832">
        <v>65734</v>
      </c>
    </row>
    <row r="433" spans="1:11" ht="14.45" customHeight="1" x14ac:dyDescent="0.2">
      <c r="A433" s="821" t="s">
        <v>589</v>
      </c>
      <c r="B433" s="822" t="s">
        <v>590</v>
      </c>
      <c r="C433" s="825" t="s">
        <v>616</v>
      </c>
      <c r="D433" s="839" t="s">
        <v>617</v>
      </c>
      <c r="E433" s="825" t="s">
        <v>2817</v>
      </c>
      <c r="F433" s="839" t="s">
        <v>2818</v>
      </c>
      <c r="G433" s="825" t="s">
        <v>2966</v>
      </c>
      <c r="H433" s="825" t="s">
        <v>2967</v>
      </c>
      <c r="I433" s="831">
        <v>8216.7451171875</v>
      </c>
      <c r="J433" s="831">
        <v>9</v>
      </c>
      <c r="K433" s="832">
        <v>73950.6796875</v>
      </c>
    </row>
    <row r="434" spans="1:11" ht="14.45" customHeight="1" x14ac:dyDescent="0.2">
      <c r="A434" s="821" t="s">
        <v>589</v>
      </c>
      <c r="B434" s="822" t="s">
        <v>590</v>
      </c>
      <c r="C434" s="825" t="s">
        <v>616</v>
      </c>
      <c r="D434" s="839" t="s">
        <v>617</v>
      </c>
      <c r="E434" s="825" t="s">
        <v>2817</v>
      </c>
      <c r="F434" s="839" t="s">
        <v>2818</v>
      </c>
      <c r="G434" s="825" t="s">
        <v>2968</v>
      </c>
      <c r="H434" s="825" t="s">
        <v>2969</v>
      </c>
      <c r="I434" s="831">
        <v>8216.7637939453125</v>
      </c>
      <c r="J434" s="831">
        <v>31</v>
      </c>
      <c r="K434" s="832">
        <v>254719.6796875</v>
      </c>
    </row>
    <row r="435" spans="1:11" ht="14.45" customHeight="1" x14ac:dyDescent="0.2">
      <c r="A435" s="821" t="s">
        <v>589</v>
      </c>
      <c r="B435" s="822" t="s">
        <v>590</v>
      </c>
      <c r="C435" s="825" t="s">
        <v>616</v>
      </c>
      <c r="D435" s="839" t="s">
        <v>617</v>
      </c>
      <c r="E435" s="825" t="s">
        <v>2817</v>
      </c>
      <c r="F435" s="839" t="s">
        <v>2818</v>
      </c>
      <c r="G435" s="825" t="s">
        <v>2970</v>
      </c>
      <c r="H435" s="825" t="s">
        <v>2971</v>
      </c>
      <c r="I435" s="831">
        <v>8216.7671595982138</v>
      </c>
      <c r="J435" s="831">
        <v>25</v>
      </c>
      <c r="K435" s="832">
        <v>205418.958984375</v>
      </c>
    </row>
    <row r="436" spans="1:11" ht="14.45" customHeight="1" x14ac:dyDescent="0.2">
      <c r="A436" s="821" t="s">
        <v>589</v>
      </c>
      <c r="B436" s="822" t="s">
        <v>590</v>
      </c>
      <c r="C436" s="825" t="s">
        <v>616</v>
      </c>
      <c r="D436" s="839" t="s">
        <v>617</v>
      </c>
      <c r="E436" s="825" t="s">
        <v>2817</v>
      </c>
      <c r="F436" s="839" t="s">
        <v>2818</v>
      </c>
      <c r="G436" s="825" t="s">
        <v>2972</v>
      </c>
      <c r="H436" s="825" t="s">
        <v>2973</v>
      </c>
      <c r="I436" s="831">
        <v>8216.75</v>
      </c>
      <c r="J436" s="831">
        <v>2</v>
      </c>
      <c r="K436" s="832">
        <v>16433.5</v>
      </c>
    </row>
    <row r="437" spans="1:11" ht="14.45" customHeight="1" x14ac:dyDescent="0.2">
      <c r="A437" s="821" t="s">
        <v>589</v>
      </c>
      <c r="B437" s="822" t="s">
        <v>590</v>
      </c>
      <c r="C437" s="825" t="s">
        <v>616</v>
      </c>
      <c r="D437" s="839" t="s">
        <v>617</v>
      </c>
      <c r="E437" s="825" t="s">
        <v>2817</v>
      </c>
      <c r="F437" s="839" t="s">
        <v>2818</v>
      </c>
      <c r="G437" s="825" t="s">
        <v>2974</v>
      </c>
      <c r="H437" s="825" t="s">
        <v>2975</v>
      </c>
      <c r="I437" s="831">
        <v>8216.75</v>
      </c>
      <c r="J437" s="831">
        <v>1</v>
      </c>
      <c r="K437" s="832">
        <v>8216.75</v>
      </c>
    </row>
    <row r="438" spans="1:11" ht="14.45" customHeight="1" x14ac:dyDescent="0.2">
      <c r="A438" s="821" t="s">
        <v>589</v>
      </c>
      <c r="B438" s="822" t="s">
        <v>590</v>
      </c>
      <c r="C438" s="825" t="s">
        <v>616</v>
      </c>
      <c r="D438" s="839" t="s">
        <v>617</v>
      </c>
      <c r="E438" s="825" t="s">
        <v>2817</v>
      </c>
      <c r="F438" s="839" t="s">
        <v>2818</v>
      </c>
      <c r="G438" s="825" t="s">
        <v>2976</v>
      </c>
      <c r="H438" s="825" t="s">
        <v>2977</v>
      </c>
      <c r="I438" s="831">
        <v>1357.7680013020833</v>
      </c>
      <c r="J438" s="831">
        <v>79</v>
      </c>
      <c r="K438" s="832">
        <v>114925.34935546853</v>
      </c>
    </row>
    <row r="439" spans="1:11" ht="14.45" customHeight="1" x14ac:dyDescent="0.2">
      <c r="A439" s="821" t="s">
        <v>589</v>
      </c>
      <c r="B439" s="822" t="s">
        <v>590</v>
      </c>
      <c r="C439" s="825" t="s">
        <v>616</v>
      </c>
      <c r="D439" s="839" t="s">
        <v>617</v>
      </c>
      <c r="E439" s="825" t="s">
        <v>2817</v>
      </c>
      <c r="F439" s="839" t="s">
        <v>2818</v>
      </c>
      <c r="G439" s="825" t="s">
        <v>2978</v>
      </c>
      <c r="H439" s="825" t="s">
        <v>2979</v>
      </c>
      <c r="I439" s="831">
        <v>5289.94482421875</v>
      </c>
      <c r="J439" s="831">
        <v>1</v>
      </c>
      <c r="K439" s="832">
        <v>10579.999648436904</v>
      </c>
    </row>
    <row r="440" spans="1:11" ht="14.45" customHeight="1" x14ac:dyDescent="0.2">
      <c r="A440" s="821" t="s">
        <v>589</v>
      </c>
      <c r="B440" s="822" t="s">
        <v>590</v>
      </c>
      <c r="C440" s="825" t="s">
        <v>616</v>
      </c>
      <c r="D440" s="839" t="s">
        <v>617</v>
      </c>
      <c r="E440" s="825" t="s">
        <v>2817</v>
      </c>
      <c r="F440" s="839" t="s">
        <v>2818</v>
      </c>
      <c r="G440" s="825" t="s">
        <v>2980</v>
      </c>
      <c r="H440" s="825" t="s">
        <v>2981</v>
      </c>
      <c r="I440" s="831">
        <v>10580</v>
      </c>
      <c r="J440" s="831">
        <v>1</v>
      </c>
      <c r="K440" s="832">
        <v>10580</v>
      </c>
    </row>
    <row r="441" spans="1:11" ht="14.45" customHeight="1" x14ac:dyDescent="0.2">
      <c r="A441" s="821" t="s">
        <v>589</v>
      </c>
      <c r="B441" s="822" t="s">
        <v>590</v>
      </c>
      <c r="C441" s="825" t="s">
        <v>616</v>
      </c>
      <c r="D441" s="839" t="s">
        <v>617</v>
      </c>
      <c r="E441" s="825" t="s">
        <v>2817</v>
      </c>
      <c r="F441" s="839" t="s">
        <v>2818</v>
      </c>
      <c r="G441" s="825" t="s">
        <v>2982</v>
      </c>
      <c r="H441" s="825" t="s">
        <v>2983</v>
      </c>
      <c r="I441" s="831">
        <v>10580</v>
      </c>
      <c r="J441" s="831">
        <v>1</v>
      </c>
      <c r="K441" s="832">
        <v>10580</v>
      </c>
    </row>
    <row r="442" spans="1:11" ht="14.45" customHeight="1" x14ac:dyDescent="0.2">
      <c r="A442" s="821" t="s">
        <v>589</v>
      </c>
      <c r="B442" s="822" t="s">
        <v>590</v>
      </c>
      <c r="C442" s="825" t="s">
        <v>616</v>
      </c>
      <c r="D442" s="839" t="s">
        <v>617</v>
      </c>
      <c r="E442" s="825" t="s">
        <v>2817</v>
      </c>
      <c r="F442" s="839" t="s">
        <v>2818</v>
      </c>
      <c r="G442" s="825" t="s">
        <v>2984</v>
      </c>
      <c r="H442" s="825" t="s">
        <v>2985</v>
      </c>
      <c r="I442" s="831">
        <v>10580</v>
      </c>
      <c r="J442" s="831">
        <v>1</v>
      </c>
      <c r="K442" s="832">
        <v>10580</v>
      </c>
    </row>
    <row r="443" spans="1:11" ht="14.45" customHeight="1" x14ac:dyDescent="0.2">
      <c r="A443" s="821" t="s">
        <v>589</v>
      </c>
      <c r="B443" s="822" t="s">
        <v>590</v>
      </c>
      <c r="C443" s="825" t="s">
        <v>616</v>
      </c>
      <c r="D443" s="839" t="s">
        <v>617</v>
      </c>
      <c r="E443" s="825" t="s">
        <v>2817</v>
      </c>
      <c r="F443" s="839" t="s">
        <v>2818</v>
      </c>
      <c r="G443" s="825" t="s">
        <v>2986</v>
      </c>
      <c r="H443" s="825" t="s">
        <v>2987</v>
      </c>
      <c r="I443" s="831">
        <v>0.87000000476837158</v>
      </c>
      <c r="J443" s="831">
        <v>1</v>
      </c>
      <c r="K443" s="832">
        <v>0.87000000476837158</v>
      </c>
    </row>
    <row r="444" spans="1:11" ht="14.45" customHeight="1" x14ac:dyDescent="0.2">
      <c r="A444" s="821" t="s">
        <v>589</v>
      </c>
      <c r="B444" s="822" t="s">
        <v>590</v>
      </c>
      <c r="C444" s="825" t="s">
        <v>616</v>
      </c>
      <c r="D444" s="839" t="s">
        <v>617</v>
      </c>
      <c r="E444" s="825" t="s">
        <v>2817</v>
      </c>
      <c r="F444" s="839" t="s">
        <v>2818</v>
      </c>
      <c r="G444" s="825" t="s">
        <v>2988</v>
      </c>
      <c r="H444" s="825" t="s">
        <v>2989</v>
      </c>
      <c r="I444" s="831">
        <v>782</v>
      </c>
      <c r="J444" s="831">
        <v>3</v>
      </c>
      <c r="K444" s="832">
        <v>2346</v>
      </c>
    </row>
    <row r="445" spans="1:11" ht="14.45" customHeight="1" x14ac:dyDescent="0.2">
      <c r="A445" s="821" t="s">
        <v>589</v>
      </c>
      <c r="B445" s="822" t="s">
        <v>590</v>
      </c>
      <c r="C445" s="825" t="s">
        <v>616</v>
      </c>
      <c r="D445" s="839" t="s">
        <v>617</v>
      </c>
      <c r="E445" s="825" t="s">
        <v>2817</v>
      </c>
      <c r="F445" s="839" t="s">
        <v>2818</v>
      </c>
      <c r="G445" s="825" t="s">
        <v>2990</v>
      </c>
      <c r="H445" s="825" t="s">
        <v>2991</v>
      </c>
      <c r="I445" s="831">
        <v>391.09499999880791</v>
      </c>
      <c r="J445" s="831">
        <v>6</v>
      </c>
      <c r="K445" s="832">
        <v>3128.3799999952316</v>
      </c>
    </row>
    <row r="446" spans="1:11" ht="14.45" customHeight="1" x14ac:dyDescent="0.2">
      <c r="A446" s="821" t="s">
        <v>589</v>
      </c>
      <c r="B446" s="822" t="s">
        <v>590</v>
      </c>
      <c r="C446" s="825" t="s">
        <v>616</v>
      </c>
      <c r="D446" s="839" t="s">
        <v>617</v>
      </c>
      <c r="E446" s="825" t="s">
        <v>2817</v>
      </c>
      <c r="F446" s="839" t="s">
        <v>2818</v>
      </c>
      <c r="G446" s="825" t="s">
        <v>2992</v>
      </c>
      <c r="H446" s="825" t="s">
        <v>2993</v>
      </c>
      <c r="I446" s="831">
        <v>0.18999999761581421</v>
      </c>
      <c r="J446" s="831">
        <v>4</v>
      </c>
      <c r="K446" s="832">
        <v>0.75</v>
      </c>
    </row>
    <row r="447" spans="1:11" ht="14.45" customHeight="1" x14ac:dyDescent="0.2">
      <c r="A447" s="821" t="s">
        <v>589</v>
      </c>
      <c r="B447" s="822" t="s">
        <v>590</v>
      </c>
      <c r="C447" s="825" t="s">
        <v>616</v>
      </c>
      <c r="D447" s="839" t="s">
        <v>617</v>
      </c>
      <c r="E447" s="825" t="s">
        <v>2817</v>
      </c>
      <c r="F447" s="839" t="s">
        <v>2818</v>
      </c>
      <c r="G447" s="825" t="s">
        <v>2994</v>
      </c>
      <c r="H447" s="825" t="s">
        <v>2995</v>
      </c>
      <c r="I447" s="831">
        <v>963.69500732421875</v>
      </c>
      <c r="J447" s="831">
        <v>6</v>
      </c>
      <c r="K447" s="832">
        <v>4692</v>
      </c>
    </row>
    <row r="448" spans="1:11" ht="14.45" customHeight="1" x14ac:dyDescent="0.2">
      <c r="A448" s="821" t="s">
        <v>589</v>
      </c>
      <c r="B448" s="822" t="s">
        <v>590</v>
      </c>
      <c r="C448" s="825" t="s">
        <v>616</v>
      </c>
      <c r="D448" s="839" t="s">
        <v>617</v>
      </c>
      <c r="E448" s="825" t="s">
        <v>2817</v>
      </c>
      <c r="F448" s="839" t="s">
        <v>2818</v>
      </c>
      <c r="G448" s="825" t="s">
        <v>2996</v>
      </c>
      <c r="H448" s="825" t="s">
        <v>2997</v>
      </c>
      <c r="I448" s="831">
        <v>1145.3900146484375</v>
      </c>
      <c r="J448" s="831">
        <v>1</v>
      </c>
      <c r="K448" s="832">
        <v>782</v>
      </c>
    </row>
    <row r="449" spans="1:11" ht="14.45" customHeight="1" x14ac:dyDescent="0.2">
      <c r="A449" s="821" t="s">
        <v>589</v>
      </c>
      <c r="B449" s="822" t="s">
        <v>590</v>
      </c>
      <c r="C449" s="825" t="s">
        <v>616</v>
      </c>
      <c r="D449" s="839" t="s">
        <v>617</v>
      </c>
      <c r="E449" s="825" t="s">
        <v>2817</v>
      </c>
      <c r="F449" s="839" t="s">
        <v>2818</v>
      </c>
      <c r="G449" s="825" t="s">
        <v>2988</v>
      </c>
      <c r="H449" s="825" t="s">
        <v>2998</v>
      </c>
      <c r="I449" s="831">
        <v>782</v>
      </c>
      <c r="J449" s="831">
        <v>2</v>
      </c>
      <c r="K449" s="832">
        <v>1564</v>
      </c>
    </row>
    <row r="450" spans="1:11" ht="14.45" customHeight="1" x14ac:dyDescent="0.2">
      <c r="A450" s="821" t="s">
        <v>589</v>
      </c>
      <c r="B450" s="822" t="s">
        <v>590</v>
      </c>
      <c r="C450" s="825" t="s">
        <v>616</v>
      </c>
      <c r="D450" s="839" t="s">
        <v>617</v>
      </c>
      <c r="E450" s="825" t="s">
        <v>2817</v>
      </c>
      <c r="F450" s="839" t="s">
        <v>2818</v>
      </c>
      <c r="G450" s="825" t="s">
        <v>2999</v>
      </c>
      <c r="H450" s="825" t="s">
        <v>3000</v>
      </c>
      <c r="I450" s="831">
        <v>6578.010009765625</v>
      </c>
      <c r="J450" s="831">
        <v>3</v>
      </c>
      <c r="K450" s="832">
        <v>19734.0302734375</v>
      </c>
    </row>
    <row r="451" spans="1:11" ht="14.45" customHeight="1" x14ac:dyDescent="0.2">
      <c r="A451" s="821" t="s">
        <v>589</v>
      </c>
      <c r="B451" s="822" t="s">
        <v>590</v>
      </c>
      <c r="C451" s="825" t="s">
        <v>616</v>
      </c>
      <c r="D451" s="839" t="s">
        <v>617</v>
      </c>
      <c r="E451" s="825" t="s">
        <v>2817</v>
      </c>
      <c r="F451" s="839" t="s">
        <v>2818</v>
      </c>
      <c r="G451" s="825" t="s">
        <v>3001</v>
      </c>
      <c r="H451" s="825" t="s">
        <v>3002</v>
      </c>
      <c r="I451" s="831">
        <v>473.45999145507813</v>
      </c>
      <c r="J451" s="831">
        <v>3</v>
      </c>
      <c r="K451" s="832">
        <v>1420.3699951171875</v>
      </c>
    </row>
    <row r="452" spans="1:11" ht="14.45" customHeight="1" x14ac:dyDescent="0.2">
      <c r="A452" s="821" t="s">
        <v>589</v>
      </c>
      <c r="B452" s="822" t="s">
        <v>590</v>
      </c>
      <c r="C452" s="825" t="s">
        <v>616</v>
      </c>
      <c r="D452" s="839" t="s">
        <v>617</v>
      </c>
      <c r="E452" s="825" t="s">
        <v>2817</v>
      </c>
      <c r="F452" s="839" t="s">
        <v>2818</v>
      </c>
      <c r="G452" s="825" t="s">
        <v>3003</v>
      </c>
      <c r="H452" s="825" t="s">
        <v>3004</v>
      </c>
      <c r="I452" s="831">
        <v>473.45999145507813</v>
      </c>
      <c r="J452" s="831">
        <v>17</v>
      </c>
      <c r="K452" s="832">
        <v>8048.7598876953125</v>
      </c>
    </row>
    <row r="453" spans="1:11" ht="14.45" customHeight="1" x14ac:dyDescent="0.2">
      <c r="A453" s="821" t="s">
        <v>589</v>
      </c>
      <c r="B453" s="822" t="s">
        <v>590</v>
      </c>
      <c r="C453" s="825" t="s">
        <v>616</v>
      </c>
      <c r="D453" s="839" t="s">
        <v>617</v>
      </c>
      <c r="E453" s="825" t="s">
        <v>2817</v>
      </c>
      <c r="F453" s="839" t="s">
        <v>2818</v>
      </c>
      <c r="G453" s="825" t="s">
        <v>3005</v>
      </c>
      <c r="H453" s="825" t="s">
        <v>3006</v>
      </c>
      <c r="I453" s="831">
        <v>473.45999145507813</v>
      </c>
      <c r="J453" s="831">
        <v>5</v>
      </c>
      <c r="K453" s="832">
        <v>2367.2799377441406</v>
      </c>
    </row>
    <row r="454" spans="1:11" ht="14.45" customHeight="1" x14ac:dyDescent="0.2">
      <c r="A454" s="821" t="s">
        <v>589</v>
      </c>
      <c r="B454" s="822" t="s">
        <v>590</v>
      </c>
      <c r="C454" s="825" t="s">
        <v>616</v>
      </c>
      <c r="D454" s="839" t="s">
        <v>617</v>
      </c>
      <c r="E454" s="825" t="s">
        <v>2817</v>
      </c>
      <c r="F454" s="839" t="s">
        <v>2818</v>
      </c>
      <c r="G454" s="825" t="s">
        <v>3007</v>
      </c>
      <c r="H454" s="825" t="s">
        <v>3008</v>
      </c>
      <c r="I454" s="831">
        <v>473.45999145507813</v>
      </c>
      <c r="J454" s="831">
        <v>17</v>
      </c>
      <c r="K454" s="832">
        <v>8048.7598571777344</v>
      </c>
    </row>
    <row r="455" spans="1:11" ht="14.45" customHeight="1" x14ac:dyDescent="0.2">
      <c r="A455" s="821" t="s">
        <v>589</v>
      </c>
      <c r="B455" s="822" t="s">
        <v>590</v>
      </c>
      <c r="C455" s="825" t="s">
        <v>616</v>
      </c>
      <c r="D455" s="839" t="s">
        <v>617</v>
      </c>
      <c r="E455" s="825" t="s">
        <v>2817</v>
      </c>
      <c r="F455" s="839" t="s">
        <v>2818</v>
      </c>
      <c r="G455" s="825" t="s">
        <v>3009</v>
      </c>
      <c r="H455" s="825" t="s">
        <v>3010</v>
      </c>
      <c r="I455" s="831">
        <v>473.45999145507813</v>
      </c>
      <c r="J455" s="831">
        <v>5</v>
      </c>
      <c r="K455" s="832">
        <v>2367.2799682617188</v>
      </c>
    </row>
    <row r="456" spans="1:11" ht="14.45" customHeight="1" x14ac:dyDescent="0.2">
      <c r="A456" s="821" t="s">
        <v>589</v>
      </c>
      <c r="B456" s="822" t="s">
        <v>590</v>
      </c>
      <c r="C456" s="825" t="s">
        <v>616</v>
      </c>
      <c r="D456" s="839" t="s">
        <v>617</v>
      </c>
      <c r="E456" s="825" t="s">
        <v>2817</v>
      </c>
      <c r="F456" s="839" t="s">
        <v>2818</v>
      </c>
      <c r="G456" s="825" t="s">
        <v>3011</v>
      </c>
      <c r="H456" s="825" t="s">
        <v>3012</v>
      </c>
      <c r="I456" s="831">
        <v>473.45999145507813</v>
      </c>
      <c r="J456" s="831">
        <v>22</v>
      </c>
      <c r="K456" s="832">
        <v>10416.049835205078</v>
      </c>
    </row>
    <row r="457" spans="1:11" ht="14.45" customHeight="1" x14ac:dyDescent="0.2">
      <c r="A457" s="821" t="s">
        <v>589</v>
      </c>
      <c r="B457" s="822" t="s">
        <v>590</v>
      </c>
      <c r="C457" s="825" t="s">
        <v>616</v>
      </c>
      <c r="D457" s="839" t="s">
        <v>617</v>
      </c>
      <c r="E457" s="825" t="s">
        <v>2817</v>
      </c>
      <c r="F457" s="839" t="s">
        <v>2818</v>
      </c>
      <c r="G457" s="825" t="s">
        <v>3013</v>
      </c>
      <c r="H457" s="825" t="s">
        <v>3014</v>
      </c>
      <c r="I457" s="831">
        <v>473.45999145507813</v>
      </c>
      <c r="J457" s="831">
        <v>5</v>
      </c>
      <c r="K457" s="832">
        <v>2367.2899780273438</v>
      </c>
    </row>
    <row r="458" spans="1:11" ht="14.45" customHeight="1" x14ac:dyDescent="0.2">
      <c r="A458" s="821" t="s">
        <v>589</v>
      </c>
      <c r="B458" s="822" t="s">
        <v>590</v>
      </c>
      <c r="C458" s="825" t="s">
        <v>616</v>
      </c>
      <c r="D458" s="839" t="s">
        <v>617</v>
      </c>
      <c r="E458" s="825" t="s">
        <v>2817</v>
      </c>
      <c r="F458" s="839" t="s">
        <v>2818</v>
      </c>
      <c r="G458" s="825" t="s">
        <v>3015</v>
      </c>
      <c r="H458" s="825" t="s">
        <v>3016</v>
      </c>
      <c r="I458" s="831">
        <v>473.45999145507813</v>
      </c>
      <c r="J458" s="831">
        <v>5</v>
      </c>
      <c r="K458" s="832">
        <v>2367.2799377441406</v>
      </c>
    </row>
    <row r="459" spans="1:11" ht="14.45" customHeight="1" x14ac:dyDescent="0.2">
      <c r="A459" s="821" t="s">
        <v>589</v>
      </c>
      <c r="B459" s="822" t="s">
        <v>590</v>
      </c>
      <c r="C459" s="825" t="s">
        <v>616</v>
      </c>
      <c r="D459" s="839" t="s">
        <v>617</v>
      </c>
      <c r="E459" s="825" t="s">
        <v>2817</v>
      </c>
      <c r="F459" s="839" t="s">
        <v>2818</v>
      </c>
      <c r="G459" s="825" t="s">
        <v>3017</v>
      </c>
      <c r="H459" s="825" t="s">
        <v>3018</v>
      </c>
      <c r="I459" s="831">
        <v>315.63999430338544</v>
      </c>
      <c r="J459" s="831">
        <v>3</v>
      </c>
      <c r="K459" s="832">
        <v>1420.3699743654579</v>
      </c>
    </row>
    <row r="460" spans="1:11" ht="14.45" customHeight="1" x14ac:dyDescent="0.2">
      <c r="A460" s="821" t="s">
        <v>589</v>
      </c>
      <c r="B460" s="822" t="s">
        <v>590</v>
      </c>
      <c r="C460" s="825" t="s">
        <v>616</v>
      </c>
      <c r="D460" s="839" t="s">
        <v>617</v>
      </c>
      <c r="E460" s="825" t="s">
        <v>2817</v>
      </c>
      <c r="F460" s="839" t="s">
        <v>2818</v>
      </c>
      <c r="G460" s="825" t="s">
        <v>3019</v>
      </c>
      <c r="H460" s="825" t="s">
        <v>3020</v>
      </c>
      <c r="I460" s="831">
        <v>586.8499755859375</v>
      </c>
      <c r="J460" s="831">
        <v>2</v>
      </c>
      <c r="K460" s="832">
        <v>1173.68994140625</v>
      </c>
    </row>
    <row r="461" spans="1:11" ht="14.45" customHeight="1" x14ac:dyDescent="0.2">
      <c r="A461" s="821" t="s">
        <v>589</v>
      </c>
      <c r="B461" s="822" t="s">
        <v>590</v>
      </c>
      <c r="C461" s="825" t="s">
        <v>616</v>
      </c>
      <c r="D461" s="839" t="s">
        <v>617</v>
      </c>
      <c r="E461" s="825" t="s">
        <v>2817</v>
      </c>
      <c r="F461" s="839" t="s">
        <v>2818</v>
      </c>
      <c r="G461" s="825" t="s">
        <v>3021</v>
      </c>
      <c r="H461" s="825" t="s">
        <v>3022</v>
      </c>
      <c r="I461" s="831">
        <v>586.8499755859375</v>
      </c>
      <c r="J461" s="831">
        <v>5</v>
      </c>
      <c r="K461" s="832">
        <v>2934.2398681640625</v>
      </c>
    </row>
    <row r="462" spans="1:11" ht="14.45" customHeight="1" x14ac:dyDescent="0.2">
      <c r="A462" s="821" t="s">
        <v>589</v>
      </c>
      <c r="B462" s="822" t="s">
        <v>590</v>
      </c>
      <c r="C462" s="825" t="s">
        <v>616</v>
      </c>
      <c r="D462" s="839" t="s">
        <v>617</v>
      </c>
      <c r="E462" s="825" t="s">
        <v>2817</v>
      </c>
      <c r="F462" s="839" t="s">
        <v>2818</v>
      </c>
      <c r="G462" s="825" t="s">
        <v>3023</v>
      </c>
      <c r="H462" s="825" t="s">
        <v>3024</v>
      </c>
      <c r="I462" s="831">
        <v>586.8499755859375</v>
      </c>
      <c r="J462" s="831">
        <v>9</v>
      </c>
      <c r="K462" s="832">
        <v>5281.6298828125</v>
      </c>
    </row>
    <row r="463" spans="1:11" ht="14.45" customHeight="1" x14ac:dyDescent="0.2">
      <c r="A463" s="821" t="s">
        <v>589</v>
      </c>
      <c r="B463" s="822" t="s">
        <v>590</v>
      </c>
      <c r="C463" s="825" t="s">
        <v>616</v>
      </c>
      <c r="D463" s="839" t="s">
        <v>617</v>
      </c>
      <c r="E463" s="825" t="s">
        <v>2817</v>
      </c>
      <c r="F463" s="839" t="s">
        <v>2818</v>
      </c>
      <c r="G463" s="825" t="s">
        <v>3025</v>
      </c>
      <c r="H463" s="825" t="s">
        <v>3026</v>
      </c>
      <c r="I463" s="831">
        <v>586.8499755859375</v>
      </c>
      <c r="J463" s="831">
        <v>2</v>
      </c>
      <c r="K463" s="832">
        <v>1173.699951171875</v>
      </c>
    </row>
    <row r="464" spans="1:11" ht="14.45" customHeight="1" x14ac:dyDescent="0.2">
      <c r="A464" s="821" t="s">
        <v>589</v>
      </c>
      <c r="B464" s="822" t="s">
        <v>590</v>
      </c>
      <c r="C464" s="825" t="s">
        <v>616</v>
      </c>
      <c r="D464" s="839" t="s">
        <v>617</v>
      </c>
      <c r="E464" s="825" t="s">
        <v>2817</v>
      </c>
      <c r="F464" s="839" t="s">
        <v>2818</v>
      </c>
      <c r="G464" s="825" t="s">
        <v>3027</v>
      </c>
      <c r="H464" s="825" t="s">
        <v>3028</v>
      </c>
      <c r="I464" s="831">
        <v>586.8499755859375</v>
      </c>
      <c r="J464" s="831">
        <v>5</v>
      </c>
      <c r="K464" s="832">
        <v>2934.2398681640625</v>
      </c>
    </row>
    <row r="465" spans="1:11" ht="14.45" customHeight="1" x14ac:dyDescent="0.2">
      <c r="A465" s="821" t="s">
        <v>589</v>
      </c>
      <c r="B465" s="822" t="s">
        <v>590</v>
      </c>
      <c r="C465" s="825" t="s">
        <v>616</v>
      </c>
      <c r="D465" s="839" t="s">
        <v>617</v>
      </c>
      <c r="E465" s="825" t="s">
        <v>2817</v>
      </c>
      <c r="F465" s="839" t="s">
        <v>2818</v>
      </c>
      <c r="G465" s="825" t="s">
        <v>3029</v>
      </c>
      <c r="H465" s="825" t="s">
        <v>3030</v>
      </c>
      <c r="I465" s="831">
        <v>586.8499755859375</v>
      </c>
      <c r="J465" s="831">
        <v>2</v>
      </c>
      <c r="K465" s="832">
        <v>1173.699951171875</v>
      </c>
    </row>
    <row r="466" spans="1:11" ht="14.45" customHeight="1" x14ac:dyDescent="0.2">
      <c r="A466" s="821" t="s">
        <v>589</v>
      </c>
      <c r="B466" s="822" t="s">
        <v>590</v>
      </c>
      <c r="C466" s="825" t="s">
        <v>616</v>
      </c>
      <c r="D466" s="839" t="s">
        <v>617</v>
      </c>
      <c r="E466" s="825" t="s">
        <v>2817</v>
      </c>
      <c r="F466" s="839" t="s">
        <v>2818</v>
      </c>
      <c r="G466" s="825" t="s">
        <v>3031</v>
      </c>
      <c r="H466" s="825" t="s">
        <v>3032</v>
      </c>
      <c r="I466" s="831">
        <v>586.8499755859375</v>
      </c>
      <c r="J466" s="831">
        <v>6</v>
      </c>
      <c r="K466" s="832">
        <v>3521.0899658203125</v>
      </c>
    </row>
    <row r="467" spans="1:11" ht="14.45" customHeight="1" x14ac:dyDescent="0.2">
      <c r="A467" s="821" t="s">
        <v>589</v>
      </c>
      <c r="B467" s="822" t="s">
        <v>590</v>
      </c>
      <c r="C467" s="825" t="s">
        <v>616</v>
      </c>
      <c r="D467" s="839" t="s">
        <v>617</v>
      </c>
      <c r="E467" s="825" t="s">
        <v>2817</v>
      </c>
      <c r="F467" s="839" t="s">
        <v>2818</v>
      </c>
      <c r="G467" s="825" t="s">
        <v>3033</v>
      </c>
      <c r="H467" s="825" t="s">
        <v>3034</v>
      </c>
      <c r="I467" s="831">
        <v>236.5</v>
      </c>
      <c r="J467" s="831">
        <v>1</v>
      </c>
      <c r="K467" s="832">
        <v>473.46000000834465</v>
      </c>
    </row>
    <row r="468" spans="1:11" ht="14.45" customHeight="1" x14ac:dyDescent="0.2">
      <c r="A468" s="821" t="s">
        <v>589</v>
      </c>
      <c r="B468" s="822" t="s">
        <v>590</v>
      </c>
      <c r="C468" s="825" t="s">
        <v>616</v>
      </c>
      <c r="D468" s="839" t="s">
        <v>617</v>
      </c>
      <c r="E468" s="825" t="s">
        <v>2817</v>
      </c>
      <c r="F468" s="839" t="s">
        <v>2818</v>
      </c>
      <c r="G468" s="825" t="s">
        <v>3035</v>
      </c>
      <c r="H468" s="825" t="s">
        <v>3036</v>
      </c>
      <c r="I468" s="831">
        <v>15698</v>
      </c>
      <c r="J468" s="831">
        <v>17</v>
      </c>
      <c r="K468" s="832">
        <v>266866</v>
      </c>
    </row>
    <row r="469" spans="1:11" ht="14.45" customHeight="1" x14ac:dyDescent="0.2">
      <c r="A469" s="821" t="s">
        <v>589</v>
      </c>
      <c r="B469" s="822" t="s">
        <v>590</v>
      </c>
      <c r="C469" s="825" t="s">
        <v>616</v>
      </c>
      <c r="D469" s="839" t="s">
        <v>617</v>
      </c>
      <c r="E469" s="825" t="s">
        <v>2817</v>
      </c>
      <c r="F469" s="839" t="s">
        <v>2818</v>
      </c>
      <c r="G469" s="825" t="s">
        <v>3037</v>
      </c>
      <c r="H469" s="825" t="s">
        <v>3038</v>
      </c>
      <c r="I469" s="831">
        <v>51842</v>
      </c>
      <c r="J469" s="831">
        <v>1</v>
      </c>
      <c r="K469" s="832">
        <v>51842</v>
      </c>
    </row>
    <row r="470" spans="1:11" ht="14.45" customHeight="1" x14ac:dyDescent="0.2">
      <c r="A470" s="821" t="s">
        <v>589</v>
      </c>
      <c r="B470" s="822" t="s">
        <v>590</v>
      </c>
      <c r="C470" s="825" t="s">
        <v>616</v>
      </c>
      <c r="D470" s="839" t="s">
        <v>617</v>
      </c>
      <c r="E470" s="825" t="s">
        <v>2817</v>
      </c>
      <c r="F470" s="839" t="s">
        <v>2818</v>
      </c>
      <c r="G470" s="825" t="s">
        <v>3039</v>
      </c>
      <c r="H470" s="825" t="s">
        <v>3040</v>
      </c>
      <c r="I470" s="831">
        <v>51842</v>
      </c>
      <c r="J470" s="831">
        <v>2</v>
      </c>
      <c r="K470" s="832">
        <v>103684</v>
      </c>
    </row>
    <row r="471" spans="1:11" ht="14.45" customHeight="1" x14ac:dyDescent="0.2">
      <c r="A471" s="821" t="s">
        <v>589</v>
      </c>
      <c r="B471" s="822" t="s">
        <v>590</v>
      </c>
      <c r="C471" s="825" t="s">
        <v>616</v>
      </c>
      <c r="D471" s="839" t="s">
        <v>617</v>
      </c>
      <c r="E471" s="825" t="s">
        <v>2817</v>
      </c>
      <c r="F471" s="839" t="s">
        <v>2818</v>
      </c>
      <c r="G471" s="825" t="s">
        <v>3041</v>
      </c>
      <c r="H471" s="825" t="s">
        <v>3042</v>
      </c>
      <c r="I471" s="831">
        <v>51842</v>
      </c>
      <c r="J471" s="831">
        <v>1</v>
      </c>
      <c r="K471" s="832">
        <v>51842</v>
      </c>
    </row>
    <row r="472" spans="1:11" ht="14.45" customHeight="1" x14ac:dyDescent="0.2">
      <c r="A472" s="821" t="s">
        <v>589</v>
      </c>
      <c r="B472" s="822" t="s">
        <v>590</v>
      </c>
      <c r="C472" s="825" t="s">
        <v>616</v>
      </c>
      <c r="D472" s="839" t="s">
        <v>617</v>
      </c>
      <c r="E472" s="825" t="s">
        <v>2817</v>
      </c>
      <c r="F472" s="839" t="s">
        <v>2818</v>
      </c>
      <c r="G472" s="825" t="s">
        <v>3043</v>
      </c>
      <c r="H472" s="825" t="s">
        <v>3044</v>
      </c>
      <c r="I472" s="831">
        <v>552</v>
      </c>
      <c r="J472" s="831">
        <v>4</v>
      </c>
      <c r="K472" s="832">
        <v>2208</v>
      </c>
    </row>
    <row r="473" spans="1:11" ht="14.45" customHeight="1" x14ac:dyDescent="0.2">
      <c r="A473" s="821" t="s">
        <v>589</v>
      </c>
      <c r="B473" s="822" t="s">
        <v>590</v>
      </c>
      <c r="C473" s="825" t="s">
        <v>616</v>
      </c>
      <c r="D473" s="839" t="s">
        <v>617</v>
      </c>
      <c r="E473" s="825" t="s">
        <v>2817</v>
      </c>
      <c r="F473" s="839" t="s">
        <v>2818</v>
      </c>
      <c r="G473" s="825" t="s">
        <v>3045</v>
      </c>
      <c r="H473" s="825" t="s">
        <v>3046</v>
      </c>
      <c r="I473" s="831">
        <v>3122.56005859375</v>
      </c>
      <c r="J473" s="831">
        <v>2</v>
      </c>
      <c r="K473" s="832">
        <v>6245.1201171875</v>
      </c>
    </row>
    <row r="474" spans="1:11" ht="14.45" customHeight="1" x14ac:dyDescent="0.2">
      <c r="A474" s="821" t="s">
        <v>589</v>
      </c>
      <c r="B474" s="822" t="s">
        <v>590</v>
      </c>
      <c r="C474" s="825" t="s">
        <v>616</v>
      </c>
      <c r="D474" s="839" t="s">
        <v>617</v>
      </c>
      <c r="E474" s="825" t="s">
        <v>2817</v>
      </c>
      <c r="F474" s="839" t="s">
        <v>2818</v>
      </c>
      <c r="G474" s="825" t="s">
        <v>3047</v>
      </c>
      <c r="H474" s="825" t="s">
        <v>3048</v>
      </c>
      <c r="I474" s="831">
        <v>8630.83984375</v>
      </c>
      <c r="J474" s="831">
        <v>1</v>
      </c>
      <c r="K474" s="832">
        <v>8630.83984375</v>
      </c>
    </row>
    <row r="475" spans="1:11" ht="14.45" customHeight="1" x14ac:dyDescent="0.2">
      <c r="A475" s="821" t="s">
        <v>589</v>
      </c>
      <c r="B475" s="822" t="s">
        <v>590</v>
      </c>
      <c r="C475" s="825" t="s">
        <v>616</v>
      </c>
      <c r="D475" s="839" t="s">
        <v>617</v>
      </c>
      <c r="E475" s="825" t="s">
        <v>2817</v>
      </c>
      <c r="F475" s="839" t="s">
        <v>2818</v>
      </c>
      <c r="G475" s="825" t="s">
        <v>3049</v>
      </c>
      <c r="H475" s="825" t="s">
        <v>3050</v>
      </c>
      <c r="I475" s="831">
        <v>50600</v>
      </c>
      <c r="J475" s="831">
        <v>1</v>
      </c>
      <c r="K475" s="832">
        <v>50600</v>
      </c>
    </row>
    <row r="476" spans="1:11" ht="14.45" customHeight="1" x14ac:dyDescent="0.2">
      <c r="A476" s="821" t="s">
        <v>589</v>
      </c>
      <c r="B476" s="822" t="s">
        <v>590</v>
      </c>
      <c r="C476" s="825" t="s">
        <v>616</v>
      </c>
      <c r="D476" s="839" t="s">
        <v>617</v>
      </c>
      <c r="E476" s="825" t="s">
        <v>2817</v>
      </c>
      <c r="F476" s="839" t="s">
        <v>2818</v>
      </c>
      <c r="G476" s="825" t="s">
        <v>3051</v>
      </c>
      <c r="H476" s="825" t="s">
        <v>3052</v>
      </c>
      <c r="I476" s="831">
        <v>50600</v>
      </c>
      <c r="J476" s="831">
        <v>1</v>
      </c>
      <c r="K476" s="832">
        <v>50600</v>
      </c>
    </row>
    <row r="477" spans="1:11" ht="14.45" customHeight="1" x14ac:dyDescent="0.2">
      <c r="A477" s="821" t="s">
        <v>589</v>
      </c>
      <c r="B477" s="822" t="s">
        <v>590</v>
      </c>
      <c r="C477" s="825" t="s">
        <v>616</v>
      </c>
      <c r="D477" s="839" t="s">
        <v>617</v>
      </c>
      <c r="E477" s="825" t="s">
        <v>2817</v>
      </c>
      <c r="F477" s="839" t="s">
        <v>2818</v>
      </c>
      <c r="G477" s="825" t="s">
        <v>3053</v>
      </c>
      <c r="H477" s="825" t="s">
        <v>3054</v>
      </c>
      <c r="I477" s="831">
        <v>50600</v>
      </c>
      <c r="J477" s="831">
        <v>8</v>
      </c>
      <c r="K477" s="832">
        <v>404800</v>
      </c>
    </row>
    <row r="478" spans="1:11" ht="14.45" customHeight="1" x14ac:dyDescent="0.2">
      <c r="A478" s="821" t="s">
        <v>589</v>
      </c>
      <c r="B478" s="822" t="s">
        <v>590</v>
      </c>
      <c r="C478" s="825" t="s">
        <v>616</v>
      </c>
      <c r="D478" s="839" t="s">
        <v>617</v>
      </c>
      <c r="E478" s="825" t="s">
        <v>2817</v>
      </c>
      <c r="F478" s="839" t="s">
        <v>2818</v>
      </c>
      <c r="G478" s="825" t="s">
        <v>3055</v>
      </c>
      <c r="H478" s="825" t="s">
        <v>3056</v>
      </c>
      <c r="I478" s="831">
        <v>50600</v>
      </c>
      <c r="J478" s="831">
        <v>1</v>
      </c>
      <c r="K478" s="832">
        <v>50600</v>
      </c>
    </row>
    <row r="479" spans="1:11" ht="14.45" customHeight="1" x14ac:dyDescent="0.2">
      <c r="A479" s="821" t="s">
        <v>589</v>
      </c>
      <c r="B479" s="822" t="s">
        <v>590</v>
      </c>
      <c r="C479" s="825" t="s">
        <v>616</v>
      </c>
      <c r="D479" s="839" t="s">
        <v>617</v>
      </c>
      <c r="E479" s="825" t="s">
        <v>2817</v>
      </c>
      <c r="F479" s="839" t="s">
        <v>2818</v>
      </c>
      <c r="G479" s="825" t="s">
        <v>3057</v>
      </c>
      <c r="H479" s="825" t="s">
        <v>3058</v>
      </c>
      <c r="I479" s="831">
        <v>39675</v>
      </c>
      <c r="J479" s="831">
        <v>1</v>
      </c>
      <c r="K479" s="832">
        <v>39675</v>
      </c>
    </row>
    <row r="480" spans="1:11" ht="14.45" customHeight="1" x14ac:dyDescent="0.2">
      <c r="A480" s="821" t="s">
        <v>589</v>
      </c>
      <c r="B480" s="822" t="s">
        <v>590</v>
      </c>
      <c r="C480" s="825" t="s">
        <v>616</v>
      </c>
      <c r="D480" s="839" t="s">
        <v>617</v>
      </c>
      <c r="E480" s="825" t="s">
        <v>2817</v>
      </c>
      <c r="F480" s="839" t="s">
        <v>2818</v>
      </c>
      <c r="G480" s="825" t="s">
        <v>3059</v>
      </c>
      <c r="H480" s="825" t="s">
        <v>3060</v>
      </c>
      <c r="I480" s="831">
        <v>39675</v>
      </c>
      <c r="J480" s="831">
        <v>6</v>
      </c>
      <c r="K480" s="832">
        <v>238050</v>
      </c>
    </row>
    <row r="481" spans="1:11" ht="14.45" customHeight="1" x14ac:dyDescent="0.2">
      <c r="A481" s="821" t="s">
        <v>589</v>
      </c>
      <c r="B481" s="822" t="s">
        <v>590</v>
      </c>
      <c r="C481" s="825" t="s">
        <v>616</v>
      </c>
      <c r="D481" s="839" t="s">
        <v>617</v>
      </c>
      <c r="E481" s="825" t="s">
        <v>2817</v>
      </c>
      <c r="F481" s="839" t="s">
        <v>2818</v>
      </c>
      <c r="G481" s="825" t="s">
        <v>3061</v>
      </c>
      <c r="H481" s="825" t="s">
        <v>3062</v>
      </c>
      <c r="I481" s="831">
        <v>39675</v>
      </c>
      <c r="J481" s="831">
        <v>12</v>
      </c>
      <c r="K481" s="832">
        <v>476100</v>
      </c>
    </row>
    <row r="482" spans="1:11" ht="14.45" customHeight="1" x14ac:dyDescent="0.2">
      <c r="A482" s="821" t="s">
        <v>589</v>
      </c>
      <c r="B482" s="822" t="s">
        <v>590</v>
      </c>
      <c r="C482" s="825" t="s">
        <v>616</v>
      </c>
      <c r="D482" s="839" t="s">
        <v>617</v>
      </c>
      <c r="E482" s="825" t="s">
        <v>2817</v>
      </c>
      <c r="F482" s="839" t="s">
        <v>2818</v>
      </c>
      <c r="G482" s="825" t="s">
        <v>3063</v>
      </c>
      <c r="H482" s="825" t="s">
        <v>3064</v>
      </c>
      <c r="I482" s="831">
        <v>3999.10009765625</v>
      </c>
      <c r="J482" s="831">
        <v>2</v>
      </c>
      <c r="K482" s="832">
        <v>7998.18994140625</v>
      </c>
    </row>
    <row r="483" spans="1:11" ht="14.45" customHeight="1" x14ac:dyDescent="0.2">
      <c r="A483" s="821" t="s">
        <v>589</v>
      </c>
      <c r="B483" s="822" t="s">
        <v>590</v>
      </c>
      <c r="C483" s="825" t="s">
        <v>616</v>
      </c>
      <c r="D483" s="839" t="s">
        <v>617</v>
      </c>
      <c r="E483" s="825" t="s">
        <v>2817</v>
      </c>
      <c r="F483" s="839" t="s">
        <v>2818</v>
      </c>
      <c r="G483" s="825" t="s">
        <v>3065</v>
      </c>
      <c r="H483" s="825" t="s">
        <v>3066</v>
      </c>
      <c r="I483" s="831">
        <v>1859.3466389973958</v>
      </c>
      <c r="J483" s="831">
        <v>5</v>
      </c>
      <c r="K483" s="832">
        <v>9296.7298583984375</v>
      </c>
    </row>
    <row r="484" spans="1:11" ht="14.45" customHeight="1" x14ac:dyDescent="0.2">
      <c r="A484" s="821" t="s">
        <v>589</v>
      </c>
      <c r="B484" s="822" t="s">
        <v>590</v>
      </c>
      <c r="C484" s="825" t="s">
        <v>616</v>
      </c>
      <c r="D484" s="839" t="s">
        <v>617</v>
      </c>
      <c r="E484" s="825" t="s">
        <v>2817</v>
      </c>
      <c r="F484" s="839" t="s">
        <v>2818</v>
      </c>
      <c r="G484" s="825" t="s">
        <v>3067</v>
      </c>
      <c r="H484" s="825" t="s">
        <v>3068</v>
      </c>
      <c r="I484" s="831">
        <v>3999.090087890625</v>
      </c>
      <c r="J484" s="831">
        <v>2</v>
      </c>
      <c r="K484" s="832">
        <v>7998.18017578125</v>
      </c>
    </row>
    <row r="485" spans="1:11" ht="14.45" customHeight="1" x14ac:dyDescent="0.2">
      <c r="A485" s="821" t="s">
        <v>589</v>
      </c>
      <c r="B485" s="822" t="s">
        <v>590</v>
      </c>
      <c r="C485" s="825" t="s">
        <v>616</v>
      </c>
      <c r="D485" s="839" t="s">
        <v>617</v>
      </c>
      <c r="E485" s="825" t="s">
        <v>2817</v>
      </c>
      <c r="F485" s="839" t="s">
        <v>2818</v>
      </c>
      <c r="G485" s="825" t="s">
        <v>3069</v>
      </c>
      <c r="H485" s="825" t="s">
        <v>3070</v>
      </c>
      <c r="I485" s="831">
        <v>3999.090087890625</v>
      </c>
      <c r="J485" s="831">
        <v>2</v>
      </c>
      <c r="K485" s="832">
        <v>7998.18017578125</v>
      </c>
    </row>
    <row r="486" spans="1:11" ht="14.45" customHeight="1" x14ac:dyDescent="0.2">
      <c r="A486" s="821" t="s">
        <v>589</v>
      </c>
      <c r="B486" s="822" t="s">
        <v>590</v>
      </c>
      <c r="C486" s="825" t="s">
        <v>616</v>
      </c>
      <c r="D486" s="839" t="s">
        <v>617</v>
      </c>
      <c r="E486" s="825" t="s">
        <v>2817</v>
      </c>
      <c r="F486" s="839" t="s">
        <v>2818</v>
      </c>
      <c r="G486" s="825" t="s">
        <v>3071</v>
      </c>
      <c r="H486" s="825" t="s">
        <v>3072</v>
      </c>
      <c r="I486" s="831">
        <v>3999.10009765625</v>
      </c>
      <c r="J486" s="831">
        <v>2</v>
      </c>
      <c r="K486" s="832">
        <v>7998.18994140625</v>
      </c>
    </row>
    <row r="487" spans="1:11" ht="14.45" customHeight="1" x14ac:dyDescent="0.2">
      <c r="A487" s="821" t="s">
        <v>589</v>
      </c>
      <c r="B487" s="822" t="s">
        <v>590</v>
      </c>
      <c r="C487" s="825" t="s">
        <v>616</v>
      </c>
      <c r="D487" s="839" t="s">
        <v>617</v>
      </c>
      <c r="E487" s="825" t="s">
        <v>2817</v>
      </c>
      <c r="F487" s="839" t="s">
        <v>2818</v>
      </c>
      <c r="G487" s="825" t="s">
        <v>3073</v>
      </c>
      <c r="H487" s="825" t="s">
        <v>3074</v>
      </c>
      <c r="I487" s="831">
        <v>3999.10009765625</v>
      </c>
      <c r="J487" s="831">
        <v>2</v>
      </c>
      <c r="K487" s="832">
        <v>7998.2001953125</v>
      </c>
    </row>
    <row r="488" spans="1:11" ht="14.45" customHeight="1" x14ac:dyDescent="0.2">
      <c r="A488" s="821" t="s">
        <v>589</v>
      </c>
      <c r="B488" s="822" t="s">
        <v>590</v>
      </c>
      <c r="C488" s="825" t="s">
        <v>616</v>
      </c>
      <c r="D488" s="839" t="s">
        <v>617</v>
      </c>
      <c r="E488" s="825" t="s">
        <v>2817</v>
      </c>
      <c r="F488" s="839" t="s">
        <v>2818</v>
      </c>
      <c r="G488" s="825" t="s">
        <v>3075</v>
      </c>
      <c r="H488" s="825" t="s">
        <v>3076</v>
      </c>
      <c r="I488" s="831">
        <v>3999.090087890625</v>
      </c>
      <c r="J488" s="831">
        <v>1</v>
      </c>
      <c r="K488" s="832">
        <v>3999.090087890625</v>
      </c>
    </row>
    <row r="489" spans="1:11" ht="14.45" customHeight="1" x14ac:dyDescent="0.2">
      <c r="A489" s="821" t="s">
        <v>589</v>
      </c>
      <c r="B489" s="822" t="s">
        <v>590</v>
      </c>
      <c r="C489" s="825" t="s">
        <v>616</v>
      </c>
      <c r="D489" s="839" t="s">
        <v>617</v>
      </c>
      <c r="E489" s="825" t="s">
        <v>2817</v>
      </c>
      <c r="F489" s="839" t="s">
        <v>2818</v>
      </c>
      <c r="G489" s="825" t="s">
        <v>3077</v>
      </c>
      <c r="H489" s="825" t="s">
        <v>3078</v>
      </c>
      <c r="I489" s="831">
        <v>3999.10009765625</v>
      </c>
      <c r="J489" s="831">
        <v>1</v>
      </c>
      <c r="K489" s="832">
        <v>3999.10009765625</v>
      </c>
    </row>
    <row r="490" spans="1:11" ht="14.45" customHeight="1" x14ac:dyDescent="0.2">
      <c r="A490" s="821" t="s">
        <v>589</v>
      </c>
      <c r="B490" s="822" t="s">
        <v>590</v>
      </c>
      <c r="C490" s="825" t="s">
        <v>616</v>
      </c>
      <c r="D490" s="839" t="s">
        <v>617</v>
      </c>
      <c r="E490" s="825" t="s">
        <v>2817</v>
      </c>
      <c r="F490" s="839" t="s">
        <v>2818</v>
      </c>
      <c r="G490" s="825" t="s">
        <v>3079</v>
      </c>
      <c r="H490" s="825" t="s">
        <v>3080</v>
      </c>
      <c r="I490" s="831">
        <v>3999.090087890625</v>
      </c>
      <c r="J490" s="831">
        <v>2</v>
      </c>
      <c r="K490" s="832">
        <v>7998.18017578125</v>
      </c>
    </row>
    <row r="491" spans="1:11" ht="14.45" customHeight="1" x14ac:dyDescent="0.2">
      <c r="A491" s="821" t="s">
        <v>589</v>
      </c>
      <c r="B491" s="822" t="s">
        <v>590</v>
      </c>
      <c r="C491" s="825" t="s">
        <v>616</v>
      </c>
      <c r="D491" s="839" t="s">
        <v>617</v>
      </c>
      <c r="E491" s="825" t="s">
        <v>2817</v>
      </c>
      <c r="F491" s="839" t="s">
        <v>2818</v>
      </c>
      <c r="G491" s="825" t="s">
        <v>3081</v>
      </c>
      <c r="H491" s="825" t="s">
        <v>3082</v>
      </c>
      <c r="I491" s="831">
        <v>3999.090087890625</v>
      </c>
      <c r="J491" s="831">
        <v>2</v>
      </c>
      <c r="K491" s="832">
        <v>7998.18017578125</v>
      </c>
    </row>
    <row r="492" spans="1:11" ht="14.45" customHeight="1" x14ac:dyDescent="0.2">
      <c r="A492" s="821" t="s">
        <v>589</v>
      </c>
      <c r="B492" s="822" t="s">
        <v>590</v>
      </c>
      <c r="C492" s="825" t="s">
        <v>616</v>
      </c>
      <c r="D492" s="839" t="s">
        <v>617</v>
      </c>
      <c r="E492" s="825" t="s">
        <v>2817</v>
      </c>
      <c r="F492" s="839" t="s">
        <v>2818</v>
      </c>
      <c r="G492" s="825" t="s">
        <v>3083</v>
      </c>
      <c r="H492" s="825" t="s">
        <v>3084</v>
      </c>
      <c r="I492" s="831">
        <v>3999.10009765625</v>
      </c>
      <c r="J492" s="831">
        <v>2</v>
      </c>
      <c r="K492" s="832">
        <v>7998.2001953125</v>
      </c>
    </row>
    <row r="493" spans="1:11" ht="14.45" customHeight="1" x14ac:dyDescent="0.2">
      <c r="A493" s="821" t="s">
        <v>589</v>
      </c>
      <c r="B493" s="822" t="s">
        <v>590</v>
      </c>
      <c r="C493" s="825" t="s">
        <v>616</v>
      </c>
      <c r="D493" s="839" t="s">
        <v>617</v>
      </c>
      <c r="E493" s="825" t="s">
        <v>2817</v>
      </c>
      <c r="F493" s="839" t="s">
        <v>2818</v>
      </c>
      <c r="G493" s="825" t="s">
        <v>3085</v>
      </c>
      <c r="H493" s="825" t="s">
        <v>3086</v>
      </c>
      <c r="I493" s="831">
        <v>3999.0950927734375</v>
      </c>
      <c r="J493" s="831">
        <v>2</v>
      </c>
      <c r="K493" s="832">
        <v>7998.190185546875</v>
      </c>
    </row>
    <row r="494" spans="1:11" ht="14.45" customHeight="1" x14ac:dyDescent="0.2">
      <c r="A494" s="821" t="s">
        <v>589</v>
      </c>
      <c r="B494" s="822" t="s">
        <v>590</v>
      </c>
      <c r="C494" s="825" t="s">
        <v>616</v>
      </c>
      <c r="D494" s="839" t="s">
        <v>617</v>
      </c>
      <c r="E494" s="825" t="s">
        <v>2817</v>
      </c>
      <c r="F494" s="839" t="s">
        <v>2818</v>
      </c>
      <c r="G494" s="825" t="s">
        <v>3087</v>
      </c>
      <c r="H494" s="825" t="s">
        <v>3088</v>
      </c>
      <c r="I494" s="831">
        <v>694.09201660156248</v>
      </c>
      <c r="J494" s="831">
        <v>32</v>
      </c>
      <c r="K494" s="832">
        <v>22210.93994140625</v>
      </c>
    </row>
    <row r="495" spans="1:11" ht="14.45" customHeight="1" x14ac:dyDescent="0.2">
      <c r="A495" s="821" t="s">
        <v>589</v>
      </c>
      <c r="B495" s="822" t="s">
        <v>590</v>
      </c>
      <c r="C495" s="825" t="s">
        <v>616</v>
      </c>
      <c r="D495" s="839" t="s">
        <v>617</v>
      </c>
      <c r="E495" s="825" t="s">
        <v>2817</v>
      </c>
      <c r="F495" s="839" t="s">
        <v>2818</v>
      </c>
      <c r="G495" s="825" t="s">
        <v>3089</v>
      </c>
      <c r="H495" s="825" t="s">
        <v>3090</v>
      </c>
      <c r="I495" s="831">
        <v>1250.8599853515625</v>
      </c>
      <c r="J495" s="831">
        <v>2</v>
      </c>
      <c r="K495" s="832">
        <v>2501.719970703125</v>
      </c>
    </row>
    <row r="496" spans="1:11" ht="14.45" customHeight="1" x14ac:dyDescent="0.2">
      <c r="A496" s="821" t="s">
        <v>589</v>
      </c>
      <c r="B496" s="822" t="s">
        <v>590</v>
      </c>
      <c r="C496" s="825" t="s">
        <v>616</v>
      </c>
      <c r="D496" s="839" t="s">
        <v>617</v>
      </c>
      <c r="E496" s="825" t="s">
        <v>2817</v>
      </c>
      <c r="F496" s="839" t="s">
        <v>2818</v>
      </c>
      <c r="G496" s="825" t="s">
        <v>3091</v>
      </c>
      <c r="H496" s="825" t="s">
        <v>3092</v>
      </c>
      <c r="I496" s="831">
        <v>5186.5</v>
      </c>
      <c r="J496" s="831">
        <v>12</v>
      </c>
      <c r="K496" s="832">
        <v>62238</v>
      </c>
    </row>
    <row r="497" spans="1:11" ht="14.45" customHeight="1" x14ac:dyDescent="0.2">
      <c r="A497" s="821" t="s">
        <v>589</v>
      </c>
      <c r="B497" s="822" t="s">
        <v>590</v>
      </c>
      <c r="C497" s="825" t="s">
        <v>616</v>
      </c>
      <c r="D497" s="839" t="s">
        <v>617</v>
      </c>
      <c r="E497" s="825" t="s">
        <v>2817</v>
      </c>
      <c r="F497" s="839" t="s">
        <v>2818</v>
      </c>
      <c r="G497" s="825" t="s">
        <v>3093</v>
      </c>
      <c r="H497" s="825" t="s">
        <v>3094</v>
      </c>
      <c r="I497" s="831">
        <v>5186.5</v>
      </c>
      <c r="J497" s="831">
        <v>2</v>
      </c>
      <c r="K497" s="832">
        <v>10373</v>
      </c>
    </row>
    <row r="498" spans="1:11" ht="14.45" customHeight="1" x14ac:dyDescent="0.2">
      <c r="A498" s="821" t="s">
        <v>589</v>
      </c>
      <c r="B498" s="822" t="s">
        <v>590</v>
      </c>
      <c r="C498" s="825" t="s">
        <v>616</v>
      </c>
      <c r="D498" s="839" t="s">
        <v>617</v>
      </c>
      <c r="E498" s="825" t="s">
        <v>2817</v>
      </c>
      <c r="F498" s="839" t="s">
        <v>2818</v>
      </c>
      <c r="G498" s="825" t="s">
        <v>3095</v>
      </c>
      <c r="H498" s="825" t="s">
        <v>3096</v>
      </c>
      <c r="I498" s="831">
        <v>5186.5</v>
      </c>
      <c r="J498" s="831">
        <v>10</v>
      </c>
      <c r="K498" s="832">
        <v>51865</v>
      </c>
    </row>
    <row r="499" spans="1:11" ht="14.45" customHeight="1" x14ac:dyDescent="0.2">
      <c r="A499" s="821" t="s">
        <v>589</v>
      </c>
      <c r="B499" s="822" t="s">
        <v>590</v>
      </c>
      <c r="C499" s="825" t="s">
        <v>616</v>
      </c>
      <c r="D499" s="839" t="s">
        <v>617</v>
      </c>
      <c r="E499" s="825" t="s">
        <v>2817</v>
      </c>
      <c r="F499" s="839" t="s">
        <v>2818</v>
      </c>
      <c r="G499" s="825" t="s">
        <v>3097</v>
      </c>
      <c r="H499" s="825" t="s">
        <v>3098</v>
      </c>
      <c r="I499" s="831">
        <v>5186.5</v>
      </c>
      <c r="J499" s="831">
        <v>6</v>
      </c>
      <c r="K499" s="832">
        <v>31119</v>
      </c>
    </row>
    <row r="500" spans="1:11" ht="14.45" customHeight="1" x14ac:dyDescent="0.2">
      <c r="A500" s="821" t="s">
        <v>589</v>
      </c>
      <c r="B500" s="822" t="s">
        <v>590</v>
      </c>
      <c r="C500" s="825" t="s">
        <v>616</v>
      </c>
      <c r="D500" s="839" t="s">
        <v>617</v>
      </c>
      <c r="E500" s="825" t="s">
        <v>2817</v>
      </c>
      <c r="F500" s="839" t="s">
        <v>2818</v>
      </c>
      <c r="G500" s="825" t="s">
        <v>3099</v>
      </c>
      <c r="H500" s="825" t="s">
        <v>3100</v>
      </c>
      <c r="I500" s="831">
        <v>5046.3262114653717</v>
      </c>
      <c r="J500" s="831">
        <v>91</v>
      </c>
      <c r="K500" s="832">
        <v>471971.81953125075</v>
      </c>
    </row>
    <row r="501" spans="1:11" ht="14.45" customHeight="1" x14ac:dyDescent="0.2">
      <c r="A501" s="821" t="s">
        <v>589</v>
      </c>
      <c r="B501" s="822" t="s">
        <v>590</v>
      </c>
      <c r="C501" s="825" t="s">
        <v>616</v>
      </c>
      <c r="D501" s="839" t="s">
        <v>617</v>
      </c>
      <c r="E501" s="825" t="s">
        <v>2817</v>
      </c>
      <c r="F501" s="839" t="s">
        <v>2818</v>
      </c>
      <c r="G501" s="825" t="s">
        <v>3101</v>
      </c>
      <c r="H501" s="825" t="s">
        <v>3102</v>
      </c>
      <c r="I501" s="831">
        <v>5186.5</v>
      </c>
      <c r="J501" s="831">
        <v>2</v>
      </c>
      <c r="K501" s="832">
        <v>10373</v>
      </c>
    </row>
    <row r="502" spans="1:11" ht="14.45" customHeight="1" x14ac:dyDescent="0.2">
      <c r="A502" s="821" t="s">
        <v>589</v>
      </c>
      <c r="B502" s="822" t="s">
        <v>590</v>
      </c>
      <c r="C502" s="825" t="s">
        <v>616</v>
      </c>
      <c r="D502" s="839" t="s">
        <v>617</v>
      </c>
      <c r="E502" s="825" t="s">
        <v>2817</v>
      </c>
      <c r="F502" s="839" t="s">
        <v>2818</v>
      </c>
      <c r="G502" s="825" t="s">
        <v>3103</v>
      </c>
      <c r="H502" s="825" t="s">
        <v>3104</v>
      </c>
      <c r="I502" s="831">
        <v>5186.5</v>
      </c>
      <c r="J502" s="831">
        <v>2</v>
      </c>
      <c r="K502" s="832">
        <v>10373</v>
      </c>
    </row>
    <row r="503" spans="1:11" ht="14.45" customHeight="1" x14ac:dyDescent="0.2">
      <c r="A503" s="821" t="s">
        <v>589</v>
      </c>
      <c r="B503" s="822" t="s">
        <v>590</v>
      </c>
      <c r="C503" s="825" t="s">
        <v>616</v>
      </c>
      <c r="D503" s="839" t="s">
        <v>617</v>
      </c>
      <c r="E503" s="825" t="s">
        <v>2817</v>
      </c>
      <c r="F503" s="839" t="s">
        <v>2818</v>
      </c>
      <c r="G503" s="825" t="s">
        <v>3105</v>
      </c>
      <c r="H503" s="825" t="s">
        <v>3106</v>
      </c>
      <c r="I503" s="831">
        <v>5186.5</v>
      </c>
      <c r="J503" s="831">
        <v>16</v>
      </c>
      <c r="K503" s="832">
        <v>82984</v>
      </c>
    </row>
    <row r="504" spans="1:11" ht="14.45" customHeight="1" x14ac:dyDescent="0.2">
      <c r="A504" s="821" t="s">
        <v>589</v>
      </c>
      <c r="B504" s="822" t="s">
        <v>590</v>
      </c>
      <c r="C504" s="825" t="s">
        <v>616</v>
      </c>
      <c r="D504" s="839" t="s">
        <v>617</v>
      </c>
      <c r="E504" s="825" t="s">
        <v>2817</v>
      </c>
      <c r="F504" s="839" t="s">
        <v>2818</v>
      </c>
      <c r="G504" s="825" t="s">
        <v>3107</v>
      </c>
      <c r="H504" s="825" t="s">
        <v>3108</v>
      </c>
      <c r="I504" s="831">
        <v>5186.5040039062496</v>
      </c>
      <c r="J504" s="831">
        <v>18</v>
      </c>
      <c r="K504" s="832">
        <v>93357.169921875</v>
      </c>
    </row>
    <row r="505" spans="1:11" ht="14.45" customHeight="1" x14ac:dyDescent="0.2">
      <c r="A505" s="821" t="s">
        <v>589</v>
      </c>
      <c r="B505" s="822" t="s">
        <v>590</v>
      </c>
      <c r="C505" s="825" t="s">
        <v>616</v>
      </c>
      <c r="D505" s="839" t="s">
        <v>617</v>
      </c>
      <c r="E505" s="825" t="s">
        <v>2817</v>
      </c>
      <c r="F505" s="839" t="s">
        <v>2818</v>
      </c>
      <c r="G505" s="825" t="s">
        <v>3109</v>
      </c>
      <c r="H505" s="825" t="s">
        <v>3110</v>
      </c>
      <c r="I505" s="831">
        <v>5186.5099609375002</v>
      </c>
      <c r="J505" s="831">
        <v>7</v>
      </c>
      <c r="K505" s="832">
        <v>36305.5498046875</v>
      </c>
    </row>
    <row r="506" spans="1:11" ht="14.45" customHeight="1" x14ac:dyDescent="0.2">
      <c r="A506" s="821" t="s">
        <v>589</v>
      </c>
      <c r="B506" s="822" t="s">
        <v>590</v>
      </c>
      <c r="C506" s="825" t="s">
        <v>616</v>
      </c>
      <c r="D506" s="839" t="s">
        <v>617</v>
      </c>
      <c r="E506" s="825" t="s">
        <v>2817</v>
      </c>
      <c r="F506" s="839" t="s">
        <v>2818</v>
      </c>
      <c r="G506" s="825" t="s">
        <v>3111</v>
      </c>
      <c r="H506" s="825" t="s">
        <v>3112</v>
      </c>
      <c r="I506" s="831">
        <v>5186.5</v>
      </c>
      <c r="J506" s="831">
        <v>2</v>
      </c>
      <c r="K506" s="832">
        <v>10373</v>
      </c>
    </row>
    <row r="507" spans="1:11" ht="14.45" customHeight="1" x14ac:dyDescent="0.2">
      <c r="A507" s="821" t="s">
        <v>589</v>
      </c>
      <c r="B507" s="822" t="s">
        <v>590</v>
      </c>
      <c r="C507" s="825" t="s">
        <v>616</v>
      </c>
      <c r="D507" s="839" t="s">
        <v>617</v>
      </c>
      <c r="E507" s="825" t="s">
        <v>2817</v>
      </c>
      <c r="F507" s="839" t="s">
        <v>2818</v>
      </c>
      <c r="G507" s="825" t="s">
        <v>3113</v>
      </c>
      <c r="H507" s="825" t="s">
        <v>3114</v>
      </c>
      <c r="I507" s="831">
        <v>5186.5</v>
      </c>
      <c r="J507" s="831">
        <v>4</v>
      </c>
      <c r="K507" s="832">
        <v>20746</v>
      </c>
    </row>
    <row r="508" spans="1:11" ht="14.45" customHeight="1" x14ac:dyDescent="0.2">
      <c r="A508" s="821" t="s">
        <v>589</v>
      </c>
      <c r="B508" s="822" t="s">
        <v>590</v>
      </c>
      <c r="C508" s="825" t="s">
        <v>616</v>
      </c>
      <c r="D508" s="839" t="s">
        <v>617</v>
      </c>
      <c r="E508" s="825" t="s">
        <v>2817</v>
      </c>
      <c r="F508" s="839" t="s">
        <v>2818</v>
      </c>
      <c r="G508" s="825" t="s">
        <v>3115</v>
      </c>
      <c r="H508" s="825" t="s">
        <v>3116</v>
      </c>
      <c r="I508" s="831">
        <v>5186.5</v>
      </c>
      <c r="J508" s="831">
        <v>10</v>
      </c>
      <c r="K508" s="832">
        <v>51865</v>
      </c>
    </row>
    <row r="509" spans="1:11" ht="14.45" customHeight="1" x14ac:dyDescent="0.2">
      <c r="A509" s="821" t="s">
        <v>589</v>
      </c>
      <c r="B509" s="822" t="s">
        <v>590</v>
      </c>
      <c r="C509" s="825" t="s">
        <v>616</v>
      </c>
      <c r="D509" s="839" t="s">
        <v>617</v>
      </c>
      <c r="E509" s="825" t="s">
        <v>2817</v>
      </c>
      <c r="F509" s="839" t="s">
        <v>2818</v>
      </c>
      <c r="G509" s="825" t="s">
        <v>3117</v>
      </c>
      <c r="H509" s="825" t="s">
        <v>3118</v>
      </c>
      <c r="I509" s="831">
        <v>5186.5</v>
      </c>
      <c r="J509" s="831">
        <v>12</v>
      </c>
      <c r="K509" s="832">
        <v>62238</v>
      </c>
    </row>
    <row r="510" spans="1:11" ht="14.45" customHeight="1" x14ac:dyDescent="0.2">
      <c r="A510" s="821" t="s">
        <v>589</v>
      </c>
      <c r="B510" s="822" t="s">
        <v>590</v>
      </c>
      <c r="C510" s="825" t="s">
        <v>616</v>
      </c>
      <c r="D510" s="839" t="s">
        <v>617</v>
      </c>
      <c r="E510" s="825" t="s">
        <v>2817</v>
      </c>
      <c r="F510" s="839" t="s">
        <v>2818</v>
      </c>
      <c r="G510" s="825" t="s">
        <v>3119</v>
      </c>
      <c r="H510" s="825" t="s">
        <v>3120</v>
      </c>
      <c r="I510" s="831">
        <v>5186.5</v>
      </c>
      <c r="J510" s="831">
        <v>35</v>
      </c>
      <c r="K510" s="832">
        <v>181527.5</v>
      </c>
    </row>
    <row r="511" spans="1:11" ht="14.45" customHeight="1" x14ac:dyDescent="0.2">
      <c r="A511" s="821" t="s">
        <v>589</v>
      </c>
      <c r="B511" s="822" t="s">
        <v>590</v>
      </c>
      <c r="C511" s="825" t="s">
        <v>616</v>
      </c>
      <c r="D511" s="839" t="s">
        <v>617</v>
      </c>
      <c r="E511" s="825" t="s">
        <v>2817</v>
      </c>
      <c r="F511" s="839" t="s">
        <v>2818</v>
      </c>
      <c r="G511" s="825" t="s">
        <v>3121</v>
      </c>
      <c r="H511" s="825" t="s">
        <v>3122</v>
      </c>
      <c r="I511" s="831">
        <v>5186.5010596742022</v>
      </c>
      <c r="J511" s="831">
        <v>88</v>
      </c>
      <c r="K511" s="832">
        <v>456412.099609375</v>
      </c>
    </row>
    <row r="512" spans="1:11" ht="14.45" customHeight="1" x14ac:dyDescent="0.2">
      <c r="A512" s="821" t="s">
        <v>589</v>
      </c>
      <c r="B512" s="822" t="s">
        <v>590</v>
      </c>
      <c r="C512" s="825" t="s">
        <v>616</v>
      </c>
      <c r="D512" s="839" t="s">
        <v>617</v>
      </c>
      <c r="E512" s="825" t="s">
        <v>2817</v>
      </c>
      <c r="F512" s="839" t="s">
        <v>2818</v>
      </c>
      <c r="G512" s="825" t="s">
        <v>3123</v>
      </c>
      <c r="H512" s="825" t="s">
        <v>3124</v>
      </c>
      <c r="I512" s="831">
        <v>5101.4760662141398</v>
      </c>
      <c r="J512" s="831">
        <v>149</v>
      </c>
      <c r="K512" s="832">
        <v>772788.76992187649</v>
      </c>
    </row>
    <row r="513" spans="1:11" ht="14.45" customHeight="1" x14ac:dyDescent="0.2">
      <c r="A513" s="821" t="s">
        <v>589</v>
      </c>
      <c r="B513" s="822" t="s">
        <v>590</v>
      </c>
      <c r="C513" s="825" t="s">
        <v>616</v>
      </c>
      <c r="D513" s="839" t="s">
        <v>617</v>
      </c>
      <c r="E513" s="825" t="s">
        <v>2817</v>
      </c>
      <c r="F513" s="839" t="s">
        <v>2818</v>
      </c>
      <c r="G513" s="825" t="s">
        <v>3125</v>
      </c>
      <c r="H513" s="825" t="s">
        <v>3126</v>
      </c>
      <c r="I513" s="831">
        <v>796.33352399553576</v>
      </c>
      <c r="J513" s="831">
        <v>467</v>
      </c>
      <c r="K513" s="832">
        <v>375305.13984375075</v>
      </c>
    </row>
    <row r="514" spans="1:11" ht="14.45" customHeight="1" x14ac:dyDescent="0.2">
      <c r="A514" s="821" t="s">
        <v>589</v>
      </c>
      <c r="B514" s="822" t="s">
        <v>590</v>
      </c>
      <c r="C514" s="825" t="s">
        <v>616</v>
      </c>
      <c r="D514" s="839" t="s">
        <v>617</v>
      </c>
      <c r="E514" s="825" t="s">
        <v>2817</v>
      </c>
      <c r="F514" s="839" t="s">
        <v>2818</v>
      </c>
      <c r="G514" s="825" t="s">
        <v>3127</v>
      </c>
      <c r="H514" s="825" t="s">
        <v>3128</v>
      </c>
      <c r="I514" s="831">
        <v>1920.4809126420455</v>
      </c>
      <c r="J514" s="831">
        <v>24</v>
      </c>
      <c r="K514" s="832">
        <v>46091.580078125</v>
      </c>
    </row>
    <row r="515" spans="1:11" ht="14.45" customHeight="1" x14ac:dyDescent="0.2">
      <c r="A515" s="821" t="s">
        <v>589</v>
      </c>
      <c r="B515" s="822" t="s">
        <v>590</v>
      </c>
      <c r="C515" s="825" t="s">
        <v>616</v>
      </c>
      <c r="D515" s="839" t="s">
        <v>617</v>
      </c>
      <c r="E515" s="825" t="s">
        <v>2817</v>
      </c>
      <c r="F515" s="839" t="s">
        <v>2818</v>
      </c>
      <c r="G515" s="825" t="s">
        <v>3129</v>
      </c>
      <c r="H515" s="825" t="s">
        <v>3130</v>
      </c>
      <c r="I515" s="831">
        <v>1772.7307692307693</v>
      </c>
      <c r="J515" s="831">
        <v>12</v>
      </c>
      <c r="K515" s="832">
        <v>23045.509999999776</v>
      </c>
    </row>
    <row r="516" spans="1:11" ht="14.45" customHeight="1" x14ac:dyDescent="0.2">
      <c r="A516" s="821" t="s">
        <v>589</v>
      </c>
      <c r="B516" s="822" t="s">
        <v>590</v>
      </c>
      <c r="C516" s="825" t="s">
        <v>616</v>
      </c>
      <c r="D516" s="839" t="s">
        <v>617</v>
      </c>
      <c r="E516" s="825" t="s">
        <v>2817</v>
      </c>
      <c r="F516" s="839" t="s">
        <v>2818</v>
      </c>
      <c r="G516" s="825" t="s">
        <v>3131</v>
      </c>
      <c r="H516" s="825" t="s">
        <v>3132</v>
      </c>
      <c r="I516" s="831">
        <v>5520</v>
      </c>
      <c r="J516" s="831">
        <v>4</v>
      </c>
      <c r="K516" s="832">
        <v>22080</v>
      </c>
    </row>
    <row r="517" spans="1:11" ht="14.45" customHeight="1" x14ac:dyDescent="0.2">
      <c r="A517" s="821" t="s">
        <v>589</v>
      </c>
      <c r="B517" s="822" t="s">
        <v>590</v>
      </c>
      <c r="C517" s="825" t="s">
        <v>616</v>
      </c>
      <c r="D517" s="839" t="s">
        <v>617</v>
      </c>
      <c r="E517" s="825" t="s">
        <v>2817</v>
      </c>
      <c r="F517" s="839" t="s">
        <v>2818</v>
      </c>
      <c r="G517" s="825" t="s">
        <v>3133</v>
      </c>
      <c r="H517" s="825" t="s">
        <v>3134</v>
      </c>
      <c r="I517" s="831">
        <v>5195.2973489200367</v>
      </c>
      <c r="J517" s="831">
        <v>68</v>
      </c>
      <c r="K517" s="832">
        <v>375360.35996093415</v>
      </c>
    </row>
    <row r="518" spans="1:11" ht="14.45" customHeight="1" x14ac:dyDescent="0.2">
      <c r="A518" s="821" t="s">
        <v>589</v>
      </c>
      <c r="B518" s="822" t="s">
        <v>590</v>
      </c>
      <c r="C518" s="825" t="s">
        <v>616</v>
      </c>
      <c r="D518" s="839" t="s">
        <v>617</v>
      </c>
      <c r="E518" s="825" t="s">
        <v>2817</v>
      </c>
      <c r="F518" s="839" t="s">
        <v>2818</v>
      </c>
      <c r="G518" s="825" t="s">
        <v>3135</v>
      </c>
      <c r="H518" s="825" t="s">
        <v>3136</v>
      </c>
      <c r="I518" s="831">
        <v>2070.81005859375</v>
      </c>
      <c r="J518" s="831">
        <v>7</v>
      </c>
      <c r="K518" s="832">
        <v>14495.6396484375</v>
      </c>
    </row>
    <row r="519" spans="1:11" ht="14.45" customHeight="1" x14ac:dyDescent="0.2">
      <c r="A519" s="821" t="s">
        <v>589</v>
      </c>
      <c r="B519" s="822" t="s">
        <v>590</v>
      </c>
      <c r="C519" s="825" t="s">
        <v>616</v>
      </c>
      <c r="D519" s="839" t="s">
        <v>617</v>
      </c>
      <c r="E519" s="825" t="s">
        <v>2817</v>
      </c>
      <c r="F519" s="839" t="s">
        <v>2818</v>
      </c>
      <c r="G519" s="825" t="s">
        <v>3137</v>
      </c>
      <c r="H519" s="825" t="s">
        <v>3138</v>
      </c>
      <c r="I519" s="831">
        <v>2070.8080566406252</v>
      </c>
      <c r="J519" s="831">
        <v>18</v>
      </c>
      <c r="K519" s="832">
        <v>37274.5</v>
      </c>
    </row>
    <row r="520" spans="1:11" ht="14.45" customHeight="1" x14ac:dyDescent="0.2">
      <c r="A520" s="821" t="s">
        <v>589</v>
      </c>
      <c r="B520" s="822" t="s">
        <v>590</v>
      </c>
      <c r="C520" s="825" t="s">
        <v>616</v>
      </c>
      <c r="D520" s="839" t="s">
        <v>617</v>
      </c>
      <c r="E520" s="825" t="s">
        <v>2817</v>
      </c>
      <c r="F520" s="839" t="s">
        <v>2818</v>
      </c>
      <c r="G520" s="825" t="s">
        <v>3139</v>
      </c>
      <c r="H520" s="825" t="s">
        <v>3140</v>
      </c>
      <c r="I520" s="831">
        <v>2070.81005859375</v>
      </c>
      <c r="J520" s="831">
        <v>4</v>
      </c>
      <c r="K520" s="832">
        <v>8283.22998046875</v>
      </c>
    </row>
    <row r="521" spans="1:11" ht="14.45" customHeight="1" x14ac:dyDescent="0.2">
      <c r="A521" s="821" t="s">
        <v>589</v>
      </c>
      <c r="B521" s="822" t="s">
        <v>590</v>
      </c>
      <c r="C521" s="825" t="s">
        <v>616</v>
      </c>
      <c r="D521" s="839" t="s">
        <v>617</v>
      </c>
      <c r="E521" s="825" t="s">
        <v>2817</v>
      </c>
      <c r="F521" s="839" t="s">
        <v>2818</v>
      </c>
      <c r="G521" s="825" t="s">
        <v>3141</v>
      </c>
      <c r="H521" s="825" t="s">
        <v>3142</v>
      </c>
      <c r="I521" s="831">
        <v>2057.0050048828125</v>
      </c>
      <c r="J521" s="831">
        <v>2</v>
      </c>
      <c r="K521" s="832">
        <v>4114.010009765625</v>
      </c>
    </row>
    <row r="522" spans="1:11" ht="14.45" customHeight="1" x14ac:dyDescent="0.2">
      <c r="A522" s="821" t="s">
        <v>589</v>
      </c>
      <c r="B522" s="822" t="s">
        <v>590</v>
      </c>
      <c r="C522" s="825" t="s">
        <v>616</v>
      </c>
      <c r="D522" s="839" t="s">
        <v>617</v>
      </c>
      <c r="E522" s="825" t="s">
        <v>2817</v>
      </c>
      <c r="F522" s="839" t="s">
        <v>2818</v>
      </c>
      <c r="G522" s="825" t="s">
        <v>3143</v>
      </c>
      <c r="H522" s="825" t="s">
        <v>3144</v>
      </c>
      <c r="I522" s="831">
        <v>3928.340087890625</v>
      </c>
      <c r="J522" s="831">
        <v>8</v>
      </c>
      <c r="K522" s="832">
        <v>31426.740234375</v>
      </c>
    </row>
    <row r="523" spans="1:11" ht="14.45" customHeight="1" x14ac:dyDescent="0.2">
      <c r="A523" s="821" t="s">
        <v>589</v>
      </c>
      <c r="B523" s="822" t="s">
        <v>590</v>
      </c>
      <c r="C523" s="825" t="s">
        <v>616</v>
      </c>
      <c r="D523" s="839" t="s">
        <v>617</v>
      </c>
      <c r="E523" s="825" t="s">
        <v>2817</v>
      </c>
      <c r="F523" s="839" t="s">
        <v>2818</v>
      </c>
      <c r="G523" s="825" t="s">
        <v>3145</v>
      </c>
      <c r="H523" s="825" t="s">
        <v>3146</v>
      </c>
      <c r="I523" s="831">
        <v>3928.3450927734375</v>
      </c>
      <c r="J523" s="831">
        <v>2</v>
      </c>
      <c r="K523" s="832">
        <v>7856.690185546875</v>
      </c>
    </row>
    <row r="524" spans="1:11" ht="14.45" customHeight="1" x14ac:dyDescent="0.2">
      <c r="A524" s="821" t="s">
        <v>589</v>
      </c>
      <c r="B524" s="822" t="s">
        <v>590</v>
      </c>
      <c r="C524" s="825" t="s">
        <v>616</v>
      </c>
      <c r="D524" s="839" t="s">
        <v>617</v>
      </c>
      <c r="E524" s="825" t="s">
        <v>2817</v>
      </c>
      <c r="F524" s="839" t="s">
        <v>2818</v>
      </c>
      <c r="G524" s="825" t="s">
        <v>3147</v>
      </c>
      <c r="H524" s="825" t="s">
        <v>3148</v>
      </c>
      <c r="I524" s="831">
        <v>5255.93017578125</v>
      </c>
      <c r="J524" s="831">
        <v>1</v>
      </c>
      <c r="K524" s="832">
        <v>5255.93017578125</v>
      </c>
    </row>
    <row r="525" spans="1:11" ht="14.45" customHeight="1" x14ac:dyDescent="0.2">
      <c r="A525" s="821" t="s">
        <v>589</v>
      </c>
      <c r="B525" s="822" t="s">
        <v>590</v>
      </c>
      <c r="C525" s="825" t="s">
        <v>616</v>
      </c>
      <c r="D525" s="839" t="s">
        <v>617</v>
      </c>
      <c r="E525" s="825" t="s">
        <v>2817</v>
      </c>
      <c r="F525" s="839" t="s">
        <v>2818</v>
      </c>
      <c r="G525" s="825" t="s">
        <v>3149</v>
      </c>
      <c r="H525" s="825" t="s">
        <v>3150</v>
      </c>
      <c r="I525" s="831">
        <v>3928.340087890625</v>
      </c>
      <c r="J525" s="831">
        <v>5</v>
      </c>
      <c r="K525" s="832">
        <v>19641.700439453125</v>
      </c>
    </row>
    <row r="526" spans="1:11" ht="14.45" customHeight="1" x14ac:dyDescent="0.2">
      <c r="A526" s="821" t="s">
        <v>589</v>
      </c>
      <c r="B526" s="822" t="s">
        <v>590</v>
      </c>
      <c r="C526" s="825" t="s">
        <v>616</v>
      </c>
      <c r="D526" s="839" t="s">
        <v>617</v>
      </c>
      <c r="E526" s="825" t="s">
        <v>2817</v>
      </c>
      <c r="F526" s="839" t="s">
        <v>2818</v>
      </c>
      <c r="G526" s="825" t="s">
        <v>3151</v>
      </c>
      <c r="H526" s="825" t="s">
        <v>3152</v>
      </c>
      <c r="I526" s="831">
        <v>3928.340087890625</v>
      </c>
      <c r="J526" s="831">
        <v>1</v>
      </c>
      <c r="K526" s="832">
        <v>3928.340087890625</v>
      </c>
    </row>
    <row r="527" spans="1:11" ht="14.45" customHeight="1" x14ac:dyDescent="0.2">
      <c r="A527" s="821" t="s">
        <v>589</v>
      </c>
      <c r="B527" s="822" t="s">
        <v>590</v>
      </c>
      <c r="C527" s="825" t="s">
        <v>616</v>
      </c>
      <c r="D527" s="839" t="s">
        <v>617</v>
      </c>
      <c r="E527" s="825" t="s">
        <v>2817</v>
      </c>
      <c r="F527" s="839" t="s">
        <v>2818</v>
      </c>
      <c r="G527" s="825" t="s">
        <v>3153</v>
      </c>
      <c r="H527" s="825" t="s">
        <v>3154</v>
      </c>
      <c r="I527" s="831">
        <v>3928.35009765625</v>
      </c>
      <c r="J527" s="831">
        <v>2</v>
      </c>
      <c r="K527" s="832">
        <v>7856.68994140625</v>
      </c>
    </row>
    <row r="528" spans="1:11" ht="14.45" customHeight="1" x14ac:dyDescent="0.2">
      <c r="A528" s="821" t="s">
        <v>589</v>
      </c>
      <c r="B528" s="822" t="s">
        <v>590</v>
      </c>
      <c r="C528" s="825" t="s">
        <v>616</v>
      </c>
      <c r="D528" s="839" t="s">
        <v>617</v>
      </c>
      <c r="E528" s="825" t="s">
        <v>2817</v>
      </c>
      <c r="F528" s="839" t="s">
        <v>2818</v>
      </c>
      <c r="G528" s="825" t="s">
        <v>3155</v>
      </c>
      <c r="H528" s="825" t="s">
        <v>3156</v>
      </c>
      <c r="I528" s="831">
        <v>12904.5498046875</v>
      </c>
      <c r="J528" s="831">
        <v>1</v>
      </c>
      <c r="K528" s="832">
        <v>12904.5498046875</v>
      </c>
    </row>
    <row r="529" spans="1:11" ht="14.45" customHeight="1" x14ac:dyDescent="0.2">
      <c r="A529" s="821" t="s">
        <v>589</v>
      </c>
      <c r="B529" s="822" t="s">
        <v>590</v>
      </c>
      <c r="C529" s="825" t="s">
        <v>616</v>
      </c>
      <c r="D529" s="839" t="s">
        <v>617</v>
      </c>
      <c r="E529" s="825" t="s">
        <v>2817</v>
      </c>
      <c r="F529" s="839" t="s">
        <v>2818</v>
      </c>
      <c r="G529" s="825" t="s">
        <v>3157</v>
      </c>
      <c r="H529" s="825" t="s">
        <v>3158</v>
      </c>
      <c r="I529" s="831">
        <v>5239</v>
      </c>
      <c r="J529" s="831">
        <v>2</v>
      </c>
      <c r="K529" s="832">
        <v>10478</v>
      </c>
    </row>
    <row r="530" spans="1:11" ht="14.45" customHeight="1" x14ac:dyDescent="0.2">
      <c r="A530" s="821" t="s">
        <v>589</v>
      </c>
      <c r="B530" s="822" t="s">
        <v>590</v>
      </c>
      <c r="C530" s="825" t="s">
        <v>616</v>
      </c>
      <c r="D530" s="839" t="s">
        <v>617</v>
      </c>
      <c r="E530" s="825" t="s">
        <v>2817</v>
      </c>
      <c r="F530" s="839" t="s">
        <v>2818</v>
      </c>
      <c r="G530" s="825" t="s">
        <v>3159</v>
      </c>
      <c r="H530" s="825" t="s">
        <v>3160</v>
      </c>
      <c r="I530" s="831">
        <v>805.77001953125</v>
      </c>
      <c r="J530" s="831">
        <v>10</v>
      </c>
      <c r="K530" s="832">
        <v>8057.72998046875</v>
      </c>
    </row>
    <row r="531" spans="1:11" ht="14.45" customHeight="1" x14ac:dyDescent="0.2">
      <c r="A531" s="821" t="s">
        <v>589</v>
      </c>
      <c r="B531" s="822" t="s">
        <v>590</v>
      </c>
      <c r="C531" s="825" t="s">
        <v>616</v>
      </c>
      <c r="D531" s="839" t="s">
        <v>617</v>
      </c>
      <c r="E531" s="825" t="s">
        <v>2817</v>
      </c>
      <c r="F531" s="839" t="s">
        <v>2818</v>
      </c>
      <c r="G531" s="825" t="s">
        <v>3161</v>
      </c>
      <c r="H531" s="825" t="s">
        <v>3162</v>
      </c>
      <c r="I531" s="831">
        <v>285.14999389648438</v>
      </c>
      <c r="J531" s="831">
        <v>30</v>
      </c>
      <c r="K531" s="832">
        <v>8554.4996032714844</v>
      </c>
    </row>
    <row r="532" spans="1:11" ht="14.45" customHeight="1" x14ac:dyDescent="0.2">
      <c r="A532" s="821" t="s">
        <v>589</v>
      </c>
      <c r="B532" s="822" t="s">
        <v>590</v>
      </c>
      <c r="C532" s="825" t="s">
        <v>616</v>
      </c>
      <c r="D532" s="839" t="s">
        <v>617</v>
      </c>
      <c r="E532" s="825" t="s">
        <v>2817</v>
      </c>
      <c r="F532" s="839" t="s">
        <v>2818</v>
      </c>
      <c r="G532" s="825" t="s">
        <v>3163</v>
      </c>
      <c r="H532" s="825" t="s">
        <v>3164</v>
      </c>
      <c r="I532" s="831">
        <v>285.14833068847656</v>
      </c>
      <c r="J532" s="831">
        <v>210</v>
      </c>
      <c r="K532" s="832">
        <v>59881.520599365234</v>
      </c>
    </row>
    <row r="533" spans="1:11" ht="14.45" customHeight="1" x14ac:dyDescent="0.2">
      <c r="A533" s="821" t="s">
        <v>589</v>
      </c>
      <c r="B533" s="822" t="s">
        <v>590</v>
      </c>
      <c r="C533" s="825" t="s">
        <v>616</v>
      </c>
      <c r="D533" s="839" t="s">
        <v>617</v>
      </c>
      <c r="E533" s="825" t="s">
        <v>2817</v>
      </c>
      <c r="F533" s="839" t="s">
        <v>2818</v>
      </c>
      <c r="G533" s="825" t="s">
        <v>3165</v>
      </c>
      <c r="H533" s="825" t="s">
        <v>3166</v>
      </c>
      <c r="I533" s="831">
        <v>2174.6041015625001</v>
      </c>
      <c r="J533" s="831">
        <v>6</v>
      </c>
      <c r="K533" s="832">
        <v>13047.630615234375</v>
      </c>
    </row>
    <row r="534" spans="1:11" ht="14.45" customHeight="1" x14ac:dyDescent="0.2">
      <c r="A534" s="821" t="s">
        <v>589</v>
      </c>
      <c r="B534" s="822" t="s">
        <v>590</v>
      </c>
      <c r="C534" s="825" t="s">
        <v>616</v>
      </c>
      <c r="D534" s="839" t="s">
        <v>617</v>
      </c>
      <c r="E534" s="825" t="s">
        <v>2817</v>
      </c>
      <c r="F534" s="839" t="s">
        <v>2818</v>
      </c>
      <c r="G534" s="825" t="s">
        <v>3167</v>
      </c>
      <c r="H534" s="825" t="s">
        <v>3168</v>
      </c>
      <c r="I534" s="831">
        <v>2174.60009765625</v>
      </c>
      <c r="J534" s="831">
        <v>1</v>
      </c>
      <c r="K534" s="832">
        <v>2174.60009765625</v>
      </c>
    </row>
    <row r="535" spans="1:11" ht="14.45" customHeight="1" x14ac:dyDescent="0.2">
      <c r="A535" s="821" t="s">
        <v>589</v>
      </c>
      <c r="B535" s="822" t="s">
        <v>590</v>
      </c>
      <c r="C535" s="825" t="s">
        <v>616</v>
      </c>
      <c r="D535" s="839" t="s">
        <v>617</v>
      </c>
      <c r="E535" s="825" t="s">
        <v>2817</v>
      </c>
      <c r="F535" s="839" t="s">
        <v>2818</v>
      </c>
      <c r="G535" s="825" t="s">
        <v>3169</v>
      </c>
      <c r="H535" s="825" t="s">
        <v>3170</v>
      </c>
      <c r="I535" s="831">
        <v>2174.6034342447915</v>
      </c>
      <c r="J535" s="831">
        <v>3</v>
      </c>
      <c r="K535" s="832">
        <v>6523.810302734375</v>
      </c>
    </row>
    <row r="536" spans="1:11" ht="14.45" customHeight="1" x14ac:dyDescent="0.2">
      <c r="A536" s="821" t="s">
        <v>589</v>
      </c>
      <c r="B536" s="822" t="s">
        <v>590</v>
      </c>
      <c r="C536" s="825" t="s">
        <v>616</v>
      </c>
      <c r="D536" s="839" t="s">
        <v>617</v>
      </c>
      <c r="E536" s="825" t="s">
        <v>2817</v>
      </c>
      <c r="F536" s="839" t="s">
        <v>2818</v>
      </c>
      <c r="G536" s="825" t="s">
        <v>3171</v>
      </c>
      <c r="H536" s="825" t="s">
        <v>3172</v>
      </c>
      <c r="I536" s="831">
        <v>2174.60009765625</v>
      </c>
      <c r="J536" s="831">
        <v>1</v>
      </c>
      <c r="K536" s="832">
        <v>2174.60009765625</v>
      </c>
    </row>
    <row r="537" spans="1:11" ht="14.45" customHeight="1" x14ac:dyDescent="0.2">
      <c r="A537" s="821" t="s">
        <v>589</v>
      </c>
      <c r="B537" s="822" t="s">
        <v>590</v>
      </c>
      <c r="C537" s="825" t="s">
        <v>616</v>
      </c>
      <c r="D537" s="839" t="s">
        <v>617</v>
      </c>
      <c r="E537" s="825" t="s">
        <v>2817</v>
      </c>
      <c r="F537" s="839" t="s">
        <v>2818</v>
      </c>
      <c r="G537" s="825" t="s">
        <v>3173</v>
      </c>
      <c r="H537" s="825" t="s">
        <v>3174</v>
      </c>
      <c r="I537" s="831">
        <v>792.3499755859375</v>
      </c>
      <c r="J537" s="831">
        <v>1</v>
      </c>
      <c r="K537" s="832">
        <v>792.3499755859375</v>
      </c>
    </row>
    <row r="538" spans="1:11" ht="14.45" customHeight="1" x14ac:dyDescent="0.2">
      <c r="A538" s="821" t="s">
        <v>589</v>
      </c>
      <c r="B538" s="822" t="s">
        <v>590</v>
      </c>
      <c r="C538" s="825" t="s">
        <v>616</v>
      </c>
      <c r="D538" s="839" t="s">
        <v>617</v>
      </c>
      <c r="E538" s="825" t="s">
        <v>2817</v>
      </c>
      <c r="F538" s="839" t="s">
        <v>2818</v>
      </c>
      <c r="G538" s="825" t="s">
        <v>3175</v>
      </c>
      <c r="H538" s="825" t="s">
        <v>3176</v>
      </c>
      <c r="I538" s="831">
        <v>792.3499755859375</v>
      </c>
      <c r="J538" s="831">
        <v>6</v>
      </c>
      <c r="K538" s="832">
        <v>4754.10009765625</v>
      </c>
    </row>
    <row r="539" spans="1:11" ht="14.45" customHeight="1" x14ac:dyDescent="0.2">
      <c r="A539" s="821" t="s">
        <v>589</v>
      </c>
      <c r="B539" s="822" t="s">
        <v>590</v>
      </c>
      <c r="C539" s="825" t="s">
        <v>616</v>
      </c>
      <c r="D539" s="839" t="s">
        <v>617</v>
      </c>
      <c r="E539" s="825" t="s">
        <v>2817</v>
      </c>
      <c r="F539" s="839" t="s">
        <v>2818</v>
      </c>
      <c r="G539" s="825" t="s">
        <v>3177</v>
      </c>
      <c r="H539" s="825" t="s">
        <v>3178</v>
      </c>
      <c r="I539" s="831">
        <v>792.3499755859375</v>
      </c>
      <c r="J539" s="831">
        <v>1</v>
      </c>
      <c r="K539" s="832">
        <v>792.3499755859375</v>
      </c>
    </row>
    <row r="540" spans="1:11" ht="14.45" customHeight="1" x14ac:dyDescent="0.2">
      <c r="A540" s="821" t="s">
        <v>589</v>
      </c>
      <c r="B540" s="822" t="s">
        <v>590</v>
      </c>
      <c r="C540" s="825" t="s">
        <v>616</v>
      </c>
      <c r="D540" s="839" t="s">
        <v>617</v>
      </c>
      <c r="E540" s="825" t="s">
        <v>2817</v>
      </c>
      <c r="F540" s="839" t="s">
        <v>2818</v>
      </c>
      <c r="G540" s="825" t="s">
        <v>3179</v>
      </c>
      <c r="H540" s="825" t="s">
        <v>3180</v>
      </c>
      <c r="I540" s="831">
        <v>2431.219970703125</v>
      </c>
      <c r="J540" s="831">
        <v>3</v>
      </c>
      <c r="K540" s="832">
        <v>7293.64990234375</v>
      </c>
    </row>
    <row r="541" spans="1:11" ht="14.45" customHeight="1" x14ac:dyDescent="0.2">
      <c r="A541" s="821" t="s">
        <v>589</v>
      </c>
      <c r="B541" s="822" t="s">
        <v>590</v>
      </c>
      <c r="C541" s="825" t="s">
        <v>616</v>
      </c>
      <c r="D541" s="839" t="s">
        <v>617</v>
      </c>
      <c r="E541" s="825" t="s">
        <v>2817</v>
      </c>
      <c r="F541" s="839" t="s">
        <v>2818</v>
      </c>
      <c r="G541" s="825" t="s">
        <v>3181</v>
      </c>
      <c r="H541" s="825" t="s">
        <v>3180</v>
      </c>
      <c r="I541" s="831">
        <v>2254.6400146484375</v>
      </c>
      <c r="J541" s="831">
        <v>8</v>
      </c>
      <c r="K541" s="832">
        <v>17683.94970703125</v>
      </c>
    </row>
    <row r="542" spans="1:11" ht="14.45" customHeight="1" x14ac:dyDescent="0.2">
      <c r="A542" s="821" t="s">
        <v>589</v>
      </c>
      <c r="B542" s="822" t="s">
        <v>590</v>
      </c>
      <c r="C542" s="825" t="s">
        <v>616</v>
      </c>
      <c r="D542" s="839" t="s">
        <v>617</v>
      </c>
      <c r="E542" s="825" t="s">
        <v>2817</v>
      </c>
      <c r="F542" s="839" t="s">
        <v>2818</v>
      </c>
      <c r="G542" s="825" t="s">
        <v>3182</v>
      </c>
      <c r="H542" s="825" t="s">
        <v>3183</v>
      </c>
      <c r="I542" s="831">
        <v>51842</v>
      </c>
      <c r="J542" s="831">
        <v>3</v>
      </c>
      <c r="K542" s="832">
        <v>155526</v>
      </c>
    </row>
    <row r="543" spans="1:11" ht="14.45" customHeight="1" x14ac:dyDescent="0.2">
      <c r="A543" s="821" t="s">
        <v>589</v>
      </c>
      <c r="B543" s="822" t="s">
        <v>590</v>
      </c>
      <c r="C543" s="825" t="s">
        <v>616</v>
      </c>
      <c r="D543" s="839" t="s">
        <v>617</v>
      </c>
      <c r="E543" s="825" t="s">
        <v>2817</v>
      </c>
      <c r="F543" s="839" t="s">
        <v>2818</v>
      </c>
      <c r="G543" s="825" t="s">
        <v>3184</v>
      </c>
      <c r="H543" s="825" t="s">
        <v>3185</v>
      </c>
      <c r="I543" s="831">
        <v>552</v>
      </c>
      <c r="J543" s="831">
        <v>18</v>
      </c>
      <c r="K543" s="832">
        <v>9936</v>
      </c>
    </row>
    <row r="544" spans="1:11" ht="14.45" customHeight="1" x14ac:dyDescent="0.2">
      <c r="A544" s="821" t="s">
        <v>589</v>
      </c>
      <c r="B544" s="822" t="s">
        <v>590</v>
      </c>
      <c r="C544" s="825" t="s">
        <v>616</v>
      </c>
      <c r="D544" s="839" t="s">
        <v>617</v>
      </c>
      <c r="E544" s="825" t="s">
        <v>2817</v>
      </c>
      <c r="F544" s="839" t="s">
        <v>2818</v>
      </c>
      <c r="G544" s="825" t="s">
        <v>3186</v>
      </c>
      <c r="H544" s="825" t="s">
        <v>3187</v>
      </c>
      <c r="I544" s="831">
        <v>1894.6055265727796</v>
      </c>
      <c r="J544" s="831">
        <v>36</v>
      </c>
      <c r="K544" s="832">
        <v>74052.040009764954</v>
      </c>
    </row>
    <row r="545" spans="1:11" ht="14.45" customHeight="1" x14ac:dyDescent="0.2">
      <c r="A545" s="821" t="s">
        <v>589</v>
      </c>
      <c r="B545" s="822" t="s">
        <v>590</v>
      </c>
      <c r="C545" s="825" t="s">
        <v>616</v>
      </c>
      <c r="D545" s="839" t="s">
        <v>617</v>
      </c>
      <c r="E545" s="825" t="s">
        <v>2817</v>
      </c>
      <c r="F545" s="839" t="s">
        <v>2818</v>
      </c>
      <c r="G545" s="825" t="s">
        <v>3188</v>
      </c>
      <c r="H545" s="825" t="s">
        <v>3189</v>
      </c>
      <c r="I545" s="831">
        <v>9.9999997764825821E-3</v>
      </c>
      <c r="J545" s="831">
        <v>1</v>
      </c>
      <c r="K545" s="832">
        <v>9.9999997764825821E-3</v>
      </c>
    </row>
    <row r="546" spans="1:11" ht="14.45" customHeight="1" x14ac:dyDescent="0.2">
      <c r="A546" s="821" t="s">
        <v>589</v>
      </c>
      <c r="B546" s="822" t="s">
        <v>590</v>
      </c>
      <c r="C546" s="825" t="s">
        <v>616</v>
      </c>
      <c r="D546" s="839" t="s">
        <v>617</v>
      </c>
      <c r="E546" s="825" t="s">
        <v>2817</v>
      </c>
      <c r="F546" s="839" t="s">
        <v>2818</v>
      </c>
      <c r="G546" s="825" t="s">
        <v>3190</v>
      </c>
      <c r="H546" s="825" t="s">
        <v>3191</v>
      </c>
      <c r="I546" s="831">
        <v>9.9999997764825821E-3</v>
      </c>
      <c r="J546" s="831">
        <v>1</v>
      </c>
      <c r="K546" s="832">
        <v>9.9999997764825821E-3</v>
      </c>
    </row>
    <row r="547" spans="1:11" ht="14.45" customHeight="1" x14ac:dyDescent="0.2">
      <c r="A547" s="821" t="s">
        <v>589</v>
      </c>
      <c r="B547" s="822" t="s">
        <v>590</v>
      </c>
      <c r="C547" s="825" t="s">
        <v>616</v>
      </c>
      <c r="D547" s="839" t="s">
        <v>617</v>
      </c>
      <c r="E547" s="825" t="s">
        <v>2817</v>
      </c>
      <c r="F547" s="839" t="s">
        <v>2818</v>
      </c>
      <c r="G547" s="825" t="s">
        <v>3192</v>
      </c>
      <c r="H547" s="825" t="s">
        <v>3193</v>
      </c>
      <c r="I547" s="831">
        <v>4165.2998046875</v>
      </c>
      <c r="J547" s="831">
        <v>1</v>
      </c>
      <c r="K547" s="832">
        <v>4165.2998046875</v>
      </c>
    </row>
    <row r="548" spans="1:11" ht="14.45" customHeight="1" x14ac:dyDescent="0.2">
      <c r="A548" s="821" t="s">
        <v>589</v>
      </c>
      <c r="B548" s="822" t="s">
        <v>590</v>
      </c>
      <c r="C548" s="825" t="s">
        <v>616</v>
      </c>
      <c r="D548" s="839" t="s">
        <v>617</v>
      </c>
      <c r="E548" s="825" t="s">
        <v>3194</v>
      </c>
      <c r="F548" s="839" t="s">
        <v>3195</v>
      </c>
      <c r="G548" s="825" t="s">
        <v>3196</v>
      </c>
      <c r="H548" s="825" t="s">
        <v>3197</v>
      </c>
      <c r="I548" s="831">
        <v>9.9999997764825821E-3</v>
      </c>
      <c r="J548" s="831">
        <v>7</v>
      </c>
      <c r="K548" s="832">
        <v>6.9999998435378075E-2</v>
      </c>
    </row>
    <row r="549" spans="1:11" ht="14.45" customHeight="1" x14ac:dyDescent="0.2">
      <c r="A549" s="821" t="s">
        <v>589</v>
      </c>
      <c r="B549" s="822" t="s">
        <v>590</v>
      </c>
      <c r="C549" s="825" t="s">
        <v>616</v>
      </c>
      <c r="D549" s="839" t="s">
        <v>617</v>
      </c>
      <c r="E549" s="825" t="s">
        <v>3194</v>
      </c>
      <c r="F549" s="839" t="s">
        <v>3195</v>
      </c>
      <c r="G549" s="825" t="s">
        <v>3198</v>
      </c>
      <c r="H549" s="825" t="s">
        <v>3199</v>
      </c>
      <c r="I549" s="831">
        <v>9.9999997764825821E-3</v>
      </c>
      <c r="J549" s="831">
        <v>5</v>
      </c>
      <c r="K549" s="832">
        <v>4.999999888241291E-2</v>
      </c>
    </row>
    <row r="550" spans="1:11" ht="14.45" customHeight="1" x14ac:dyDescent="0.2">
      <c r="A550" s="821" t="s">
        <v>589</v>
      </c>
      <c r="B550" s="822" t="s">
        <v>590</v>
      </c>
      <c r="C550" s="825" t="s">
        <v>616</v>
      </c>
      <c r="D550" s="839" t="s">
        <v>617</v>
      </c>
      <c r="E550" s="825" t="s">
        <v>3194</v>
      </c>
      <c r="F550" s="839" t="s">
        <v>3195</v>
      </c>
      <c r="G550" s="825" t="s">
        <v>3200</v>
      </c>
      <c r="H550" s="825" t="s">
        <v>3201</v>
      </c>
      <c r="I550" s="831">
        <v>59683.8203125</v>
      </c>
      <c r="J550" s="831">
        <v>3</v>
      </c>
      <c r="K550" s="832">
        <v>179051.4609375</v>
      </c>
    </row>
    <row r="551" spans="1:11" ht="14.45" customHeight="1" x14ac:dyDescent="0.2">
      <c r="A551" s="821" t="s">
        <v>589</v>
      </c>
      <c r="B551" s="822" t="s">
        <v>590</v>
      </c>
      <c r="C551" s="825" t="s">
        <v>616</v>
      </c>
      <c r="D551" s="839" t="s">
        <v>617</v>
      </c>
      <c r="E551" s="825" t="s">
        <v>3194</v>
      </c>
      <c r="F551" s="839" t="s">
        <v>3195</v>
      </c>
      <c r="G551" s="825" t="s">
        <v>3202</v>
      </c>
      <c r="H551" s="825" t="s">
        <v>3203</v>
      </c>
      <c r="I551" s="831">
        <v>26544.30078125</v>
      </c>
      <c r="J551" s="831">
        <v>7</v>
      </c>
      <c r="K551" s="832">
        <v>185810.10546875</v>
      </c>
    </row>
    <row r="552" spans="1:11" ht="14.45" customHeight="1" x14ac:dyDescent="0.2">
      <c r="A552" s="821" t="s">
        <v>589</v>
      </c>
      <c r="B552" s="822" t="s">
        <v>590</v>
      </c>
      <c r="C552" s="825" t="s">
        <v>616</v>
      </c>
      <c r="D552" s="839" t="s">
        <v>617</v>
      </c>
      <c r="E552" s="825" t="s">
        <v>3194</v>
      </c>
      <c r="F552" s="839" t="s">
        <v>3195</v>
      </c>
      <c r="G552" s="825" t="s">
        <v>3204</v>
      </c>
      <c r="H552" s="825" t="s">
        <v>3205</v>
      </c>
      <c r="I552" s="831">
        <v>9.9999997764825821E-3</v>
      </c>
      <c r="J552" s="831">
        <v>5</v>
      </c>
      <c r="K552" s="832">
        <v>4.999999888241291E-2</v>
      </c>
    </row>
    <row r="553" spans="1:11" ht="14.45" customHeight="1" x14ac:dyDescent="0.2">
      <c r="A553" s="821" t="s">
        <v>589</v>
      </c>
      <c r="B553" s="822" t="s">
        <v>590</v>
      </c>
      <c r="C553" s="825" t="s">
        <v>616</v>
      </c>
      <c r="D553" s="839" t="s">
        <v>617</v>
      </c>
      <c r="E553" s="825" t="s">
        <v>3194</v>
      </c>
      <c r="F553" s="839" t="s">
        <v>3195</v>
      </c>
      <c r="G553" s="825" t="s">
        <v>3206</v>
      </c>
      <c r="H553" s="825" t="s">
        <v>3207</v>
      </c>
      <c r="I553" s="831">
        <v>9.9999997764825821E-3</v>
      </c>
      <c r="J553" s="831">
        <v>1</v>
      </c>
      <c r="K553" s="832">
        <v>9.9999997764825821E-3</v>
      </c>
    </row>
    <row r="554" spans="1:11" ht="14.45" customHeight="1" x14ac:dyDescent="0.2">
      <c r="A554" s="821" t="s">
        <v>589</v>
      </c>
      <c r="B554" s="822" t="s">
        <v>590</v>
      </c>
      <c r="C554" s="825" t="s">
        <v>616</v>
      </c>
      <c r="D554" s="839" t="s">
        <v>617</v>
      </c>
      <c r="E554" s="825" t="s">
        <v>3194</v>
      </c>
      <c r="F554" s="839" t="s">
        <v>3195</v>
      </c>
      <c r="G554" s="825" t="s">
        <v>3208</v>
      </c>
      <c r="H554" s="825" t="s">
        <v>3209</v>
      </c>
      <c r="I554" s="831">
        <v>36224.997209821428</v>
      </c>
      <c r="J554" s="831">
        <v>7</v>
      </c>
      <c r="K554" s="832">
        <v>253574.98046875</v>
      </c>
    </row>
    <row r="555" spans="1:11" ht="14.45" customHeight="1" x14ac:dyDescent="0.2">
      <c r="A555" s="821" t="s">
        <v>589</v>
      </c>
      <c r="B555" s="822" t="s">
        <v>590</v>
      </c>
      <c r="C555" s="825" t="s">
        <v>616</v>
      </c>
      <c r="D555" s="839" t="s">
        <v>617</v>
      </c>
      <c r="E555" s="825" t="s">
        <v>3194</v>
      </c>
      <c r="F555" s="839" t="s">
        <v>3195</v>
      </c>
      <c r="G555" s="825" t="s">
        <v>3210</v>
      </c>
      <c r="H555" s="825" t="s">
        <v>3211</v>
      </c>
      <c r="I555" s="831">
        <v>9.9999997764825821E-3</v>
      </c>
      <c r="J555" s="831">
        <v>1</v>
      </c>
      <c r="K555" s="832">
        <v>9.9999997764825821E-3</v>
      </c>
    </row>
    <row r="556" spans="1:11" ht="14.45" customHeight="1" x14ac:dyDescent="0.2">
      <c r="A556" s="821" t="s">
        <v>589</v>
      </c>
      <c r="B556" s="822" t="s">
        <v>590</v>
      </c>
      <c r="C556" s="825" t="s">
        <v>616</v>
      </c>
      <c r="D556" s="839" t="s">
        <v>617</v>
      </c>
      <c r="E556" s="825" t="s">
        <v>3194</v>
      </c>
      <c r="F556" s="839" t="s">
        <v>3195</v>
      </c>
      <c r="G556" s="825" t="s">
        <v>3212</v>
      </c>
      <c r="H556" s="825" t="s">
        <v>3213</v>
      </c>
      <c r="I556" s="831">
        <v>60240.7109375</v>
      </c>
      <c r="J556" s="831">
        <v>2</v>
      </c>
      <c r="K556" s="832">
        <v>120481.421875</v>
      </c>
    </row>
    <row r="557" spans="1:11" ht="14.45" customHeight="1" x14ac:dyDescent="0.2">
      <c r="A557" s="821" t="s">
        <v>589</v>
      </c>
      <c r="B557" s="822" t="s">
        <v>590</v>
      </c>
      <c r="C557" s="825" t="s">
        <v>616</v>
      </c>
      <c r="D557" s="839" t="s">
        <v>617</v>
      </c>
      <c r="E557" s="825" t="s">
        <v>3194</v>
      </c>
      <c r="F557" s="839" t="s">
        <v>3195</v>
      </c>
      <c r="G557" s="825" t="s">
        <v>3214</v>
      </c>
      <c r="H557" s="825" t="s">
        <v>3215</v>
      </c>
      <c r="I557" s="831">
        <v>9.9999997764825821E-3</v>
      </c>
      <c r="J557" s="831">
        <v>1</v>
      </c>
      <c r="K557" s="832">
        <v>9.9999997764825821E-3</v>
      </c>
    </row>
    <row r="558" spans="1:11" ht="14.45" customHeight="1" x14ac:dyDescent="0.2">
      <c r="A558" s="821" t="s">
        <v>589</v>
      </c>
      <c r="B558" s="822" t="s">
        <v>590</v>
      </c>
      <c r="C558" s="825" t="s">
        <v>616</v>
      </c>
      <c r="D558" s="839" t="s">
        <v>617</v>
      </c>
      <c r="E558" s="825" t="s">
        <v>3194</v>
      </c>
      <c r="F558" s="839" t="s">
        <v>3195</v>
      </c>
      <c r="G558" s="825" t="s">
        <v>3216</v>
      </c>
      <c r="H558" s="825" t="s">
        <v>3217</v>
      </c>
      <c r="I558" s="831">
        <v>325576.3125</v>
      </c>
      <c r="J558" s="831">
        <v>7</v>
      </c>
      <c r="K558" s="832">
        <v>2279034.1875</v>
      </c>
    </row>
    <row r="559" spans="1:11" ht="14.45" customHeight="1" x14ac:dyDescent="0.2">
      <c r="A559" s="821" t="s">
        <v>589</v>
      </c>
      <c r="B559" s="822" t="s">
        <v>590</v>
      </c>
      <c r="C559" s="825" t="s">
        <v>616</v>
      </c>
      <c r="D559" s="839" t="s">
        <v>617</v>
      </c>
      <c r="E559" s="825" t="s">
        <v>3194</v>
      </c>
      <c r="F559" s="839" t="s">
        <v>3195</v>
      </c>
      <c r="G559" s="825" t="s">
        <v>3218</v>
      </c>
      <c r="H559" s="825" t="s">
        <v>3219</v>
      </c>
      <c r="I559" s="831">
        <v>425947.34375</v>
      </c>
      <c r="J559" s="831">
        <v>1</v>
      </c>
      <c r="K559" s="832">
        <v>425947.34375</v>
      </c>
    </row>
    <row r="560" spans="1:11" ht="14.45" customHeight="1" x14ac:dyDescent="0.2">
      <c r="A560" s="821" t="s">
        <v>589</v>
      </c>
      <c r="B560" s="822" t="s">
        <v>590</v>
      </c>
      <c r="C560" s="825" t="s">
        <v>616</v>
      </c>
      <c r="D560" s="839" t="s">
        <v>617</v>
      </c>
      <c r="E560" s="825" t="s">
        <v>3194</v>
      </c>
      <c r="F560" s="839" t="s">
        <v>3195</v>
      </c>
      <c r="G560" s="825" t="s">
        <v>3220</v>
      </c>
      <c r="H560" s="825" t="s">
        <v>3221</v>
      </c>
      <c r="I560" s="831">
        <v>9.9999997764825821E-3</v>
      </c>
      <c r="J560" s="831">
        <v>5</v>
      </c>
      <c r="K560" s="832">
        <v>4.999999888241291E-2</v>
      </c>
    </row>
    <row r="561" spans="1:11" ht="14.45" customHeight="1" x14ac:dyDescent="0.2">
      <c r="A561" s="821" t="s">
        <v>589</v>
      </c>
      <c r="B561" s="822" t="s">
        <v>590</v>
      </c>
      <c r="C561" s="825" t="s">
        <v>616</v>
      </c>
      <c r="D561" s="839" t="s">
        <v>617</v>
      </c>
      <c r="E561" s="825" t="s">
        <v>3194</v>
      </c>
      <c r="F561" s="839" t="s">
        <v>3195</v>
      </c>
      <c r="G561" s="825" t="s">
        <v>3222</v>
      </c>
      <c r="H561" s="825" t="s">
        <v>3223</v>
      </c>
      <c r="I561" s="831">
        <v>9.9999997764825821E-3</v>
      </c>
      <c r="J561" s="831">
        <v>5</v>
      </c>
      <c r="K561" s="832">
        <v>4.999999888241291E-2</v>
      </c>
    </row>
    <row r="562" spans="1:11" ht="14.45" customHeight="1" x14ac:dyDescent="0.2">
      <c r="A562" s="821" t="s">
        <v>589</v>
      </c>
      <c r="B562" s="822" t="s">
        <v>590</v>
      </c>
      <c r="C562" s="825" t="s">
        <v>616</v>
      </c>
      <c r="D562" s="839" t="s">
        <v>617</v>
      </c>
      <c r="E562" s="825" t="s">
        <v>3224</v>
      </c>
      <c r="F562" s="839" t="s">
        <v>3225</v>
      </c>
      <c r="G562" s="825" t="s">
        <v>3226</v>
      </c>
      <c r="H562" s="825" t="s">
        <v>3227</v>
      </c>
      <c r="I562" s="831">
        <v>80025.9375</v>
      </c>
      <c r="J562" s="831">
        <v>12</v>
      </c>
      <c r="K562" s="832">
        <v>960311.25</v>
      </c>
    </row>
    <row r="563" spans="1:11" ht="14.45" customHeight="1" x14ac:dyDescent="0.2">
      <c r="A563" s="821" t="s">
        <v>589</v>
      </c>
      <c r="B563" s="822" t="s">
        <v>590</v>
      </c>
      <c r="C563" s="825" t="s">
        <v>616</v>
      </c>
      <c r="D563" s="839" t="s">
        <v>617</v>
      </c>
      <c r="E563" s="825" t="s">
        <v>3224</v>
      </c>
      <c r="F563" s="839" t="s">
        <v>3225</v>
      </c>
      <c r="G563" s="825" t="s">
        <v>3228</v>
      </c>
      <c r="H563" s="825" t="s">
        <v>3229</v>
      </c>
      <c r="I563" s="831">
        <v>9.9999997764825821E-3</v>
      </c>
      <c r="J563" s="831">
        <v>28</v>
      </c>
      <c r="K563" s="832">
        <v>0.29999999888241291</v>
      </c>
    </row>
    <row r="564" spans="1:11" ht="14.45" customHeight="1" x14ac:dyDescent="0.2">
      <c r="A564" s="821" t="s">
        <v>589</v>
      </c>
      <c r="B564" s="822" t="s">
        <v>590</v>
      </c>
      <c r="C564" s="825" t="s">
        <v>616</v>
      </c>
      <c r="D564" s="839" t="s">
        <v>617</v>
      </c>
      <c r="E564" s="825" t="s">
        <v>3224</v>
      </c>
      <c r="F564" s="839" t="s">
        <v>3225</v>
      </c>
      <c r="G564" s="825" t="s">
        <v>3230</v>
      </c>
      <c r="H564" s="825" t="s">
        <v>3231</v>
      </c>
      <c r="I564" s="831">
        <v>24662.7109375</v>
      </c>
      <c r="J564" s="831">
        <v>12</v>
      </c>
      <c r="K564" s="832">
        <v>295952.49609375</v>
      </c>
    </row>
    <row r="565" spans="1:11" ht="14.45" customHeight="1" x14ac:dyDescent="0.2">
      <c r="A565" s="821" t="s">
        <v>589</v>
      </c>
      <c r="B565" s="822" t="s">
        <v>590</v>
      </c>
      <c r="C565" s="825" t="s">
        <v>616</v>
      </c>
      <c r="D565" s="839" t="s">
        <v>617</v>
      </c>
      <c r="E565" s="825" t="s">
        <v>3224</v>
      </c>
      <c r="F565" s="839" t="s">
        <v>3225</v>
      </c>
      <c r="G565" s="825" t="s">
        <v>3232</v>
      </c>
      <c r="H565" s="825" t="s">
        <v>3233</v>
      </c>
      <c r="I565" s="831">
        <v>52809.359375</v>
      </c>
      <c r="J565" s="831">
        <v>6</v>
      </c>
      <c r="K565" s="832">
        <v>316856.15625</v>
      </c>
    </row>
    <row r="566" spans="1:11" ht="14.45" customHeight="1" x14ac:dyDescent="0.2">
      <c r="A566" s="821" t="s">
        <v>589</v>
      </c>
      <c r="B566" s="822" t="s">
        <v>590</v>
      </c>
      <c r="C566" s="825" t="s">
        <v>616</v>
      </c>
      <c r="D566" s="839" t="s">
        <v>617</v>
      </c>
      <c r="E566" s="825" t="s">
        <v>3224</v>
      </c>
      <c r="F566" s="839" t="s">
        <v>3225</v>
      </c>
      <c r="G566" s="825" t="s">
        <v>3234</v>
      </c>
      <c r="H566" s="825" t="s">
        <v>3235</v>
      </c>
      <c r="I566" s="831">
        <v>9294.3095703125</v>
      </c>
      <c r="J566" s="831">
        <v>10</v>
      </c>
      <c r="K566" s="832">
        <v>92943.095703125</v>
      </c>
    </row>
    <row r="567" spans="1:11" ht="14.45" customHeight="1" x14ac:dyDescent="0.2">
      <c r="A567" s="821" t="s">
        <v>589</v>
      </c>
      <c r="B567" s="822" t="s">
        <v>590</v>
      </c>
      <c r="C567" s="825" t="s">
        <v>616</v>
      </c>
      <c r="D567" s="839" t="s">
        <v>617</v>
      </c>
      <c r="E567" s="825" t="s">
        <v>3224</v>
      </c>
      <c r="F567" s="839" t="s">
        <v>3225</v>
      </c>
      <c r="G567" s="825" t="s">
        <v>3236</v>
      </c>
      <c r="H567" s="825" t="s">
        <v>3237</v>
      </c>
      <c r="I567" s="831">
        <v>78562.09375</v>
      </c>
      <c r="J567" s="831">
        <v>6</v>
      </c>
      <c r="K567" s="832">
        <v>471372.5625</v>
      </c>
    </row>
    <row r="568" spans="1:11" ht="14.45" customHeight="1" x14ac:dyDescent="0.2">
      <c r="A568" s="821" t="s">
        <v>589</v>
      </c>
      <c r="B568" s="822" t="s">
        <v>590</v>
      </c>
      <c r="C568" s="825" t="s">
        <v>616</v>
      </c>
      <c r="D568" s="839" t="s">
        <v>617</v>
      </c>
      <c r="E568" s="825" t="s">
        <v>3224</v>
      </c>
      <c r="F568" s="839" t="s">
        <v>3225</v>
      </c>
      <c r="G568" s="825" t="s">
        <v>3238</v>
      </c>
      <c r="H568" s="825" t="s">
        <v>3239</v>
      </c>
      <c r="I568" s="831">
        <v>9.9999997764825821E-3</v>
      </c>
      <c r="J568" s="831">
        <v>17</v>
      </c>
      <c r="K568" s="832">
        <v>0.1699999962002039</v>
      </c>
    </row>
    <row r="569" spans="1:11" ht="14.45" customHeight="1" x14ac:dyDescent="0.2">
      <c r="A569" s="821" t="s">
        <v>589</v>
      </c>
      <c r="B569" s="822" t="s">
        <v>590</v>
      </c>
      <c r="C569" s="825" t="s">
        <v>616</v>
      </c>
      <c r="D569" s="839" t="s">
        <v>617</v>
      </c>
      <c r="E569" s="825" t="s">
        <v>3224</v>
      </c>
      <c r="F569" s="839" t="s">
        <v>3225</v>
      </c>
      <c r="G569" s="825" t="s">
        <v>3240</v>
      </c>
      <c r="H569" s="825" t="s">
        <v>3241</v>
      </c>
      <c r="I569" s="831">
        <v>637851.16874999995</v>
      </c>
      <c r="J569" s="831">
        <v>10</v>
      </c>
      <c r="K569" s="832">
        <v>6378511.6875</v>
      </c>
    </row>
    <row r="570" spans="1:11" ht="14.45" customHeight="1" x14ac:dyDescent="0.2">
      <c r="A570" s="821" t="s">
        <v>589</v>
      </c>
      <c r="B570" s="822" t="s">
        <v>590</v>
      </c>
      <c r="C570" s="825" t="s">
        <v>616</v>
      </c>
      <c r="D570" s="839" t="s">
        <v>617</v>
      </c>
      <c r="E570" s="825" t="s">
        <v>3242</v>
      </c>
      <c r="F570" s="839" t="s">
        <v>3243</v>
      </c>
      <c r="G570" s="825" t="s">
        <v>3244</v>
      </c>
      <c r="H570" s="825" t="s">
        <v>3245</v>
      </c>
      <c r="I570" s="831">
        <v>4922.22998046875</v>
      </c>
      <c r="J570" s="831">
        <v>1</v>
      </c>
      <c r="K570" s="832">
        <v>4922.22998046875</v>
      </c>
    </row>
    <row r="571" spans="1:11" ht="14.45" customHeight="1" x14ac:dyDescent="0.2">
      <c r="A571" s="821" t="s">
        <v>589</v>
      </c>
      <c r="B571" s="822" t="s">
        <v>590</v>
      </c>
      <c r="C571" s="825" t="s">
        <v>616</v>
      </c>
      <c r="D571" s="839" t="s">
        <v>617</v>
      </c>
      <c r="E571" s="825" t="s">
        <v>3242</v>
      </c>
      <c r="F571" s="839" t="s">
        <v>3243</v>
      </c>
      <c r="G571" s="825" t="s">
        <v>3246</v>
      </c>
      <c r="H571" s="825" t="s">
        <v>3247</v>
      </c>
      <c r="I571" s="831">
        <v>8016.1776577818628</v>
      </c>
      <c r="J571" s="831">
        <v>45</v>
      </c>
      <c r="K571" s="832">
        <v>408825.27054687031</v>
      </c>
    </row>
    <row r="572" spans="1:11" ht="14.45" customHeight="1" x14ac:dyDescent="0.2">
      <c r="A572" s="821" t="s">
        <v>589</v>
      </c>
      <c r="B572" s="822" t="s">
        <v>590</v>
      </c>
      <c r="C572" s="825" t="s">
        <v>616</v>
      </c>
      <c r="D572" s="839" t="s">
        <v>617</v>
      </c>
      <c r="E572" s="825" t="s">
        <v>3242</v>
      </c>
      <c r="F572" s="839" t="s">
        <v>3243</v>
      </c>
      <c r="G572" s="825" t="s">
        <v>3248</v>
      </c>
      <c r="H572" s="825" t="s">
        <v>3249</v>
      </c>
      <c r="I572" s="831">
        <v>9592.150390625</v>
      </c>
      <c r="J572" s="831">
        <v>31</v>
      </c>
      <c r="K572" s="832">
        <v>297356.650390625</v>
      </c>
    </row>
    <row r="573" spans="1:11" ht="14.45" customHeight="1" x14ac:dyDescent="0.2">
      <c r="A573" s="821" t="s">
        <v>589</v>
      </c>
      <c r="B573" s="822" t="s">
        <v>590</v>
      </c>
      <c r="C573" s="825" t="s">
        <v>616</v>
      </c>
      <c r="D573" s="839" t="s">
        <v>617</v>
      </c>
      <c r="E573" s="825" t="s">
        <v>3242</v>
      </c>
      <c r="F573" s="839" t="s">
        <v>3243</v>
      </c>
      <c r="G573" s="825" t="s">
        <v>3250</v>
      </c>
      <c r="H573" s="825" t="s">
        <v>3251</v>
      </c>
      <c r="I573" s="831">
        <v>13317</v>
      </c>
      <c r="J573" s="831">
        <v>17</v>
      </c>
      <c r="K573" s="832">
        <v>226389</v>
      </c>
    </row>
    <row r="574" spans="1:11" ht="14.45" customHeight="1" x14ac:dyDescent="0.2">
      <c r="A574" s="821" t="s">
        <v>589</v>
      </c>
      <c r="B574" s="822" t="s">
        <v>590</v>
      </c>
      <c r="C574" s="825" t="s">
        <v>616</v>
      </c>
      <c r="D574" s="839" t="s">
        <v>617</v>
      </c>
      <c r="E574" s="825" t="s">
        <v>3242</v>
      </c>
      <c r="F574" s="839" t="s">
        <v>3243</v>
      </c>
      <c r="G574" s="825" t="s">
        <v>3252</v>
      </c>
      <c r="H574" s="825" t="s">
        <v>3253</v>
      </c>
      <c r="I574" s="831">
        <v>11974.75</v>
      </c>
      <c r="J574" s="831">
        <v>3</v>
      </c>
      <c r="K574" s="832">
        <v>35924.25</v>
      </c>
    </row>
    <row r="575" spans="1:11" ht="14.45" customHeight="1" x14ac:dyDescent="0.2">
      <c r="A575" s="821" t="s">
        <v>589</v>
      </c>
      <c r="B575" s="822" t="s">
        <v>590</v>
      </c>
      <c r="C575" s="825" t="s">
        <v>616</v>
      </c>
      <c r="D575" s="839" t="s">
        <v>617</v>
      </c>
      <c r="E575" s="825" t="s">
        <v>3242</v>
      </c>
      <c r="F575" s="839" t="s">
        <v>3243</v>
      </c>
      <c r="G575" s="825" t="s">
        <v>3254</v>
      </c>
      <c r="H575" s="825" t="s">
        <v>3255</v>
      </c>
      <c r="I575" s="831">
        <v>6593.33984375</v>
      </c>
      <c r="J575" s="831">
        <v>4</v>
      </c>
      <c r="K575" s="832">
        <v>26373.359375</v>
      </c>
    </row>
    <row r="576" spans="1:11" ht="14.45" customHeight="1" x14ac:dyDescent="0.2">
      <c r="A576" s="821" t="s">
        <v>589</v>
      </c>
      <c r="B576" s="822" t="s">
        <v>590</v>
      </c>
      <c r="C576" s="825" t="s">
        <v>616</v>
      </c>
      <c r="D576" s="839" t="s">
        <v>617</v>
      </c>
      <c r="E576" s="825" t="s">
        <v>3242</v>
      </c>
      <c r="F576" s="839" t="s">
        <v>3243</v>
      </c>
      <c r="G576" s="825" t="s">
        <v>3256</v>
      </c>
      <c r="H576" s="825" t="s">
        <v>3257</v>
      </c>
      <c r="I576" s="831">
        <v>6593.353352864583</v>
      </c>
      <c r="J576" s="831">
        <v>4</v>
      </c>
      <c r="K576" s="832">
        <v>26373.41015625</v>
      </c>
    </row>
    <row r="577" spans="1:11" ht="14.45" customHeight="1" x14ac:dyDescent="0.2">
      <c r="A577" s="821" t="s">
        <v>589</v>
      </c>
      <c r="B577" s="822" t="s">
        <v>590</v>
      </c>
      <c r="C577" s="825" t="s">
        <v>616</v>
      </c>
      <c r="D577" s="839" t="s">
        <v>617</v>
      </c>
      <c r="E577" s="825" t="s">
        <v>3242</v>
      </c>
      <c r="F577" s="839" t="s">
        <v>3243</v>
      </c>
      <c r="G577" s="825" t="s">
        <v>3258</v>
      </c>
      <c r="H577" s="825" t="s">
        <v>3259</v>
      </c>
      <c r="I577" s="831">
        <v>4227.330078125</v>
      </c>
      <c r="J577" s="831">
        <v>2</v>
      </c>
      <c r="K577" s="832">
        <v>8454.66015625</v>
      </c>
    </row>
    <row r="578" spans="1:11" ht="14.45" customHeight="1" x14ac:dyDescent="0.2">
      <c r="A578" s="821" t="s">
        <v>589</v>
      </c>
      <c r="B578" s="822" t="s">
        <v>590</v>
      </c>
      <c r="C578" s="825" t="s">
        <v>616</v>
      </c>
      <c r="D578" s="839" t="s">
        <v>617</v>
      </c>
      <c r="E578" s="825" t="s">
        <v>3242</v>
      </c>
      <c r="F578" s="839" t="s">
        <v>3243</v>
      </c>
      <c r="G578" s="825" t="s">
        <v>3260</v>
      </c>
      <c r="H578" s="825" t="s">
        <v>3261</v>
      </c>
      <c r="I578" s="831">
        <v>1875.4857297411152</v>
      </c>
      <c r="J578" s="831">
        <v>46</v>
      </c>
      <c r="K578" s="832">
        <v>97775.382265623659</v>
      </c>
    </row>
    <row r="579" spans="1:11" ht="14.45" customHeight="1" x14ac:dyDescent="0.2">
      <c r="A579" s="821" t="s">
        <v>589</v>
      </c>
      <c r="B579" s="822" t="s">
        <v>590</v>
      </c>
      <c r="C579" s="825" t="s">
        <v>616</v>
      </c>
      <c r="D579" s="839" t="s">
        <v>617</v>
      </c>
      <c r="E579" s="825" t="s">
        <v>3242</v>
      </c>
      <c r="F579" s="839" t="s">
        <v>3243</v>
      </c>
      <c r="G579" s="825" t="s">
        <v>3262</v>
      </c>
      <c r="H579" s="825" t="s">
        <v>3263</v>
      </c>
      <c r="I579" s="831">
        <v>10478.009765625</v>
      </c>
      <c r="J579" s="831">
        <v>1</v>
      </c>
      <c r="K579" s="832">
        <v>10478.009765625</v>
      </c>
    </row>
    <row r="580" spans="1:11" ht="14.45" customHeight="1" x14ac:dyDescent="0.2">
      <c r="A580" s="821" t="s">
        <v>589</v>
      </c>
      <c r="B580" s="822" t="s">
        <v>590</v>
      </c>
      <c r="C580" s="825" t="s">
        <v>616</v>
      </c>
      <c r="D580" s="839" t="s">
        <v>617</v>
      </c>
      <c r="E580" s="825" t="s">
        <v>3242</v>
      </c>
      <c r="F580" s="839" t="s">
        <v>3243</v>
      </c>
      <c r="G580" s="825" t="s">
        <v>3264</v>
      </c>
      <c r="H580" s="825" t="s">
        <v>3265</v>
      </c>
      <c r="I580" s="831">
        <v>9.9999997764825821E-3</v>
      </c>
      <c r="J580" s="831">
        <v>1</v>
      </c>
      <c r="K580" s="832">
        <v>9.9999997764825821E-3</v>
      </c>
    </row>
    <row r="581" spans="1:11" ht="14.45" customHeight="1" x14ac:dyDescent="0.2">
      <c r="A581" s="821" t="s">
        <v>589</v>
      </c>
      <c r="B581" s="822" t="s">
        <v>590</v>
      </c>
      <c r="C581" s="825" t="s">
        <v>616</v>
      </c>
      <c r="D581" s="839" t="s">
        <v>617</v>
      </c>
      <c r="E581" s="825" t="s">
        <v>3242</v>
      </c>
      <c r="F581" s="839" t="s">
        <v>3243</v>
      </c>
      <c r="G581" s="825" t="s">
        <v>3266</v>
      </c>
      <c r="H581" s="825" t="s">
        <v>3267</v>
      </c>
      <c r="I581" s="831">
        <v>9.9999997764825821E-3</v>
      </c>
      <c r="J581" s="831">
        <v>1</v>
      </c>
      <c r="K581" s="832">
        <v>9.9999997764825821E-3</v>
      </c>
    </row>
    <row r="582" spans="1:11" ht="14.45" customHeight="1" x14ac:dyDescent="0.2">
      <c r="A582" s="821" t="s">
        <v>589</v>
      </c>
      <c r="B582" s="822" t="s">
        <v>590</v>
      </c>
      <c r="C582" s="825" t="s">
        <v>616</v>
      </c>
      <c r="D582" s="839" t="s">
        <v>617</v>
      </c>
      <c r="E582" s="825" t="s">
        <v>3242</v>
      </c>
      <c r="F582" s="839" t="s">
        <v>3243</v>
      </c>
      <c r="G582" s="825" t="s">
        <v>3268</v>
      </c>
      <c r="H582" s="825" t="s">
        <v>3269</v>
      </c>
      <c r="I582" s="831">
        <v>9.9999997764825821E-3</v>
      </c>
      <c r="J582" s="831">
        <v>1</v>
      </c>
      <c r="K582" s="832">
        <v>9.9999997764825821E-3</v>
      </c>
    </row>
    <row r="583" spans="1:11" ht="14.45" customHeight="1" x14ac:dyDescent="0.2">
      <c r="A583" s="821" t="s">
        <v>589</v>
      </c>
      <c r="B583" s="822" t="s">
        <v>590</v>
      </c>
      <c r="C583" s="825" t="s">
        <v>616</v>
      </c>
      <c r="D583" s="839" t="s">
        <v>617</v>
      </c>
      <c r="E583" s="825" t="s">
        <v>3242</v>
      </c>
      <c r="F583" s="839" t="s">
        <v>3243</v>
      </c>
      <c r="G583" s="825" t="s">
        <v>3270</v>
      </c>
      <c r="H583" s="825" t="s">
        <v>3271</v>
      </c>
      <c r="I583" s="831">
        <v>1.1499999761581421</v>
      </c>
      <c r="J583" s="831">
        <v>1</v>
      </c>
      <c r="K583" s="832">
        <v>1.1499999761581421</v>
      </c>
    </row>
    <row r="584" spans="1:11" ht="14.45" customHeight="1" x14ac:dyDescent="0.2">
      <c r="A584" s="821" t="s">
        <v>589</v>
      </c>
      <c r="B584" s="822" t="s">
        <v>590</v>
      </c>
      <c r="C584" s="825" t="s">
        <v>616</v>
      </c>
      <c r="D584" s="839" t="s">
        <v>617</v>
      </c>
      <c r="E584" s="825" t="s">
        <v>3242</v>
      </c>
      <c r="F584" s="839" t="s">
        <v>3243</v>
      </c>
      <c r="G584" s="825" t="s">
        <v>3272</v>
      </c>
      <c r="H584" s="825" t="s">
        <v>3273</v>
      </c>
      <c r="I584" s="831">
        <v>64999.98828125</v>
      </c>
      <c r="J584" s="831">
        <v>1</v>
      </c>
      <c r="K584" s="832">
        <v>64999.98828125</v>
      </c>
    </row>
    <row r="585" spans="1:11" ht="14.45" customHeight="1" x14ac:dyDescent="0.2">
      <c r="A585" s="821" t="s">
        <v>589</v>
      </c>
      <c r="B585" s="822" t="s">
        <v>590</v>
      </c>
      <c r="C585" s="825" t="s">
        <v>616</v>
      </c>
      <c r="D585" s="839" t="s">
        <v>617</v>
      </c>
      <c r="E585" s="825" t="s">
        <v>3242</v>
      </c>
      <c r="F585" s="839" t="s">
        <v>3243</v>
      </c>
      <c r="G585" s="825" t="s">
        <v>3274</v>
      </c>
      <c r="H585" s="825" t="s">
        <v>3275</v>
      </c>
      <c r="I585" s="831">
        <v>5886.1298828125</v>
      </c>
      <c r="J585" s="831">
        <v>3</v>
      </c>
      <c r="K585" s="832">
        <v>17658.3896484375</v>
      </c>
    </row>
    <row r="586" spans="1:11" ht="14.45" customHeight="1" x14ac:dyDescent="0.2">
      <c r="A586" s="821" t="s">
        <v>589</v>
      </c>
      <c r="B586" s="822" t="s">
        <v>590</v>
      </c>
      <c r="C586" s="825" t="s">
        <v>616</v>
      </c>
      <c r="D586" s="839" t="s">
        <v>617</v>
      </c>
      <c r="E586" s="825" t="s">
        <v>3242</v>
      </c>
      <c r="F586" s="839" t="s">
        <v>3243</v>
      </c>
      <c r="G586" s="825" t="s">
        <v>3276</v>
      </c>
      <c r="H586" s="825" t="s">
        <v>3277</v>
      </c>
      <c r="I586" s="831">
        <v>7323.1298828125</v>
      </c>
      <c r="J586" s="831">
        <v>2</v>
      </c>
      <c r="K586" s="832">
        <v>14646.25</v>
      </c>
    </row>
    <row r="587" spans="1:11" ht="14.45" customHeight="1" x14ac:dyDescent="0.2">
      <c r="A587" s="821" t="s">
        <v>589</v>
      </c>
      <c r="B587" s="822" t="s">
        <v>590</v>
      </c>
      <c r="C587" s="825" t="s">
        <v>616</v>
      </c>
      <c r="D587" s="839" t="s">
        <v>617</v>
      </c>
      <c r="E587" s="825" t="s">
        <v>3242</v>
      </c>
      <c r="F587" s="839" t="s">
        <v>3243</v>
      </c>
      <c r="G587" s="825" t="s">
        <v>3278</v>
      </c>
      <c r="H587" s="825" t="s">
        <v>3279</v>
      </c>
      <c r="I587" s="831">
        <v>6424.990234375</v>
      </c>
      <c r="J587" s="831">
        <v>2</v>
      </c>
      <c r="K587" s="832">
        <v>12849.98046875</v>
      </c>
    </row>
    <row r="588" spans="1:11" ht="14.45" customHeight="1" x14ac:dyDescent="0.2">
      <c r="A588" s="821" t="s">
        <v>589</v>
      </c>
      <c r="B588" s="822" t="s">
        <v>590</v>
      </c>
      <c r="C588" s="825" t="s">
        <v>616</v>
      </c>
      <c r="D588" s="839" t="s">
        <v>617</v>
      </c>
      <c r="E588" s="825" t="s">
        <v>3242</v>
      </c>
      <c r="F588" s="839" t="s">
        <v>3243</v>
      </c>
      <c r="G588" s="825" t="s">
        <v>3280</v>
      </c>
      <c r="H588" s="825" t="s">
        <v>3281</v>
      </c>
      <c r="I588" s="831">
        <v>61920</v>
      </c>
      <c r="J588" s="831">
        <v>4</v>
      </c>
      <c r="K588" s="832">
        <v>247680</v>
      </c>
    </row>
    <row r="589" spans="1:11" ht="14.45" customHeight="1" x14ac:dyDescent="0.2">
      <c r="A589" s="821" t="s">
        <v>589</v>
      </c>
      <c r="B589" s="822" t="s">
        <v>590</v>
      </c>
      <c r="C589" s="825" t="s">
        <v>616</v>
      </c>
      <c r="D589" s="839" t="s">
        <v>617</v>
      </c>
      <c r="E589" s="825" t="s">
        <v>3242</v>
      </c>
      <c r="F589" s="839" t="s">
        <v>3243</v>
      </c>
      <c r="G589" s="825" t="s">
        <v>3282</v>
      </c>
      <c r="H589" s="825" t="s">
        <v>3283</v>
      </c>
      <c r="I589" s="831">
        <v>55245</v>
      </c>
      <c r="J589" s="831">
        <v>2</v>
      </c>
      <c r="K589" s="832">
        <v>110490</v>
      </c>
    </row>
    <row r="590" spans="1:11" ht="14.45" customHeight="1" x14ac:dyDescent="0.2">
      <c r="A590" s="821" t="s">
        <v>589</v>
      </c>
      <c r="B590" s="822" t="s">
        <v>590</v>
      </c>
      <c r="C590" s="825" t="s">
        <v>616</v>
      </c>
      <c r="D590" s="839" t="s">
        <v>617</v>
      </c>
      <c r="E590" s="825" t="s">
        <v>3242</v>
      </c>
      <c r="F590" s="839" t="s">
        <v>3243</v>
      </c>
      <c r="G590" s="825" t="s">
        <v>3282</v>
      </c>
      <c r="H590" s="825" t="s">
        <v>3284</v>
      </c>
      <c r="I590" s="831">
        <v>55245</v>
      </c>
      <c r="J590" s="831">
        <v>1</v>
      </c>
      <c r="K590" s="832">
        <v>55245</v>
      </c>
    </row>
    <row r="591" spans="1:11" ht="14.45" customHeight="1" x14ac:dyDescent="0.2">
      <c r="A591" s="821" t="s">
        <v>589</v>
      </c>
      <c r="B591" s="822" t="s">
        <v>590</v>
      </c>
      <c r="C591" s="825" t="s">
        <v>616</v>
      </c>
      <c r="D591" s="839" t="s">
        <v>617</v>
      </c>
      <c r="E591" s="825" t="s">
        <v>3242</v>
      </c>
      <c r="F591" s="839" t="s">
        <v>3243</v>
      </c>
      <c r="G591" s="825" t="s">
        <v>3285</v>
      </c>
      <c r="H591" s="825" t="s">
        <v>3286</v>
      </c>
      <c r="I591" s="831">
        <v>62658.002130681816</v>
      </c>
      <c r="J591" s="831">
        <v>11</v>
      </c>
      <c r="K591" s="832">
        <v>689238.0234375</v>
      </c>
    </row>
    <row r="592" spans="1:11" ht="14.45" customHeight="1" x14ac:dyDescent="0.2">
      <c r="A592" s="821" t="s">
        <v>589</v>
      </c>
      <c r="B592" s="822" t="s">
        <v>590</v>
      </c>
      <c r="C592" s="825" t="s">
        <v>616</v>
      </c>
      <c r="D592" s="839" t="s">
        <v>617</v>
      </c>
      <c r="E592" s="825" t="s">
        <v>3242</v>
      </c>
      <c r="F592" s="839" t="s">
        <v>3243</v>
      </c>
      <c r="G592" s="825" t="s">
        <v>3287</v>
      </c>
      <c r="H592" s="825" t="s">
        <v>3288</v>
      </c>
      <c r="I592" s="831">
        <v>41520</v>
      </c>
      <c r="J592" s="831">
        <v>1</v>
      </c>
      <c r="K592" s="832">
        <v>41520</v>
      </c>
    </row>
    <row r="593" spans="1:11" ht="14.45" customHeight="1" x14ac:dyDescent="0.2">
      <c r="A593" s="821" t="s">
        <v>589</v>
      </c>
      <c r="B593" s="822" t="s">
        <v>590</v>
      </c>
      <c r="C593" s="825" t="s">
        <v>616</v>
      </c>
      <c r="D593" s="839" t="s">
        <v>617</v>
      </c>
      <c r="E593" s="825" t="s">
        <v>3242</v>
      </c>
      <c r="F593" s="839" t="s">
        <v>3243</v>
      </c>
      <c r="G593" s="825" t="s">
        <v>3289</v>
      </c>
      <c r="H593" s="825" t="s">
        <v>3290</v>
      </c>
      <c r="I593" s="831">
        <v>64.802224053276916</v>
      </c>
      <c r="J593" s="831">
        <v>648</v>
      </c>
      <c r="K593" s="832">
        <v>41991.899780273438</v>
      </c>
    </row>
    <row r="594" spans="1:11" ht="14.45" customHeight="1" x14ac:dyDescent="0.2">
      <c r="A594" s="821" t="s">
        <v>589</v>
      </c>
      <c r="B594" s="822" t="s">
        <v>590</v>
      </c>
      <c r="C594" s="825" t="s">
        <v>616</v>
      </c>
      <c r="D594" s="839" t="s">
        <v>617</v>
      </c>
      <c r="E594" s="825" t="s">
        <v>2355</v>
      </c>
      <c r="F594" s="839" t="s">
        <v>2356</v>
      </c>
      <c r="G594" s="825" t="s">
        <v>3291</v>
      </c>
      <c r="H594" s="825" t="s">
        <v>3292</v>
      </c>
      <c r="I594" s="831">
        <v>30.90571403503418</v>
      </c>
      <c r="J594" s="831">
        <v>820</v>
      </c>
      <c r="K594" s="832">
        <v>25359.179931640625</v>
      </c>
    </row>
    <row r="595" spans="1:11" ht="14.45" customHeight="1" x14ac:dyDescent="0.2">
      <c r="A595" s="821" t="s">
        <v>589</v>
      </c>
      <c r="B595" s="822" t="s">
        <v>590</v>
      </c>
      <c r="C595" s="825" t="s">
        <v>616</v>
      </c>
      <c r="D595" s="839" t="s">
        <v>617</v>
      </c>
      <c r="E595" s="825" t="s">
        <v>2355</v>
      </c>
      <c r="F595" s="839" t="s">
        <v>2356</v>
      </c>
      <c r="G595" s="825" t="s">
        <v>3293</v>
      </c>
      <c r="H595" s="825" t="s">
        <v>3294</v>
      </c>
      <c r="I595" s="831">
        <v>54.860000610351563</v>
      </c>
      <c r="J595" s="831">
        <v>160</v>
      </c>
      <c r="K595" s="832">
        <v>8777.5899658203125</v>
      </c>
    </row>
    <row r="596" spans="1:11" ht="14.45" customHeight="1" x14ac:dyDescent="0.2">
      <c r="A596" s="821" t="s">
        <v>589</v>
      </c>
      <c r="B596" s="822" t="s">
        <v>590</v>
      </c>
      <c r="C596" s="825" t="s">
        <v>616</v>
      </c>
      <c r="D596" s="839" t="s">
        <v>617</v>
      </c>
      <c r="E596" s="825" t="s">
        <v>2355</v>
      </c>
      <c r="F596" s="839" t="s">
        <v>2356</v>
      </c>
      <c r="G596" s="825" t="s">
        <v>3295</v>
      </c>
      <c r="H596" s="825" t="s">
        <v>3296</v>
      </c>
      <c r="I596" s="831">
        <v>2.9166666666666665</v>
      </c>
      <c r="J596" s="831">
        <v>22000</v>
      </c>
      <c r="K596" s="832">
        <v>64320.42041015625</v>
      </c>
    </row>
    <row r="597" spans="1:11" ht="14.45" customHeight="1" x14ac:dyDescent="0.2">
      <c r="A597" s="821" t="s">
        <v>589</v>
      </c>
      <c r="B597" s="822" t="s">
        <v>590</v>
      </c>
      <c r="C597" s="825" t="s">
        <v>616</v>
      </c>
      <c r="D597" s="839" t="s">
        <v>617</v>
      </c>
      <c r="E597" s="825" t="s">
        <v>2355</v>
      </c>
      <c r="F597" s="839" t="s">
        <v>2356</v>
      </c>
      <c r="G597" s="825" t="s">
        <v>3297</v>
      </c>
      <c r="H597" s="825" t="s">
        <v>3298</v>
      </c>
      <c r="I597" s="831">
        <v>4.3999999364217119</v>
      </c>
      <c r="J597" s="831">
        <v>12000</v>
      </c>
      <c r="K597" s="832">
        <v>53426.6982421875</v>
      </c>
    </row>
    <row r="598" spans="1:11" ht="14.45" customHeight="1" x14ac:dyDescent="0.2">
      <c r="A598" s="821" t="s">
        <v>589</v>
      </c>
      <c r="B598" s="822" t="s">
        <v>590</v>
      </c>
      <c r="C598" s="825" t="s">
        <v>616</v>
      </c>
      <c r="D598" s="839" t="s">
        <v>617</v>
      </c>
      <c r="E598" s="825" t="s">
        <v>2355</v>
      </c>
      <c r="F598" s="839" t="s">
        <v>2356</v>
      </c>
      <c r="G598" s="825" t="s">
        <v>3299</v>
      </c>
      <c r="H598" s="825" t="s">
        <v>3300</v>
      </c>
      <c r="I598" s="831">
        <v>0.47999998927116394</v>
      </c>
      <c r="J598" s="831">
        <v>5000</v>
      </c>
      <c r="K598" s="832">
        <v>2400</v>
      </c>
    </row>
    <row r="599" spans="1:11" ht="14.45" customHeight="1" x14ac:dyDescent="0.2">
      <c r="A599" s="821" t="s">
        <v>589</v>
      </c>
      <c r="B599" s="822" t="s">
        <v>590</v>
      </c>
      <c r="C599" s="825" t="s">
        <v>616</v>
      </c>
      <c r="D599" s="839" t="s">
        <v>617</v>
      </c>
      <c r="E599" s="825" t="s">
        <v>2355</v>
      </c>
      <c r="F599" s="839" t="s">
        <v>2356</v>
      </c>
      <c r="G599" s="825" t="s">
        <v>2579</v>
      </c>
      <c r="H599" s="825" t="s">
        <v>2580</v>
      </c>
      <c r="I599" s="831">
        <v>0.93000000715255737</v>
      </c>
      <c r="J599" s="831">
        <v>1004</v>
      </c>
      <c r="K599" s="832">
        <v>967.51999998092651</v>
      </c>
    </row>
    <row r="600" spans="1:11" ht="14.45" customHeight="1" x14ac:dyDescent="0.2">
      <c r="A600" s="821" t="s">
        <v>589</v>
      </c>
      <c r="B600" s="822" t="s">
        <v>590</v>
      </c>
      <c r="C600" s="825" t="s">
        <v>616</v>
      </c>
      <c r="D600" s="839" t="s">
        <v>617</v>
      </c>
      <c r="E600" s="825" t="s">
        <v>2355</v>
      </c>
      <c r="F600" s="839" t="s">
        <v>2356</v>
      </c>
      <c r="G600" s="825" t="s">
        <v>3301</v>
      </c>
      <c r="H600" s="825" t="s">
        <v>3302</v>
      </c>
      <c r="I600" s="831">
        <v>65.672857012067524</v>
      </c>
      <c r="J600" s="831">
        <v>140</v>
      </c>
      <c r="K600" s="832">
        <v>9229.1698608398438</v>
      </c>
    </row>
    <row r="601" spans="1:11" ht="14.45" customHeight="1" x14ac:dyDescent="0.2">
      <c r="A601" s="821" t="s">
        <v>589</v>
      </c>
      <c r="B601" s="822" t="s">
        <v>590</v>
      </c>
      <c r="C601" s="825" t="s">
        <v>616</v>
      </c>
      <c r="D601" s="839" t="s">
        <v>617</v>
      </c>
      <c r="E601" s="825" t="s">
        <v>2355</v>
      </c>
      <c r="F601" s="839" t="s">
        <v>2356</v>
      </c>
      <c r="G601" s="825" t="s">
        <v>3303</v>
      </c>
      <c r="H601" s="825" t="s">
        <v>3304</v>
      </c>
      <c r="I601" s="831">
        <v>3835.02001953125</v>
      </c>
      <c r="J601" s="831">
        <v>54</v>
      </c>
      <c r="K601" s="832">
        <v>207091.0751953125</v>
      </c>
    </row>
    <row r="602" spans="1:11" ht="14.45" customHeight="1" x14ac:dyDescent="0.2">
      <c r="A602" s="821" t="s">
        <v>589</v>
      </c>
      <c r="B602" s="822" t="s">
        <v>590</v>
      </c>
      <c r="C602" s="825" t="s">
        <v>616</v>
      </c>
      <c r="D602" s="839" t="s">
        <v>617</v>
      </c>
      <c r="E602" s="825" t="s">
        <v>2355</v>
      </c>
      <c r="F602" s="839" t="s">
        <v>2356</v>
      </c>
      <c r="G602" s="825" t="s">
        <v>3305</v>
      </c>
      <c r="H602" s="825" t="s">
        <v>3306</v>
      </c>
      <c r="I602" s="831">
        <v>1076.2900390625</v>
      </c>
      <c r="J602" s="831">
        <v>65</v>
      </c>
      <c r="K602" s="832">
        <v>69958.5390625</v>
      </c>
    </row>
    <row r="603" spans="1:11" ht="14.45" customHeight="1" x14ac:dyDescent="0.2">
      <c r="A603" s="821" t="s">
        <v>589</v>
      </c>
      <c r="B603" s="822" t="s">
        <v>590</v>
      </c>
      <c r="C603" s="825" t="s">
        <v>616</v>
      </c>
      <c r="D603" s="839" t="s">
        <v>617</v>
      </c>
      <c r="E603" s="825" t="s">
        <v>2355</v>
      </c>
      <c r="F603" s="839" t="s">
        <v>2356</v>
      </c>
      <c r="G603" s="825" t="s">
        <v>3307</v>
      </c>
      <c r="H603" s="825" t="s">
        <v>3308</v>
      </c>
      <c r="I603" s="831">
        <v>352.27999877929688</v>
      </c>
      <c r="J603" s="831">
        <v>576</v>
      </c>
      <c r="K603" s="832">
        <v>202914.798828125</v>
      </c>
    </row>
    <row r="604" spans="1:11" ht="14.45" customHeight="1" x14ac:dyDescent="0.2">
      <c r="A604" s="821" t="s">
        <v>589</v>
      </c>
      <c r="B604" s="822" t="s">
        <v>590</v>
      </c>
      <c r="C604" s="825" t="s">
        <v>616</v>
      </c>
      <c r="D604" s="839" t="s">
        <v>617</v>
      </c>
      <c r="E604" s="825" t="s">
        <v>2355</v>
      </c>
      <c r="F604" s="839" t="s">
        <v>2356</v>
      </c>
      <c r="G604" s="825" t="s">
        <v>3309</v>
      </c>
      <c r="H604" s="825" t="s">
        <v>3310</v>
      </c>
      <c r="I604" s="831">
        <v>4370</v>
      </c>
      <c r="J604" s="831">
        <v>5</v>
      </c>
      <c r="K604" s="832">
        <v>21850</v>
      </c>
    </row>
    <row r="605" spans="1:11" ht="14.45" customHeight="1" x14ac:dyDescent="0.2">
      <c r="A605" s="821" t="s">
        <v>589</v>
      </c>
      <c r="B605" s="822" t="s">
        <v>590</v>
      </c>
      <c r="C605" s="825" t="s">
        <v>616</v>
      </c>
      <c r="D605" s="839" t="s">
        <v>617</v>
      </c>
      <c r="E605" s="825" t="s">
        <v>2355</v>
      </c>
      <c r="F605" s="839" t="s">
        <v>2356</v>
      </c>
      <c r="G605" s="825" t="s">
        <v>3311</v>
      </c>
      <c r="H605" s="825" t="s">
        <v>3312</v>
      </c>
      <c r="I605" s="831">
        <v>6519.47021484375</v>
      </c>
      <c r="J605" s="831">
        <v>2</v>
      </c>
      <c r="K605" s="832">
        <v>13038.9296875</v>
      </c>
    </row>
    <row r="606" spans="1:11" ht="14.45" customHeight="1" x14ac:dyDescent="0.2">
      <c r="A606" s="821" t="s">
        <v>589</v>
      </c>
      <c r="B606" s="822" t="s">
        <v>590</v>
      </c>
      <c r="C606" s="825" t="s">
        <v>616</v>
      </c>
      <c r="D606" s="839" t="s">
        <v>617</v>
      </c>
      <c r="E606" s="825" t="s">
        <v>2355</v>
      </c>
      <c r="F606" s="839" t="s">
        <v>2356</v>
      </c>
      <c r="G606" s="825" t="s">
        <v>3313</v>
      </c>
      <c r="H606" s="825" t="s">
        <v>3314</v>
      </c>
      <c r="I606" s="831">
        <v>18.399999618530273</v>
      </c>
      <c r="J606" s="831">
        <v>50</v>
      </c>
      <c r="K606" s="832">
        <v>920</v>
      </c>
    </row>
    <row r="607" spans="1:11" ht="14.45" customHeight="1" x14ac:dyDescent="0.2">
      <c r="A607" s="821" t="s">
        <v>589</v>
      </c>
      <c r="B607" s="822" t="s">
        <v>590</v>
      </c>
      <c r="C607" s="825" t="s">
        <v>616</v>
      </c>
      <c r="D607" s="839" t="s">
        <v>617</v>
      </c>
      <c r="E607" s="825" t="s">
        <v>2355</v>
      </c>
      <c r="F607" s="839" t="s">
        <v>2356</v>
      </c>
      <c r="G607" s="825" t="s">
        <v>2363</v>
      </c>
      <c r="H607" s="825" t="s">
        <v>2364</v>
      </c>
      <c r="I607" s="831">
        <v>30.180000305175781</v>
      </c>
      <c r="J607" s="831">
        <v>10</v>
      </c>
      <c r="K607" s="832">
        <v>301.79998779296875</v>
      </c>
    </row>
    <row r="608" spans="1:11" ht="14.45" customHeight="1" x14ac:dyDescent="0.2">
      <c r="A608" s="821" t="s">
        <v>589</v>
      </c>
      <c r="B608" s="822" t="s">
        <v>590</v>
      </c>
      <c r="C608" s="825" t="s">
        <v>616</v>
      </c>
      <c r="D608" s="839" t="s">
        <v>617</v>
      </c>
      <c r="E608" s="825" t="s">
        <v>2355</v>
      </c>
      <c r="F608" s="839" t="s">
        <v>2356</v>
      </c>
      <c r="G608" s="825" t="s">
        <v>2369</v>
      </c>
      <c r="H608" s="825" t="s">
        <v>2370</v>
      </c>
      <c r="I608" s="831">
        <v>0.85000002384185791</v>
      </c>
      <c r="J608" s="831">
        <v>200</v>
      </c>
      <c r="K608" s="832">
        <v>170</v>
      </c>
    </row>
    <row r="609" spans="1:11" ht="14.45" customHeight="1" x14ac:dyDescent="0.2">
      <c r="A609" s="821" t="s">
        <v>589</v>
      </c>
      <c r="B609" s="822" t="s">
        <v>590</v>
      </c>
      <c r="C609" s="825" t="s">
        <v>616</v>
      </c>
      <c r="D609" s="839" t="s">
        <v>617</v>
      </c>
      <c r="E609" s="825" t="s">
        <v>2355</v>
      </c>
      <c r="F609" s="839" t="s">
        <v>2356</v>
      </c>
      <c r="G609" s="825" t="s">
        <v>3315</v>
      </c>
      <c r="H609" s="825" t="s">
        <v>3316</v>
      </c>
      <c r="I609" s="831">
        <v>61.209999084472656</v>
      </c>
      <c r="J609" s="831">
        <v>20</v>
      </c>
      <c r="K609" s="832">
        <v>1224.199951171875</v>
      </c>
    </row>
    <row r="610" spans="1:11" ht="14.45" customHeight="1" x14ac:dyDescent="0.2">
      <c r="A610" s="821" t="s">
        <v>589</v>
      </c>
      <c r="B610" s="822" t="s">
        <v>590</v>
      </c>
      <c r="C610" s="825" t="s">
        <v>616</v>
      </c>
      <c r="D610" s="839" t="s">
        <v>617</v>
      </c>
      <c r="E610" s="825" t="s">
        <v>2355</v>
      </c>
      <c r="F610" s="839" t="s">
        <v>2356</v>
      </c>
      <c r="G610" s="825" t="s">
        <v>2623</v>
      </c>
      <c r="H610" s="825" t="s">
        <v>2624</v>
      </c>
      <c r="I610" s="831">
        <v>98.379997253417969</v>
      </c>
      <c r="J610" s="831">
        <v>15</v>
      </c>
      <c r="K610" s="832">
        <v>1475.699951171875</v>
      </c>
    </row>
    <row r="611" spans="1:11" ht="14.45" customHeight="1" x14ac:dyDescent="0.2">
      <c r="A611" s="821" t="s">
        <v>589</v>
      </c>
      <c r="B611" s="822" t="s">
        <v>590</v>
      </c>
      <c r="C611" s="825" t="s">
        <v>616</v>
      </c>
      <c r="D611" s="839" t="s">
        <v>617</v>
      </c>
      <c r="E611" s="825" t="s">
        <v>2355</v>
      </c>
      <c r="F611" s="839" t="s">
        <v>2356</v>
      </c>
      <c r="G611" s="825" t="s">
        <v>3317</v>
      </c>
      <c r="H611" s="825" t="s">
        <v>3318</v>
      </c>
      <c r="I611" s="831">
        <v>12.159999847412109</v>
      </c>
      <c r="J611" s="831">
        <v>20</v>
      </c>
      <c r="K611" s="832">
        <v>243.27999877929688</v>
      </c>
    </row>
    <row r="612" spans="1:11" ht="14.45" customHeight="1" x14ac:dyDescent="0.2">
      <c r="A612" s="821" t="s">
        <v>589</v>
      </c>
      <c r="B612" s="822" t="s">
        <v>590</v>
      </c>
      <c r="C612" s="825" t="s">
        <v>616</v>
      </c>
      <c r="D612" s="839" t="s">
        <v>617</v>
      </c>
      <c r="E612" s="825" t="s">
        <v>2355</v>
      </c>
      <c r="F612" s="839" t="s">
        <v>2356</v>
      </c>
      <c r="G612" s="825" t="s">
        <v>3319</v>
      </c>
      <c r="H612" s="825" t="s">
        <v>3320</v>
      </c>
      <c r="I612" s="831">
        <v>4.0540000915527346</v>
      </c>
      <c r="J612" s="831">
        <v>360</v>
      </c>
      <c r="K612" s="832">
        <v>1461.4000091552734</v>
      </c>
    </row>
    <row r="613" spans="1:11" ht="14.45" customHeight="1" x14ac:dyDescent="0.2">
      <c r="A613" s="821" t="s">
        <v>589</v>
      </c>
      <c r="B613" s="822" t="s">
        <v>590</v>
      </c>
      <c r="C613" s="825" t="s">
        <v>616</v>
      </c>
      <c r="D613" s="839" t="s">
        <v>617</v>
      </c>
      <c r="E613" s="825" t="s">
        <v>2355</v>
      </c>
      <c r="F613" s="839" t="s">
        <v>2356</v>
      </c>
      <c r="G613" s="825" t="s">
        <v>3321</v>
      </c>
      <c r="H613" s="825" t="s">
        <v>3322</v>
      </c>
      <c r="I613" s="831">
        <v>13.800000190734863</v>
      </c>
      <c r="J613" s="831">
        <v>20</v>
      </c>
      <c r="K613" s="832">
        <v>276</v>
      </c>
    </row>
    <row r="614" spans="1:11" ht="14.45" customHeight="1" x14ac:dyDescent="0.2">
      <c r="A614" s="821" t="s">
        <v>589</v>
      </c>
      <c r="B614" s="822" t="s">
        <v>590</v>
      </c>
      <c r="C614" s="825" t="s">
        <v>616</v>
      </c>
      <c r="D614" s="839" t="s">
        <v>617</v>
      </c>
      <c r="E614" s="825" t="s">
        <v>2355</v>
      </c>
      <c r="F614" s="839" t="s">
        <v>2356</v>
      </c>
      <c r="G614" s="825" t="s">
        <v>2633</v>
      </c>
      <c r="H614" s="825" t="s">
        <v>2634</v>
      </c>
      <c r="I614" s="831">
        <v>105.45499801635742</v>
      </c>
      <c r="J614" s="831">
        <v>15</v>
      </c>
      <c r="K614" s="832">
        <v>1581.8299865722656</v>
      </c>
    </row>
    <row r="615" spans="1:11" ht="14.45" customHeight="1" x14ac:dyDescent="0.2">
      <c r="A615" s="821" t="s">
        <v>589</v>
      </c>
      <c r="B615" s="822" t="s">
        <v>590</v>
      </c>
      <c r="C615" s="825" t="s">
        <v>616</v>
      </c>
      <c r="D615" s="839" t="s">
        <v>617</v>
      </c>
      <c r="E615" s="825" t="s">
        <v>2355</v>
      </c>
      <c r="F615" s="839" t="s">
        <v>2356</v>
      </c>
      <c r="G615" s="825" t="s">
        <v>3323</v>
      </c>
      <c r="H615" s="825" t="s">
        <v>3324</v>
      </c>
      <c r="I615" s="831">
        <v>11.189999580383301</v>
      </c>
      <c r="J615" s="831">
        <v>350</v>
      </c>
      <c r="K615" s="832">
        <v>3917.7800903320313</v>
      </c>
    </row>
    <row r="616" spans="1:11" ht="14.45" customHeight="1" x14ac:dyDescent="0.2">
      <c r="A616" s="821" t="s">
        <v>589</v>
      </c>
      <c r="B616" s="822" t="s">
        <v>590</v>
      </c>
      <c r="C616" s="825" t="s">
        <v>616</v>
      </c>
      <c r="D616" s="839" t="s">
        <v>617</v>
      </c>
      <c r="E616" s="825" t="s">
        <v>2355</v>
      </c>
      <c r="F616" s="839" t="s">
        <v>2356</v>
      </c>
      <c r="G616" s="825" t="s">
        <v>3325</v>
      </c>
      <c r="H616" s="825" t="s">
        <v>3326</v>
      </c>
      <c r="I616" s="831">
        <v>15.5633331934611</v>
      </c>
      <c r="J616" s="831">
        <v>750</v>
      </c>
      <c r="K616" s="832">
        <v>11674.10009765625</v>
      </c>
    </row>
    <row r="617" spans="1:11" ht="14.45" customHeight="1" x14ac:dyDescent="0.2">
      <c r="A617" s="821" t="s">
        <v>589</v>
      </c>
      <c r="B617" s="822" t="s">
        <v>590</v>
      </c>
      <c r="C617" s="825" t="s">
        <v>616</v>
      </c>
      <c r="D617" s="839" t="s">
        <v>617</v>
      </c>
      <c r="E617" s="825" t="s">
        <v>2355</v>
      </c>
      <c r="F617" s="839" t="s">
        <v>2356</v>
      </c>
      <c r="G617" s="825" t="s">
        <v>3327</v>
      </c>
      <c r="H617" s="825" t="s">
        <v>3328</v>
      </c>
      <c r="I617" s="831">
        <v>0.88999998569488525</v>
      </c>
      <c r="J617" s="831">
        <v>1000</v>
      </c>
      <c r="K617" s="832">
        <v>886.70001220703125</v>
      </c>
    </row>
    <row r="618" spans="1:11" ht="14.45" customHeight="1" x14ac:dyDescent="0.2">
      <c r="A618" s="821" t="s">
        <v>589</v>
      </c>
      <c r="B618" s="822" t="s">
        <v>590</v>
      </c>
      <c r="C618" s="825" t="s">
        <v>616</v>
      </c>
      <c r="D618" s="839" t="s">
        <v>617</v>
      </c>
      <c r="E618" s="825" t="s">
        <v>2399</v>
      </c>
      <c r="F618" s="839" t="s">
        <v>2400</v>
      </c>
      <c r="G618" s="825" t="s">
        <v>3329</v>
      </c>
      <c r="H618" s="825" t="s">
        <v>3330</v>
      </c>
      <c r="I618" s="831">
        <v>1719.25</v>
      </c>
      <c r="J618" s="831">
        <v>12</v>
      </c>
      <c r="K618" s="832">
        <v>20631</v>
      </c>
    </row>
    <row r="619" spans="1:11" ht="14.45" customHeight="1" x14ac:dyDescent="0.2">
      <c r="A619" s="821" t="s">
        <v>589</v>
      </c>
      <c r="B619" s="822" t="s">
        <v>590</v>
      </c>
      <c r="C619" s="825" t="s">
        <v>616</v>
      </c>
      <c r="D619" s="839" t="s">
        <v>617</v>
      </c>
      <c r="E619" s="825" t="s">
        <v>2399</v>
      </c>
      <c r="F619" s="839" t="s">
        <v>2400</v>
      </c>
      <c r="G619" s="825" t="s">
        <v>3331</v>
      </c>
      <c r="H619" s="825" t="s">
        <v>3332</v>
      </c>
      <c r="I619" s="831">
        <v>2914.610107421875</v>
      </c>
      <c r="J619" s="831">
        <v>52</v>
      </c>
      <c r="K619" s="832">
        <v>151559.80786132813</v>
      </c>
    </row>
    <row r="620" spans="1:11" ht="14.45" customHeight="1" x14ac:dyDescent="0.2">
      <c r="A620" s="821" t="s">
        <v>589</v>
      </c>
      <c r="B620" s="822" t="s">
        <v>590</v>
      </c>
      <c r="C620" s="825" t="s">
        <v>616</v>
      </c>
      <c r="D620" s="839" t="s">
        <v>617</v>
      </c>
      <c r="E620" s="825" t="s">
        <v>2399</v>
      </c>
      <c r="F620" s="839" t="s">
        <v>2400</v>
      </c>
      <c r="G620" s="825" t="s">
        <v>3333</v>
      </c>
      <c r="H620" s="825" t="s">
        <v>3334</v>
      </c>
      <c r="I620" s="831">
        <v>8.4700002670288086</v>
      </c>
      <c r="J620" s="831">
        <v>200</v>
      </c>
      <c r="K620" s="832">
        <v>1694</v>
      </c>
    </row>
    <row r="621" spans="1:11" ht="14.45" customHeight="1" x14ac:dyDescent="0.2">
      <c r="A621" s="821" t="s">
        <v>589</v>
      </c>
      <c r="B621" s="822" t="s">
        <v>590</v>
      </c>
      <c r="C621" s="825" t="s">
        <v>616</v>
      </c>
      <c r="D621" s="839" t="s">
        <v>617</v>
      </c>
      <c r="E621" s="825" t="s">
        <v>2399</v>
      </c>
      <c r="F621" s="839" t="s">
        <v>2400</v>
      </c>
      <c r="G621" s="825" t="s">
        <v>3335</v>
      </c>
      <c r="H621" s="825" t="s">
        <v>3336</v>
      </c>
      <c r="I621" s="831">
        <v>8.4700002670288086</v>
      </c>
      <c r="J621" s="831">
        <v>350</v>
      </c>
      <c r="K621" s="832">
        <v>2964.5</v>
      </c>
    </row>
    <row r="622" spans="1:11" ht="14.45" customHeight="1" x14ac:dyDescent="0.2">
      <c r="A622" s="821" t="s">
        <v>589</v>
      </c>
      <c r="B622" s="822" t="s">
        <v>590</v>
      </c>
      <c r="C622" s="825" t="s">
        <v>616</v>
      </c>
      <c r="D622" s="839" t="s">
        <v>617</v>
      </c>
      <c r="E622" s="825" t="s">
        <v>2399</v>
      </c>
      <c r="F622" s="839" t="s">
        <v>2400</v>
      </c>
      <c r="G622" s="825" t="s">
        <v>3337</v>
      </c>
      <c r="H622" s="825" t="s">
        <v>3338</v>
      </c>
      <c r="I622" s="831">
        <v>140.36000061035156</v>
      </c>
      <c r="J622" s="831">
        <v>4</v>
      </c>
      <c r="K622" s="832">
        <v>561.44000244140625</v>
      </c>
    </row>
    <row r="623" spans="1:11" ht="14.45" customHeight="1" x14ac:dyDescent="0.2">
      <c r="A623" s="821" t="s">
        <v>589</v>
      </c>
      <c r="B623" s="822" t="s">
        <v>590</v>
      </c>
      <c r="C623" s="825" t="s">
        <v>616</v>
      </c>
      <c r="D623" s="839" t="s">
        <v>617</v>
      </c>
      <c r="E623" s="825" t="s">
        <v>2399</v>
      </c>
      <c r="F623" s="839" t="s">
        <v>2400</v>
      </c>
      <c r="G623" s="825" t="s">
        <v>3339</v>
      </c>
      <c r="H623" s="825" t="s">
        <v>3340</v>
      </c>
      <c r="I623" s="831">
        <v>23102.529296875</v>
      </c>
      <c r="J623" s="831">
        <v>12</v>
      </c>
      <c r="K623" s="832">
        <v>277230.3515625</v>
      </c>
    </row>
    <row r="624" spans="1:11" ht="14.45" customHeight="1" x14ac:dyDescent="0.2">
      <c r="A624" s="821" t="s">
        <v>589</v>
      </c>
      <c r="B624" s="822" t="s">
        <v>590</v>
      </c>
      <c r="C624" s="825" t="s">
        <v>616</v>
      </c>
      <c r="D624" s="839" t="s">
        <v>617</v>
      </c>
      <c r="E624" s="825" t="s">
        <v>2399</v>
      </c>
      <c r="F624" s="839" t="s">
        <v>2400</v>
      </c>
      <c r="G624" s="825" t="s">
        <v>3341</v>
      </c>
      <c r="H624" s="825" t="s">
        <v>3342</v>
      </c>
      <c r="I624" s="831">
        <v>24415.380859375</v>
      </c>
      <c r="J624" s="831">
        <v>1</v>
      </c>
      <c r="K624" s="832">
        <v>24415.380859375</v>
      </c>
    </row>
    <row r="625" spans="1:11" ht="14.45" customHeight="1" x14ac:dyDescent="0.2">
      <c r="A625" s="821" t="s">
        <v>589</v>
      </c>
      <c r="B625" s="822" t="s">
        <v>590</v>
      </c>
      <c r="C625" s="825" t="s">
        <v>616</v>
      </c>
      <c r="D625" s="839" t="s">
        <v>617</v>
      </c>
      <c r="E625" s="825" t="s">
        <v>2399</v>
      </c>
      <c r="F625" s="839" t="s">
        <v>2400</v>
      </c>
      <c r="G625" s="825" t="s">
        <v>3343</v>
      </c>
      <c r="H625" s="825" t="s">
        <v>3344</v>
      </c>
      <c r="I625" s="831">
        <v>1226.93994140625</v>
      </c>
      <c r="J625" s="831">
        <v>1</v>
      </c>
      <c r="K625" s="832">
        <v>1226.93994140625</v>
      </c>
    </row>
    <row r="626" spans="1:11" ht="14.45" customHeight="1" x14ac:dyDescent="0.2">
      <c r="A626" s="821" t="s">
        <v>589</v>
      </c>
      <c r="B626" s="822" t="s">
        <v>590</v>
      </c>
      <c r="C626" s="825" t="s">
        <v>616</v>
      </c>
      <c r="D626" s="839" t="s">
        <v>617</v>
      </c>
      <c r="E626" s="825" t="s">
        <v>2399</v>
      </c>
      <c r="F626" s="839" t="s">
        <v>2400</v>
      </c>
      <c r="G626" s="825" t="s">
        <v>3345</v>
      </c>
      <c r="H626" s="825" t="s">
        <v>3346</v>
      </c>
      <c r="I626" s="831">
        <v>158.55999755859375</v>
      </c>
      <c r="J626" s="831">
        <v>48</v>
      </c>
      <c r="K626" s="832">
        <v>7610.89990234375</v>
      </c>
    </row>
    <row r="627" spans="1:11" ht="14.45" customHeight="1" x14ac:dyDescent="0.2">
      <c r="A627" s="821" t="s">
        <v>589</v>
      </c>
      <c r="B627" s="822" t="s">
        <v>590</v>
      </c>
      <c r="C627" s="825" t="s">
        <v>616</v>
      </c>
      <c r="D627" s="839" t="s">
        <v>617</v>
      </c>
      <c r="E627" s="825" t="s">
        <v>2399</v>
      </c>
      <c r="F627" s="839" t="s">
        <v>2400</v>
      </c>
      <c r="G627" s="825" t="s">
        <v>3347</v>
      </c>
      <c r="H627" s="825" t="s">
        <v>3348</v>
      </c>
      <c r="I627" s="831">
        <v>314.99165852864581</v>
      </c>
      <c r="J627" s="831">
        <v>180</v>
      </c>
      <c r="K627" s="832">
        <v>56635.2607421875</v>
      </c>
    </row>
    <row r="628" spans="1:11" ht="14.45" customHeight="1" x14ac:dyDescent="0.2">
      <c r="A628" s="821" t="s">
        <v>589</v>
      </c>
      <c r="B628" s="822" t="s">
        <v>590</v>
      </c>
      <c r="C628" s="825" t="s">
        <v>616</v>
      </c>
      <c r="D628" s="839" t="s">
        <v>617</v>
      </c>
      <c r="E628" s="825" t="s">
        <v>2399</v>
      </c>
      <c r="F628" s="839" t="s">
        <v>2400</v>
      </c>
      <c r="G628" s="825" t="s">
        <v>3349</v>
      </c>
      <c r="H628" s="825" t="s">
        <v>3350</v>
      </c>
      <c r="I628" s="831">
        <v>404.01998901367188</v>
      </c>
      <c r="J628" s="831">
        <v>4</v>
      </c>
      <c r="K628" s="832">
        <v>1616.0799560546875</v>
      </c>
    </row>
    <row r="629" spans="1:11" ht="14.45" customHeight="1" x14ac:dyDescent="0.2">
      <c r="A629" s="821" t="s">
        <v>589</v>
      </c>
      <c r="B629" s="822" t="s">
        <v>590</v>
      </c>
      <c r="C629" s="825" t="s">
        <v>616</v>
      </c>
      <c r="D629" s="839" t="s">
        <v>617</v>
      </c>
      <c r="E629" s="825" t="s">
        <v>2399</v>
      </c>
      <c r="F629" s="839" t="s">
        <v>2400</v>
      </c>
      <c r="G629" s="825" t="s">
        <v>3351</v>
      </c>
      <c r="H629" s="825" t="s">
        <v>3352</v>
      </c>
      <c r="I629" s="831">
        <v>18.680000305175781</v>
      </c>
      <c r="J629" s="831">
        <v>300</v>
      </c>
      <c r="K629" s="832">
        <v>5604.719970703125</v>
      </c>
    </row>
    <row r="630" spans="1:11" ht="14.45" customHeight="1" x14ac:dyDescent="0.2">
      <c r="A630" s="821" t="s">
        <v>589</v>
      </c>
      <c r="B630" s="822" t="s">
        <v>590</v>
      </c>
      <c r="C630" s="825" t="s">
        <v>616</v>
      </c>
      <c r="D630" s="839" t="s">
        <v>617</v>
      </c>
      <c r="E630" s="825" t="s">
        <v>2399</v>
      </c>
      <c r="F630" s="839" t="s">
        <v>2400</v>
      </c>
      <c r="G630" s="825" t="s">
        <v>3353</v>
      </c>
      <c r="H630" s="825" t="s">
        <v>3354</v>
      </c>
      <c r="I630" s="831">
        <v>1936</v>
      </c>
      <c r="J630" s="831">
        <v>20</v>
      </c>
      <c r="K630" s="832">
        <v>38720</v>
      </c>
    </row>
    <row r="631" spans="1:11" ht="14.45" customHeight="1" x14ac:dyDescent="0.2">
      <c r="A631" s="821" t="s">
        <v>589</v>
      </c>
      <c r="B631" s="822" t="s">
        <v>590</v>
      </c>
      <c r="C631" s="825" t="s">
        <v>616</v>
      </c>
      <c r="D631" s="839" t="s">
        <v>617</v>
      </c>
      <c r="E631" s="825" t="s">
        <v>2399</v>
      </c>
      <c r="F631" s="839" t="s">
        <v>2400</v>
      </c>
      <c r="G631" s="825" t="s">
        <v>3355</v>
      </c>
      <c r="H631" s="825" t="s">
        <v>3356</v>
      </c>
      <c r="I631" s="831">
        <v>425.6199951171875</v>
      </c>
      <c r="J631" s="831">
        <v>7</v>
      </c>
      <c r="K631" s="832">
        <v>2979.3199462890625</v>
      </c>
    </row>
    <row r="632" spans="1:11" ht="14.45" customHeight="1" x14ac:dyDescent="0.2">
      <c r="A632" s="821" t="s">
        <v>589</v>
      </c>
      <c r="B632" s="822" t="s">
        <v>590</v>
      </c>
      <c r="C632" s="825" t="s">
        <v>616</v>
      </c>
      <c r="D632" s="839" t="s">
        <v>617</v>
      </c>
      <c r="E632" s="825" t="s">
        <v>2399</v>
      </c>
      <c r="F632" s="839" t="s">
        <v>2400</v>
      </c>
      <c r="G632" s="825" t="s">
        <v>3357</v>
      </c>
      <c r="H632" s="825" t="s">
        <v>3358</v>
      </c>
      <c r="I632" s="831">
        <v>109.09999847412109</v>
      </c>
      <c r="J632" s="831">
        <v>24</v>
      </c>
      <c r="K632" s="832">
        <v>2618.43994140625</v>
      </c>
    </row>
    <row r="633" spans="1:11" ht="14.45" customHeight="1" x14ac:dyDescent="0.2">
      <c r="A633" s="821" t="s">
        <v>589</v>
      </c>
      <c r="B633" s="822" t="s">
        <v>590</v>
      </c>
      <c r="C633" s="825" t="s">
        <v>616</v>
      </c>
      <c r="D633" s="839" t="s">
        <v>617</v>
      </c>
      <c r="E633" s="825" t="s">
        <v>2399</v>
      </c>
      <c r="F633" s="839" t="s">
        <v>2400</v>
      </c>
      <c r="G633" s="825" t="s">
        <v>3359</v>
      </c>
      <c r="H633" s="825" t="s">
        <v>3360</v>
      </c>
      <c r="I633" s="831">
        <v>1787.8599853515625</v>
      </c>
      <c r="J633" s="831">
        <v>10</v>
      </c>
      <c r="K633" s="832">
        <v>17878.599609375</v>
      </c>
    </row>
    <row r="634" spans="1:11" ht="14.45" customHeight="1" x14ac:dyDescent="0.2">
      <c r="A634" s="821" t="s">
        <v>589</v>
      </c>
      <c r="B634" s="822" t="s">
        <v>590</v>
      </c>
      <c r="C634" s="825" t="s">
        <v>616</v>
      </c>
      <c r="D634" s="839" t="s">
        <v>617</v>
      </c>
      <c r="E634" s="825" t="s">
        <v>2399</v>
      </c>
      <c r="F634" s="839" t="s">
        <v>2400</v>
      </c>
      <c r="G634" s="825" t="s">
        <v>3361</v>
      </c>
      <c r="H634" s="825" t="s">
        <v>3362</v>
      </c>
      <c r="I634" s="831">
        <v>968</v>
      </c>
      <c r="J634" s="831">
        <v>10</v>
      </c>
      <c r="K634" s="832">
        <v>9680</v>
      </c>
    </row>
    <row r="635" spans="1:11" ht="14.45" customHeight="1" x14ac:dyDescent="0.2">
      <c r="A635" s="821" t="s">
        <v>589</v>
      </c>
      <c r="B635" s="822" t="s">
        <v>590</v>
      </c>
      <c r="C635" s="825" t="s">
        <v>616</v>
      </c>
      <c r="D635" s="839" t="s">
        <v>617</v>
      </c>
      <c r="E635" s="825" t="s">
        <v>2399</v>
      </c>
      <c r="F635" s="839" t="s">
        <v>2400</v>
      </c>
      <c r="G635" s="825" t="s">
        <v>3363</v>
      </c>
      <c r="H635" s="825" t="s">
        <v>3364</v>
      </c>
      <c r="I635" s="831">
        <v>3954.39990234375</v>
      </c>
      <c r="J635" s="831">
        <v>2</v>
      </c>
      <c r="K635" s="832">
        <v>7908.7998046875</v>
      </c>
    </row>
    <row r="636" spans="1:11" ht="14.45" customHeight="1" x14ac:dyDescent="0.2">
      <c r="A636" s="821" t="s">
        <v>589</v>
      </c>
      <c r="B636" s="822" t="s">
        <v>590</v>
      </c>
      <c r="C636" s="825" t="s">
        <v>616</v>
      </c>
      <c r="D636" s="839" t="s">
        <v>617</v>
      </c>
      <c r="E636" s="825" t="s">
        <v>2399</v>
      </c>
      <c r="F636" s="839" t="s">
        <v>2400</v>
      </c>
      <c r="G636" s="825" t="s">
        <v>3365</v>
      </c>
      <c r="H636" s="825" t="s">
        <v>3366</v>
      </c>
      <c r="I636" s="831">
        <v>2600.4366048177085</v>
      </c>
      <c r="J636" s="831">
        <v>23</v>
      </c>
      <c r="K636" s="832">
        <v>59810.01025390625</v>
      </c>
    </row>
    <row r="637" spans="1:11" ht="14.45" customHeight="1" x14ac:dyDescent="0.2">
      <c r="A637" s="821" t="s">
        <v>589</v>
      </c>
      <c r="B637" s="822" t="s">
        <v>590</v>
      </c>
      <c r="C637" s="825" t="s">
        <v>616</v>
      </c>
      <c r="D637" s="839" t="s">
        <v>617</v>
      </c>
      <c r="E637" s="825" t="s">
        <v>2399</v>
      </c>
      <c r="F637" s="839" t="s">
        <v>2400</v>
      </c>
      <c r="G637" s="825" t="s">
        <v>3367</v>
      </c>
      <c r="H637" s="825" t="s">
        <v>3368</v>
      </c>
      <c r="I637" s="831">
        <v>17050.109375</v>
      </c>
      <c r="J637" s="831">
        <v>3</v>
      </c>
      <c r="K637" s="832">
        <v>51150.328125</v>
      </c>
    </row>
    <row r="638" spans="1:11" ht="14.45" customHeight="1" x14ac:dyDescent="0.2">
      <c r="A638" s="821" t="s">
        <v>589</v>
      </c>
      <c r="B638" s="822" t="s">
        <v>590</v>
      </c>
      <c r="C638" s="825" t="s">
        <v>616</v>
      </c>
      <c r="D638" s="839" t="s">
        <v>617</v>
      </c>
      <c r="E638" s="825" t="s">
        <v>2399</v>
      </c>
      <c r="F638" s="839" t="s">
        <v>2400</v>
      </c>
      <c r="G638" s="825" t="s">
        <v>3369</v>
      </c>
      <c r="H638" s="825" t="s">
        <v>3370</v>
      </c>
      <c r="I638" s="831">
        <v>16385.8203125</v>
      </c>
      <c r="J638" s="831">
        <v>3</v>
      </c>
      <c r="K638" s="832">
        <v>49157.4609375</v>
      </c>
    </row>
    <row r="639" spans="1:11" ht="14.45" customHeight="1" x14ac:dyDescent="0.2">
      <c r="A639" s="821" t="s">
        <v>589</v>
      </c>
      <c r="B639" s="822" t="s">
        <v>590</v>
      </c>
      <c r="C639" s="825" t="s">
        <v>616</v>
      </c>
      <c r="D639" s="839" t="s">
        <v>617</v>
      </c>
      <c r="E639" s="825" t="s">
        <v>2399</v>
      </c>
      <c r="F639" s="839" t="s">
        <v>2400</v>
      </c>
      <c r="G639" s="825" t="s">
        <v>3371</v>
      </c>
      <c r="H639" s="825" t="s">
        <v>3372</v>
      </c>
      <c r="I639" s="831">
        <v>28.799999237060547</v>
      </c>
      <c r="J639" s="831">
        <v>500</v>
      </c>
      <c r="K639" s="832">
        <v>14399.000366210938</v>
      </c>
    </row>
    <row r="640" spans="1:11" ht="14.45" customHeight="1" x14ac:dyDescent="0.2">
      <c r="A640" s="821" t="s">
        <v>589</v>
      </c>
      <c r="B640" s="822" t="s">
        <v>590</v>
      </c>
      <c r="C640" s="825" t="s">
        <v>616</v>
      </c>
      <c r="D640" s="839" t="s">
        <v>617</v>
      </c>
      <c r="E640" s="825" t="s">
        <v>2399</v>
      </c>
      <c r="F640" s="839" t="s">
        <v>2400</v>
      </c>
      <c r="G640" s="825" t="s">
        <v>3373</v>
      </c>
      <c r="H640" s="825" t="s">
        <v>3374</v>
      </c>
      <c r="I640" s="831">
        <v>10952.617431640625</v>
      </c>
      <c r="J640" s="831">
        <v>5</v>
      </c>
      <c r="K640" s="832">
        <v>55243.759765625</v>
      </c>
    </row>
    <row r="641" spans="1:11" ht="14.45" customHeight="1" x14ac:dyDescent="0.2">
      <c r="A641" s="821" t="s">
        <v>589</v>
      </c>
      <c r="B641" s="822" t="s">
        <v>590</v>
      </c>
      <c r="C641" s="825" t="s">
        <v>616</v>
      </c>
      <c r="D641" s="839" t="s">
        <v>617</v>
      </c>
      <c r="E641" s="825" t="s">
        <v>2399</v>
      </c>
      <c r="F641" s="839" t="s">
        <v>2400</v>
      </c>
      <c r="G641" s="825" t="s">
        <v>3375</v>
      </c>
      <c r="H641" s="825" t="s">
        <v>3376</v>
      </c>
      <c r="I641" s="831">
        <v>3728.010009765625</v>
      </c>
      <c r="J641" s="831">
        <v>5</v>
      </c>
      <c r="K641" s="832">
        <v>18640.05078125</v>
      </c>
    </row>
    <row r="642" spans="1:11" ht="14.45" customHeight="1" x14ac:dyDescent="0.2">
      <c r="A642" s="821" t="s">
        <v>589</v>
      </c>
      <c r="B642" s="822" t="s">
        <v>590</v>
      </c>
      <c r="C642" s="825" t="s">
        <v>616</v>
      </c>
      <c r="D642" s="839" t="s">
        <v>617</v>
      </c>
      <c r="E642" s="825" t="s">
        <v>2399</v>
      </c>
      <c r="F642" s="839" t="s">
        <v>2400</v>
      </c>
      <c r="G642" s="825" t="s">
        <v>3377</v>
      </c>
      <c r="H642" s="825" t="s">
        <v>3378</v>
      </c>
      <c r="I642" s="831">
        <v>10148.26953125</v>
      </c>
      <c r="J642" s="831">
        <v>1</v>
      </c>
      <c r="K642" s="832">
        <v>10148.26953125</v>
      </c>
    </row>
    <row r="643" spans="1:11" ht="14.45" customHeight="1" x14ac:dyDescent="0.2">
      <c r="A643" s="821" t="s">
        <v>589</v>
      </c>
      <c r="B643" s="822" t="s">
        <v>590</v>
      </c>
      <c r="C643" s="825" t="s">
        <v>616</v>
      </c>
      <c r="D643" s="839" t="s">
        <v>617</v>
      </c>
      <c r="E643" s="825" t="s">
        <v>2399</v>
      </c>
      <c r="F643" s="839" t="s">
        <v>2400</v>
      </c>
      <c r="G643" s="825" t="s">
        <v>3379</v>
      </c>
      <c r="H643" s="825" t="s">
        <v>3380</v>
      </c>
      <c r="I643" s="831">
        <v>3195.719970703125</v>
      </c>
      <c r="J643" s="831">
        <v>1</v>
      </c>
      <c r="K643" s="832">
        <v>3195.719970703125</v>
      </c>
    </row>
    <row r="644" spans="1:11" ht="14.45" customHeight="1" x14ac:dyDescent="0.2">
      <c r="A644" s="821" t="s">
        <v>589</v>
      </c>
      <c r="B644" s="822" t="s">
        <v>590</v>
      </c>
      <c r="C644" s="825" t="s">
        <v>616</v>
      </c>
      <c r="D644" s="839" t="s">
        <v>617</v>
      </c>
      <c r="E644" s="825" t="s">
        <v>2399</v>
      </c>
      <c r="F644" s="839" t="s">
        <v>2400</v>
      </c>
      <c r="G644" s="825" t="s">
        <v>3381</v>
      </c>
      <c r="H644" s="825" t="s">
        <v>3382</v>
      </c>
      <c r="I644" s="831">
        <v>17401.009765625</v>
      </c>
      <c r="J644" s="831">
        <v>1</v>
      </c>
      <c r="K644" s="832">
        <v>17401.009765625</v>
      </c>
    </row>
    <row r="645" spans="1:11" ht="14.45" customHeight="1" x14ac:dyDescent="0.2">
      <c r="A645" s="821" t="s">
        <v>589</v>
      </c>
      <c r="B645" s="822" t="s">
        <v>590</v>
      </c>
      <c r="C645" s="825" t="s">
        <v>616</v>
      </c>
      <c r="D645" s="839" t="s">
        <v>617</v>
      </c>
      <c r="E645" s="825" t="s">
        <v>2399</v>
      </c>
      <c r="F645" s="839" t="s">
        <v>2400</v>
      </c>
      <c r="G645" s="825" t="s">
        <v>3383</v>
      </c>
      <c r="H645" s="825" t="s">
        <v>3384</v>
      </c>
      <c r="I645" s="831">
        <v>170.69999694824219</v>
      </c>
      <c r="J645" s="831">
        <v>36</v>
      </c>
      <c r="K645" s="832">
        <v>6145.2001953125</v>
      </c>
    </row>
    <row r="646" spans="1:11" ht="14.45" customHeight="1" x14ac:dyDescent="0.2">
      <c r="A646" s="821" t="s">
        <v>589</v>
      </c>
      <c r="B646" s="822" t="s">
        <v>590</v>
      </c>
      <c r="C646" s="825" t="s">
        <v>616</v>
      </c>
      <c r="D646" s="839" t="s">
        <v>617</v>
      </c>
      <c r="E646" s="825" t="s">
        <v>2399</v>
      </c>
      <c r="F646" s="839" t="s">
        <v>2400</v>
      </c>
      <c r="G646" s="825" t="s">
        <v>3385</v>
      </c>
      <c r="H646" s="825" t="s">
        <v>3386</v>
      </c>
      <c r="I646" s="831">
        <v>170.69999694824219</v>
      </c>
      <c r="J646" s="831">
        <v>72</v>
      </c>
      <c r="K646" s="832">
        <v>12290.400390625</v>
      </c>
    </row>
    <row r="647" spans="1:11" ht="14.45" customHeight="1" x14ac:dyDescent="0.2">
      <c r="A647" s="821" t="s">
        <v>589</v>
      </c>
      <c r="B647" s="822" t="s">
        <v>590</v>
      </c>
      <c r="C647" s="825" t="s">
        <v>616</v>
      </c>
      <c r="D647" s="839" t="s">
        <v>617</v>
      </c>
      <c r="E647" s="825" t="s">
        <v>2399</v>
      </c>
      <c r="F647" s="839" t="s">
        <v>2400</v>
      </c>
      <c r="G647" s="825" t="s">
        <v>3387</v>
      </c>
      <c r="H647" s="825" t="s">
        <v>3388</v>
      </c>
      <c r="I647" s="831">
        <v>363.91000366210938</v>
      </c>
      <c r="J647" s="831">
        <v>18</v>
      </c>
      <c r="K647" s="832">
        <v>6550.33984375</v>
      </c>
    </row>
    <row r="648" spans="1:11" ht="14.45" customHeight="1" x14ac:dyDescent="0.2">
      <c r="A648" s="821" t="s">
        <v>589</v>
      </c>
      <c r="B648" s="822" t="s">
        <v>590</v>
      </c>
      <c r="C648" s="825" t="s">
        <v>616</v>
      </c>
      <c r="D648" s="839" t="s">
        <v>617</v>
      </c>
      <c r="E648" s="825" t="s">
        <v>2399</v>
      </c>
      <c r="F648" s="839" t="s">
        <v>2400</v>
      </c>
      <c r="G648" s="825" t="s">
        <v>3389</v>
      </c>
      <c r="H648" s="825" t="s">
        <v>3390</v>
      </c>
      <c r="I648" s="831">
        <v>463.42999267578125</v>
      </c>
      <c r="J648" s="831">
        <v>240</v>
      </c>
      <c r="K648" s="832">
        <v>111223.203125</v>
      </c>
    </row>
    <row r="649" spans="1:11" ht="14.45" customHeight="1" x14ac:dyDescent="0.2">
      <c r="A649" s="821" t="s">
        <v>589</v>
      </c>
      <c r="B649" s="822" t="s">
        <v>590</v>
      </c>
      <c r="C649" s="825" t="s">
        <v>616</v>
      </c>
      <c r="D649" s="839" t="s">
        <v>617</v>
      </c>
      <c r="E649" s="825" t="s">
        <v>2399</v>
      </c>
      <c r="F649" s="839" t="s">
        <v>2400</v>
      </c>
      <c r="G649" s="825" t="s">
        <v>3391</v>
      </c>
      <c r="H649" s="825" t="s">
        <v>3392</v>
      </c>
      <c r="I649" s="831">
        <v>2539.7900390625</v>
      </c>
      <c r="J649" s="831">
        <v>4</v>
      </c>
      <c r="K649" s="832">
        <v>10159.16015625</v>
      </c>
    </row>
    <row r="650" spans="1:11" ht="14.45" customHeight="1" x14ac:dyDescent="0.2">
      <c r="A650" s="821" t="s">
        <v>589</v>
      </c>
      <c r="B650" s="822" t="s">
        <v>590</v>
      </c>
      <c r="C650" s="825" t="s">
        <v>616</v>
      </c>
      <c r="D650" s="839" t="s">
        <v>617</v>
      </c>
      <c r="E650" s="825" t="s">
        <v>2399</v>
      </c>
      <c r="F650" s="839" t="s">
        <v>2400</v>
      </c>
      <c r="G650" s="825" t="s">
        <v>3393</v>
      </c>
      <c r="H650" s="825" t="s">
        <v>3394</v>
      </c>
      <c r="I650" s="831">
        <v>6050</v>
      </c>
      <c r="J650" s="831">
        <v>1</v>
      </c>
      <c r="K650" s="832">
        <v>6050</v>
      </c>
    </row>
    <row r="651" spans="1:11" ht="14.45" customHeight="1" x14ac:dyDescent="0.2">
      <c r="A651" s="821" t="s">
        <v>589</v>
      </c>
      <c r="B651" s="822" t="s">
        <v>590</v>
      </c>
      <c r="C651" s="825" t="s">
        <v>616</v>
      </c>
      <c r="D651" s="839" t="s">
        <v>617</v>
      </c>
      <c r="E651" s="825" t="s">
        <v>2399</v>
      </c>
      <c r="F651" s="839" t="s">
        <v>2400</v>
      </c>
      <c r="G651" s="825" t="s">
        <v>3395</v>
      </c>
      <c r="H651" s="825" t="s">
        <v>3396</v>
      </c>
      <c r="I651" s="831">
        <v>1270.5</v>
      </c>
      <c r="J651" s="831">
        <v>5</v>
      </c>
      <c r="K651" s="832">
        <v>6352.5</v>
      </c>
    </row>
    <row r="652" spans="1:11" ht="14.45" customHeight="1" x14ac:dyDescent="0.2">
      <c r="A652" s="821" t="s">
        <v>589</v>
      </c>
      <c r="B652" s="822" t="s">
        <v>590</v>
      </c>
      <c r="C652" s="825" t="s">
        <v>616</v>
      </c>
      <c r="D652" s="839" t="s">
        <v>617</v>
      </c>
      <c r="E652" s="825" t="s">
        <v>2399</v>
      </c>
      <c r="F652" s="839" t="s">
        <v>2400</v>
      </c>
      <c r="G652" s="825" t="s">
        <v>2699</v>
      </c>
      <c r="H652" s="825" t="s">
        <v>2700</v>
      </c>
      <c r="I652" s="831">
        <v>80.575000762939453</v>
      </c>
      <c r="J652" s="831">
        <v>720</v>
      </c>
      <c r="K652" s="832">
        <v>58013.600341796875</v>
      </c>
    </row>
    <row r="653" spans="1:11" ht="14.45" customHeight="1" x14ac:dyDescent="0.2">
      <c r="A653" s="821" t="s">
        <v>589</v>
      </c>
      <c r="B653" s="822" t="s">
        <v>590</v>
      </c>
      <c r="C653" s="825" t="s">
        <v>616</v>
      </c>
      <c r="D653" s="839" t="s">
        <v>617</v>
      </c>
      <c r="E653" s="825" t="s">
        <v>2399</v>
      </c>
      <c r="F653" s="839" t="s">
        <v>2400</v>
      </c>
      <c r="G653" s="825" t="s">
        <v>2549</v>
      </c>
      <c r="H653" s="825" t="s">
        <v>2550</v>
      </c>
      <c r="I653" s="831">
        <v>36.299999237060547</v>
      </c>
      <c r="J653" s="831">
        <v>400</v>
      </c>
      <c r="K653" s="832">
        <v>14520</v>
      </c>
    </row>
    <row r="654" spans="1:11" ht="14.45" customHeight="1" x14ac:dyDescent="0.2">
      <c r="A654" s="821" t="s">
        <v>589</v>
      </c>
      <c r="B654" s="822" t="s">
        <v>590</v>
      </c>
      <c r="C654" s="825" t="s">
        <v>616</v>
      </c>
      <c r="D654" s="839" t="s">
        <v>617</v>
      </c>
      <c r="E654" s="825" t="s">
        <v>2399</v>
      </c>
      <c r="F654" s="839" t="s">
        <v>2400</v>
      </c>
      <c r="G654" s="825" t="s">
        <v>3397</v>
      </c>
      <c r="H654" s="825" t="s">
        <v>3398</v>
      </c>
      <c r="I654" s="831">
        <v>6343</v>
      </c>
      <c r="J654" s="831">
        <v>2</v>
      </c>
      <c r="K654" s="832">
        <v>12686</v>
      </c>
    </row>
    <row r="655" spans="1:11" ht="14.45" customHeight="1" x14ac:dyDescent="0.2">
      <c r="A655" s="821" t="s">
        <v>589</v>
      </c>
      <c r="B655" s="822" t="s">
        <v>590</v>
      </c>
      <c r="C655" s="825" t="s">
        <v>616</v>
      </c>
      <c r="D655" s="839" t="s">
        <v>617</v>
      </c>
      <c r="E655" s="825" t="s">
        <v>2399</v>
      </c>
      <c r="F655" s="839" t="s">
        <v>2400</v>
      </c>
      <c r="G655" s="825" t="s">
        <v>3399</v>
      </c>
      <c r="H655" s="825" t="s">
        <v>3400</v>
      </c>
      <c r="I655" s="831">
        <v>576.8800048828125</v>
      </c>
      <c r="J655" s="831">
        <v>5</v>
      </c>
      <c r="K655" s="832">
        <v>2884.39990234375</v>
      </c>
    </row>
    <row r="656" spans="1:11" ht="14.45" customHeight="1" x14ac:dyDescent="0.2">
      <c r="A656" s="821" t="s">
        <v>589</v>
      </c>
      <c r="B656" s="822" t="s">
        <v>590</v>
      </c>
      <c r="C656" s="825" t="s">
        <v>616</v>
      </c>
      <c r="D656" s="839" t="s">
        <v>617</v>
      </c>
      <c r="E656" s="825" t="s">
        <v>2399</v>
      </c>
      <c r="F656" s="839" t="s">
        <v>2400</v>
      </c>
      <c r="G656" s="825" t="s">
        <v>3401</v>
      </c>
      <c r="H656" s="825" t="s">
        <v>3402</v>
      </c>
      <c r="I656" s="831">
        <v>576.8800048828125</v>
      </c>
      <c r="J656" s="831">
        <v>5</v>
      </c>
      <c r="K656" s="832">
        <v>2884.39990234375</v>
      </c>
    </row>
    <row r="657" spans="1:11" ht="14.45" customHeight="1" x14ac:dyDescent="0.2">
      <c r="A657" s="821" t="s">
        <v>589</v>
      </c>
      <c r="B657" s="822" t="s">
        <v>590</v>
      </c>
      <c r="C657" s="825" t="s">
        <v>616</v>
      </c>
      <c r="D657" s="839" t="s">
        <v>617</v>
      </c>
      <c r="E657" s="825" t="s">
        <v>2399</v>
      </c>
      <c r="F657" s="839" t="s">
        <v>2400</v>
      </c>
      <c r="G657" s="825" t="s">
        <v>3403</v>
      </c>
      <c r="H657" s="825" t="s">
        <v>3404</v>
      </c>
      <c r="I657" s="831">
        <v>393.25</v>
      </c>
      <c r="J657" s="831">
        <v>1</v>
      </c>
      <c r="K657" s="832">
        <v>393.25</v>
      </c>
    </row>
    <row r="658" spans="1:11" ht="14.45" customHeight="1" x14ac:dyDescent="0.2">
      <c r="A658" s="821" t="s">
        <v>589</v>
      </c>
      <c r="B658" s="822" t="s">
        <v>590</v>
      </c>
      <c r="C658" s="825" t="s">
        <v>616</v>
      </c>
      <c r="D658" s="839" t="s">
        <v>617</v>
      </c>
      <c r="E658" s="825" t="s">
        <v>2399</v>
      </c>
      <c r="F658" s="839" t="s">
        <v>2400</v>
      </c>
      <c r="G658" s="825" t="s">
        <v>3405</v>
      </c>
      <c r="H658" s="825" t="s">
        <v>3406</v>
      </c>
      <c r="I658" s="831">
        <v>367.83999633789063</v>
      </c>
      <c r="J658" s="831">
        <v>6</v>
      </c>
      <c r="K658" s="832">
        <v>2207.0400390625</v>
      </c>
    </row>
    <row r="659" spans="1:11" ht="14.45" customHeight="1" x14ac:dyDescent="0.2">
      <c r="A659" s="821" t="s">
        <v>589</v>
      </c>
      <c r="B659" s="822" t="s">
        <v>590</v>
      </c>
      <c r="C659" s="825" t="s">
        <v>616</v>
      </c>
      <c r="D659" s="839" t="s">
        <v>617</v>
      </c>
      <c r="E659" s="825" t="s">
        <v>2399</v>
      </c>
      <c r="F659" s="839" t="s">
        <v>2400</v>
      </c>
      <c r="G659" s="825" t="s">
        <v>3407</v>
      </c>
      <c r="H659" s="825" t="s">
        <v>3408</v>
      </c>
      <c r="I659" s="831">
        <v>4.9699997901916504</v>
      </c>
      <c r="J659" s="831">
        <v>60</v>
      </c>
      <c r="K659" s="832">
        <v>298.20001220703125</v>
      </c>
    </row>
    <row r="660" spans="1:11" ht="14.45" customHeight="1" x14ac:dyDescent="0.2">
      <c r="A660" s="821" t="s">
        <v>589</v>
      </c>
      <c r="B660" s="822" t="s">
        <v>590</v>
      </c>
      <c r="C660" s="825" t="s">
        <v>616</v>
      </c>
      <c r="D660" s="839" t="s">
        <v>617</v>
      </c>
      <c r="E660" s="825" t="s">
        <v>2399</v>
      </c>
      <c r="F660" s="839" t="s">
        <v>2400</v>
      </c>
      <c r="G660" s="825" t="s">
        <v>3409</v>
      </c>
      <c r="H660" s="825" t="s">
        <v>3410</v>
      </c>
      <c r="I660" s="831">
        <v>6.1999998092651367</v>
      </c>
      <c r="J660" s="831">
        <v>100</v>
      </c>
      <c r="K660" s="832">
        <v>620</v>
      </c>
    </row>
    <row r="661" spans="1:11" ht="14.45" customHeight="1" x14ac:dyDescent="0.2">
      <c r="A661" s="821" t="s">
        <v>589</v>
      </c>
      <c r="B661" s="822" t="s">
        <v>590</v>
      </c>
      <c r="C661" s="825" t="s">
        <v>616</v>
      </c>
      <c r="D661" s="839" t="s">
        <v>617</v>
      </c>
      <c r="E661" s="825" t="s">
        <v>2399</v>
      </c>
      <c r="F661" s="839" t="s">
        <v>2400</v>
      </c>
      <c r="G661" s="825" t="s">
        <v>3411</v>
      </c>
      <c r="H661" s="825" t="s">
        <v>3412</v>
      </c>
      <c r="I661" s="831">
        <v>79.620002746582031</v>
      </c>
      <c r="J661" s="831">
        <v>50</v>
      </c>
      <c r="K661" s="832">
        <v>3980.9200439453125</v>
      </c>
    </row>
    <row r="662" spans="1:11" ht="14.45" customHeight="1" x14ac:dyDescent="0.2">
      <c r="A662" s="821" t="s">
        <v>589</v>
      </c>
      <c r="B662" s="822" t="s">
        <v>590</v>
      </c>
      <c r="C662" s="825" t="s">
        <v>616</v>
      </c>
      <c r="D662" s="839" t="s">
        <v>617</v>
      </c>
      <c r="E662" s="825" t="s">
        <v>2399</v>
      </c>
      <c r="F662" s="839" t="s">
        <v>2400</v>
      </c>
      <c r="G662" s="825" t="s">
        <v>3413</v>
      </c>
      <c r="H662" s="825" t="s">
        <v>3414</v>
      </c>
      <c r="I662" s="831">
        <v>21822.349609375</v>
      </c>
      <c r="J662" s="831">
        <v>4</v>
      </c>
      <c r="K662" s="832">
        <v>87289.3984375</v>
      </c>
    </row>
    <row r="663" spans="1:11" ht="14.45" customHeight="1" x14ac:dyDescent="0.2">
      <c r="A663" s="821" t="s">
        <v>589</v>
      </c>
      <c r="B663" s="822" t="s">
        <v>590</v>
      </c>
      <c r="C663" s="825" t="s">
        <v>616</v>
      </c>
      <c r="D663" s="839" t="s">
        <v>617</v>
      </c>
      <c r="E663" s="825" t="s">
        <v>2399</v>
      </c>
      <c r="F663" s="839" t="s">
        <v>2400</v>
      </c>
      <c r="G663" s="825" t="s">
        <v>3415</v>
      </c>
      <c r="H663" s="825" t="s">
        <v>3416</v>
      </c>
      <c r="I663" s="831">
        <v>21845.33984375</v>
      </c>
      <c r="J663" s="831">
        <v>1</v>
      </c>
      <c r="K663" s="832">
        <v>21845.33984375</v>
      </c>
    </row>
    <row r="664" spans="1:11" ht="14.45" customHeight="1" x14ac:dyDescent="0.2">
      <c r="A664" s="821" t="s">
        <v>589</v>
      </c>
      <c r="B664" s="822" t="s">
        <v>590</v>
      </c>
      <c r="C664" s="825" t="s">
        <v>616</v>
      </c>
      <c r="D664" s="839" t="s">
        <v>617</v>
      </c>
      <c r="E664" s="825" t="s">
        <v>2399</v>
      </c>
      <c r="F664" s="839" t="s">
        <v>2400</v>
      </c>
      <c r="G664" s="825" t="s">
        <v>3417</v>
      </c>
      <c r="H664" s="825" t="s">
        <v>3418</v>
      </c>
      <c r="I664" s="831">
        <v>5614.39990234375</v>
      </c>
      <c r="J664" s="831">
        <v>1</v>
      </c>
      <c r="K664" s="832">
        <v>5614.39990234375</v>
      </c>
    </row>
    <row r="665" spans="1:11" ht="14.45" customHeight="1" x14ac:dyDescent="0.2">
      <c r="A665" s="821" t="s">
        <v>589</v>
      </c>
      <c r="B665" s="822" t="s">
        <v>590</v>
      </c>
      <c r="C665" s="825" t="s">
        <v>616</v>
      </c>
      <c r="D665" s="839" t="s">
        <v>617</v>
      </c>
      <c r="E665" s="825" t="s">
        <v>2399</v>
      </c>
      <c r="F665" s="839" t="s">
        <v>2400</v>
      </c>
      <c r="G665" s="825" t="s">
        <v>3419</v>
      </c>
      <c r="H665" s="825" t="s">
        <v>3420</v>
      </c>
      <c r="I665" s="831">
        <v>30.25</v>
      </c>
      <c r="J665" s="831">
        <v>40</v>
      </c>
      <c r="K665" s="832">
        <v>1210</v>
      </c>
    </row>
    <row r="666" spans="1:11" ht="14.45" customHeight="1" x14ac:dyDescent="0.2">
      <c r="A666" s="821" t="s">
        <v>589</v>
      </c>
      <c r="B666" s="822" t="s">
        <v>590</v>
      </c>
      <c r="C666" s="825" t="s">
        <v>616</v>
      </c>
      <c r="D666" s="839" t="s">
        <v>617</v>
      </c>
      <c r="E666" s="825" t="s">
        <v>2399</v>
      </c>
      <c r="F666" s="839" t="s">
        <v>2400</v>
      </c>
      <c r="G666" s="825" t="s">
        <v>3421</v>
      </c>
      <c r="H666" s="825" t="s">
        <v>3422</v>
      </c>
      <c r="I666" s="831">
        <v>3050.409912109375</v>
      </c>
      <c r="J666" s="831">
        <v>3</v>
      </c>
      <c r="K666" s="832">
        <v>9151.229736328125</v>
      </c>
    </row>
    <row r="667" spans="1:11" ht="14.45" customHeight="1" x14ac:dyDescent="0.2">
      <c r="A667" s="821" t="s">
        <v>589</v>
      </c>
      <c r="B667" s="822" t="s">
        <v>590</v>
      </c>
      <c r="C667" s="825" t="s">
        <v>616</v>
      </c>
      <c r="D667" s="839" t="s">
        <v>617</v>
      </c>
      <c r="E667" s="825" t="s">
        <v>2399</v>
      </c>
      <c r="F667" s="839" t="s">
        <v>2400</v>
      </c>
      <c r="G667" s="825" t="s">
        <v>3423</v>
      </c>
      <c r="H667" s="825" t="s">
        <v>3424</v>
      </c>
      <c r="I667" s="831">
        <v>909.91998291015625</v>
      </c>
      <c r="J667" s="831">
        <v>10</v>
      </c>
      <c r="K667" s="832">
        <v>9099.2001953125</v>
      </c>
    </row>
    <row r="668" spans="1:11" ht="14.45" customHeight="1" x14ac:dyDescent="0.2">
      <c r="A668" s="821" t="s">
        <v>589</v>
      </c>
      <c r="B668" s="822" t="s">
        <v>590</v>
      </c>
      <c r="C668" s="825" t="s">
        <v>616</v>
      </c>
      <c r="D668" s="839" t="s">
        <v>617</v>
      </c>
      <c r="E668" s="825" t="s">
        <v>2399</v>
      </c>
      <c r="F668" s="839" t="s">
        <v>2400</v>
      </c>
      <c r="G668" s="825" t="s">
        <v>3425</v>
      </c>
      <c r="H668" s="825" t="s">
        <v>3426</v>
      </c>
      <c r="I668" s="831">
        <v>3972.070068359375</v>
      </c>
      <c r="J668" s="831">
        <v>2</v>
      </c>
      <c r="K668" s="832">
        <v>7944.1298828125</v>
      </c>
    </row>
    <row r="669" spans="1:11" ht="14.45" customHeight="1" x14ac:dyDescent="0.2">
      <c r="A669" s="821" t="s">
        <v>589</v>
      </c>
      <c r="B669" s="822" t="s">
        <v>590</v>
      </c>
      <c r="C669" s="825" t="s">
        <v>616</v>
      </c>
      <c r="D669" s="839" t="s">
        <v>617</v>
      </c>
      <c r="E669" s="825" t="s">
        <v>2399</v>
      </c>
      <c r="F669" s="839" t="s">
        <v>2400</v>
      </c>
      <c r="G669" s="825" t="s">
        <v>3427</v>
      </c>
      <c r="H669" s="825" t="s">
        <v>3428</v>
      </c>
      <c r="I669" s="831">
        <v>3972.070068359375</v>
      </c>
      <c r="J669" s="831">
        <v>1</v>
      </c>
      <c r="K669" s="832">
        <v>3972.070068359375</v>
      </c>
    </row>
    <row r="670" spans="1:11" ht="14.45" customHeight="1" x14ac:dyDescent="0.2">
      <c r="A670" s="821" t="s">
        <v>589</v>
      </c>
      <c r="B670" s="822" t="s">
        <v>590</v>
      </c>
      <c r="C670" s="825" t="s">
        <v>616</v>
      </c>
      <c r="D670" s="839" t="s">
        <v>617</v>
      </c>
      <c r="E670" s="825" t="s">
        <v>2399</v>
      </c>
      <c r="F670" s="839" t="s">
        <v>2400</v>
      </c>
      <c r="G670" s="825" t="s">
        <v>3429</v>
      </c>
      <c r="H670" s="825" t="s">
        <v>3430</v>
      </c>
      <c r="I670" s="831">
        <v>1865.8199462890625</v>
      </c>
      <c r="J670" s="831">
        <v>2</v>
      </c>
      <c r="K670" s="832">
        <v>3731.639892578125</v>
      </c>
    </row>
    <row r="671" spans="1:11" ht="14.45" customHeight="1" x14ac:dyDescent="0.2">
      <c r="A671" s="821" t="s">
        <v>589</v>
      </c>
      <c r="B671" s="822" t="s">
        <v>590</v>
      </c>
      <c r="C671" s="825" t="s">
        <v>616</v>
      </c>
      <c r="D671" s="839" t="s">
        <v>617</v>
      </c>
      <c r="E671" s="825" t="s">
        <v>2399</v>
      </c>
      <c r="F671" s="839" t="s">
        <v>2400</v>
      </c>
      <c r="G671" s="825" t="s">
        <v>3431</v>
      </c>
      <c r="H671" s="825" t="s">
        <v>3432</v>
      </c>
      <c r="I671" s="831">
        <v>15836.83984375</v>
      </c>
      <c r="J671" s="831">
        <v>1</v>
      </c>
      <c r="K671" s="832">
        <v>15836.83984375</v>
      </c>
    </row>
    <row r="672" spans="1:11" ht="14.45" customHeight="1" x14ac:dyDescent="0.2">
      <c r="A672" s="821" t="s">
        <v>589</v>
      </c>
      <c r="B672" s="822" t="s">
        <v>590</v>
      </c>
      <c r="C672" s="825" t="s">
        <v>616</v>
      </c>
      <c r="D672" s="839" t="s">
        <v>617</v>
      </c>
      <c r="E672" s="825" t="s">
        <v>2399</v>
      </c>
      <c r="F672" s="839" t="s">
        <v>2400</v>
      </c>
      <c r="G672" s="825" t="s">
        <v>3433</v>
      </c>
      <c r="H672" s="825" t="s">
        <v>3434</v>
      </c>
      <c r="I672" s="831">
        <v>14849.1201171875</v>
      </c>
      <c r="J672" s="831">
        <v>1</v>
      </c>
      <c r="K672" s="832">
        <v>14849.1201171875</v>
      </c>
    </row>
    <row r="673" spans="1:11" ht="14.45" customHeight="1" x14ac:dyDescent="0.2">
      <c r="A673" s="821" t="s">
        <v>589</v>
      </c>
      <c r="B673" s="822" t="s">
        <v>590</v>
      </c>
      <c r="C673" s="825" t="s">
        <v>616</v>
      </c>
      <c r="D673" s="839" t="s">
        <v>617</v>
      </c>
      <c r="E673" s="825" t="s">
        <v>2399</v>
      </c>
      <c r="F673" s="839" t="s">
        <v>2400</v>
      </c>
      <c r="G673" s="825" t="s">
        <v>3435</v>
      </c>
      <c r="H673" s="825" t="s">
        <v>3436</v>
      </c>
      <c r="I673" s="831">
        <v>14914.7900390625</v>
      </c>
      <c r="J673" s="831">
        <v>1</v>
      </c>
      <c r="K673" s="832">
        <v>14914.7900390625</v>
      </c>
    </row>
    <row r="674" spans="1:11" ht="14.45" customHeight="1" x14ac:dyDescent="0.2">
      <c r="A674" s="821" t="s">
        <v>589</v>
      </c>
      <c r="B674" s="822" t="s">
        <v>590</v>
      </c>
      <c r="C674" s="825" t="s">
        <v>616</v>
      </c>
      <c r="D674" s="839" t="s">
        <v>617</v>
      </c>
      <c r="E674" s="825" t="s">
        <v>2399</v>
      </c>
      <c r="F674" s="839" t="s">
        <v>2400</v>
      </c>
      <c r="G674" s="825" t="s">
        <v>3437</v>
      </c>
      <c r="H674" s="825" t="s">
        <v>3438</v>
      </c>
      <c r="I674" s="831">
        <v>21.736666997273762</v>
      </c>
      <c r="J674" s="831">
        <v>15</v>
      </c>
      <c r="K674" s="832">
        <v>326.00999450683594</v>
      </c>
    </row>
    <row r="675" spans="1:11" ht="14.45" customHeight="1" x14ac:dyDescent="0.2">
      <c r="A675" s="821" t="s">
        <v>589</v>
      </c>
      <c r="B675" s="822" t="s">
        <v>590</v>
      </c>
      <c r="C675" s="825" t="s">
        <v>616</v>
      </c>
      <c r="D675" s="839" t="s">
        <v>617</v>
      </c>
      <c r="E675" s="825" t="s">
        <v>2399</v>
      </c>
      <c r="F675" s="839" t="s">
        <v>2400</v>
      </c>
      <c r="G675" s="825" t="s">
        <v>3439</v>
      </c>
      <c r="H675" s="825" t="s">
        <v>3440</v>
      </c>
      <c r="I675" s="831">
        <v>37260</v>
      </c>
      <c r="J675" s="831">
        <v>1</v>
      </c>
      <c r="K675" s="832">
        <v>37260</v>
      </c>
    </row>
    <row r="676" spans="1:11" ht="14.45" customHeight="1" x14ac:dyDescent="0.2">
      <c r="A676" s="821" t="s">
        <v>589</v>
      </c>
      <c r="B676" s="822" t="s">
        <v>590</v>
      </c>
      <c r="C676" s="825" t="s">
        <v>616</v>
      </c>
      <c r="D676" s="839" t="s">
        <v>617</v>
      </c>
      <c r="E676" s="825" t="s">
        <v>2399</v>
      </c>
      <c r="F676" s="839" t="s">
        <v>2400</v>
      </c>
      <c r="G676" s="825" t="s">
        <v>3441</v>
      </c>
      <c r="H676" s="825" t="s">
        <v>3442</v>
      </c>
      <c r="I676" s="831">
        <v>37260</v>
      </c>
      <c r="J676" s="831">
        <v>1</v>
      </c>
      <c r="K676" s="832">
        <v>37260</v>
      </c>
    </row>
    <row r="677" spans="1:11" ht="14.45" customHeight="1" x14ac:dyDescent="0.2">
      <c r="A677" s="821" t="s">
        <v>589</v>
      </c>
      <c r="B677" s="822" t="s">
        <v>590</v>
      </c>
      <c r="C677" s="825" t="s">
        <v>616</v>
      </c>
      <c r="D677" s="839" t="s">
        <v>617</v>
      </c>
      <c r="E677" s="825" t="s">
        <v>2399</v>
      </c>
      <c r="F677" s="839" t="s">
        <v>2400</v>
      </c>
      <c r="G677" s="825" t="s">
        <v>3443</v>
      </c>
      <c r="H677" s="825" t="s">
        <v>3444</v>
      </c>
      <c r="I677" s="831">
        <v>5402.64990234375</v>
      </c>
      <c r="J677" s="831">
        <v>2</v>
      </c>
      <c r="K677" s="832">
        <v>10805.2998046875</v>
      </c>
    </row>
    <row r="678" spans="1:11" ht="14.45" customHeight="1" x14ac:dyDescent="0.2">
      <c r="A678" s="821" t="s">
        <v>589</v>
      </c>
      <c r="B678" s="822" t="s">
        <v>590</v>
      </c>
      <c r="C678" s="825" t="s">
        <v>616</v>
      </c>
      <c r="D678" s="839" t="s">
        <v>617</v>
      </c>
      <c r="E678" s="825" t="s">
        <v>2399</v>
      </c>
      <c r="F678" s="839" t="s">
        <v>2400</v>
      </c>
      <c r="G678" s="825" t="s">
        <v>3445</v>
      </c>
      <c r="H678" s="825" t="s">
        <v>3446</v>
      </c>
      <c r="I678" s="831">
        <v>2982.679931640625</v>
      </c>
      <c r="J678" s="831">
        <v>2</v>
      </c>
      <c r="K678" s="832">
        <v>5965.35009765625</v>
      </c>
    </row>
    <row r="679" spans="1:11" ht="14.45" customHeight="1" x14ac:dyDescent="0.2">
      <c r="A679" s="821" t="s">
        <v>589</v>
      </c>
      <c r="B679" s="822" t="s">
        <v>590</v>
      </c>
      <c r="C679" s="825" t="s">
        <v>616</v>
      </c>
      <c r="D679" s="839" t="s">
        <v>617</v>
      </c>
      <c r="E679" s="825" t="s">
        <v>2399</v>
      </c>
      <c r="F679" s="839" t="s">
        <v>2400</v>
      </c>
      <c r="G679" s="825" t="s">
        <v>3447</v>
      </c>
      <c r="H679" s="825" t="s">
        <v>3448</v>
      </c>
      <c r="I679" s="831">
        <v>2903.179931640625</v>
      </c>
      <c r="J679" s="831">
        <v>3</v>
      </c>
      <c r="K679" s="832">
        <v>8709.539794921875</v>
      </c>
    </row>
    <row r="680" spans="1:11" ht="14.45" customHeight="1" x14ac:dyDescent="0.2">
      <c r="A680" s="821" t="s">
        <v>589</v>
      </c>
      <c r="B680" s="822" t="s">
        <v>590</v>
      </c>
      <c r="C680" s="825" t="s">
        <v>616</v>
      </c>
      <c r="D680" s="839" t="s">
        <v>617</v>
      </c>
      <c r="E680" s="825" t="s">
        <v>2399</v>
      </c>
      <c r="F680" s="839" t="s">
        <v>2400</v>
      </c>
      <c r="G680" s="825" t="s">
        <v>3449</v>
      </c>
      <c r="H680" s="825" t="s">
        <v>3450</v>
      </c>
      <c r="I680" s="831">
        <v>2871.330078125</v>
      </c>
      <c r="J680" s="831">
        <v>15</v>
      </c>
      <c r="K680" s="832">
        <v>43069.94921875</v>
      </c>
    </row>
    <row r="681" spans="1:11" ht="14.45" customHeight="1" x14ac:dyDescent="0.2">
      <c r="A681" s="821" t="s">
        <v>589</v>
      </c>
      <c r="B681" s="822" t="s">
        <v>590</v>
      </c>
      <c r="C681" s="825" t="s">
        <v>616</v>
      </c>
      <c r="D681" s="839" t="s">
        <v>617</v>
      </c>
      <c r="E681" s="825" t="s">
        <v>2399</v>
      </c>
      <c r="F681" s="839" t="s">
        <v>2400</v>
      </c>
      <c r="G681" s="825" t="s">
        <v>3451</v>
      </c>
      <c r="H681" s="825" t="s">
        <v>3452</v>
      </c>
      <c r="I681" s="831">
        <v>11.320000171661377</v>
      </c>
      <c r="J681" s="831">
        <v>20</v>
      </c>
      <c r="K681" s="832">
        <v>226.40000152587891</v>
      </c>
    </row>
    <row r="682" spans="1:11" ht="14.45" customHeight="1" x14ac:dyDescent="0.2">
      <c r="A682" s="821" t="s">
        <v>589</v>
      </c>
      <c r="B682" s="822" t="s">
        <v>590</v>
      </c>
      <c r="C682" s="825" t="s">
        <v>616</v>
      </c>
      <c r="D682" s="839" t="s">
        <v>617</v>
      </c>
      <c r="E682" s="825" t="s">
        <v>2399</v>
      </c>
      <c r="F682" s="839" t="s">
        <v>2400</v>
      </c>
      <c r="G682" s="825" t="s">
        <v>2453</v>
      </c>
      <c r="H682" s="825" t="s">
        <v>2454</v>
      </c>
      <c r="I682" s="831">
        <v>0.81999999284744263</v>
      </c>
      <c r="J682" s="831">
        <v>400</v>
      </c>
      <c r="K682" s="832">
        <v>328</v>
      </c>
    </row>
    <row r="683" spans="1:11" ht="14.45" customHeight="1" x14ac:dyDescent="0.2">
      <c r="A683" s="821" t="s">
        <v>589</v>
      </c>
      <c r="B683" s="822" t="s">
        <v>590</v>
      </c>
      <c r="C683" s="825" t="s">
        <v>616</v>
      </c>
      <c r="D683" s="839" t="s">
        <v>617</v>
      </c>
      <c r="E683" s="825" t="s">
        <v>2399</v>
      </c>
      <c r="F683" s="839" t="s">
        <v>2400</v>
      </c>
      <c r="G683" s="825" t="s">
        <v>2455</v>
      </c>
      <c r="H683" s="825" t="s">
        <v>2456</v>
      </c>
      <c r="I683" s="831">
        <v>0.43999999761581421</v>
      </c>
      <c r="J683" s="831">
        <v>200</v>
      </c>
      <c r="K683" s="832">
        <v>88</v>
      </c>
    </row>
    <row r="684" spans="1:11" ht="14.45" customHeight="1" x14ac:dyDescent="0.2">
      <c r="A684" s="821" t="s">
        <v>589</v>
      </c>
      <c r="B684" s="822" t="s">
        <v>590</v>
      </c>
      <c r="C684" s="825" t="s">
        <v>616</v>
      </c>
      <c r="D684" s="839" t="s">
        <v>617</v>
      </c>
      <c r="E684" s="825" t="s">
        <v>2399</v>
      </c>
      <c r="F684" s="839" t="s">
        <v>2400</v>
      </c>
      <c r="G684" s="825" t="s">
        <v>2457</v>
      </c>
      <c r="H684" s="825" t="s">
        <v>2458</v>
      </c>
      <c r="I684" s="831">
        <v>1.1371428455625261</v>
      </c>
      <c r="J684" s="831">
        <v>1840</v>
      </c>
      <c r="K684" s="832">
        <v>2091.2000122070313</v>
      </c>
    </row>
    <row r="685" spans="1:11" ht="14.45" customHeight="1" x14ac:dyDescent="0.2">
      <c r="A685" s="821" t="s">
        <v>589</v>
      </c>
      <c r="B685" s="822" t="s">
        <v>590</v>
      </c>
      <c r="C685" s="825" t="s">
        <v>616</v>
      </c>
      <c r="D685" s="839" t="s">
        <v>617</v>
      </c>
      <c r="E685" s="825" t="s">
        <v>2399</v>
      </c>
      <c r="F685" s="839" t="s">
        <v>2400</v>
      </c>
      <c r="G685" s="825" t="s">
        <v>3453</v>
      </c>
      <c r="H685" s="825" t="s">
        <v>3454</v>
      </c>
      <c r="I685" s="831">
        <v>1.6928571973528181</v>
      </c>
      <c r="J685" s="831">
        <v>4100</v>
      </c>
      <c r="K685" s="832">
        <v>6945</v>
      </c>
    </row>
    <row r="686" spans="1:11" ht="14.45" customHeight="1" x14ac:dyDescent="0.2">
      <c r="A686" s="821" t="s">
        <v>589</v>
      </c>
      <c r="B686" s="822" t="s">
        <v>590</v>
      </c>
      <c r="C686" s="825" t="s">
        <v>616</v>
      </c>
      <c r="D686" s="839" t="s">
        <v>617</v>
      </c>
      <c r="E686" s="825" t="s">
        <v>2399</v>
      </c>
      <c r="F686" s="839" t="s">
        <v>2400</v>
      </c>
      <c r="G686" s="825" t="s">
        <v>3455</v>
      </c>
      <c r="H686" s="825" t="s">
        <v>3456</v>
      </c>
      <c r="I686" s="831">
        <v>197.77999877929688</v>
      </c>
      <c r="J686" s="831">
        <v>60</v>
      </c>
      <c r="K686" s="832">
        <v>11866.830322265625</v>
      </c>
    </row>
    <row r="687" spans="1:11" ht="14.45" customHeight="1" x14ac:dyDescent="0.2">
      <c r="A687" s="821" t="s">
        <v>589</v>
      </c>
      <c r="B687" s="822" t="s">
        <v>590</v>
      </c>
      <c r="C687" s="825" t="s">
        <v>616</v>
      </c>
      <c r="D687" s="839" t="s">
        <v>617</v>
      </c>
      <c r="E687" s="825" t="s">
        <v>2399</v>
      </c>
      <c r="F687" s="839" t="s">
        <v>2400</v>
      </c>
      <c r="G687" s="825" t="s">
        <v>3457</v>
      </c>
      <c r="H687" s="825" t="s">
        <v>3458</v>
      </c>
      <c r="I687" s="831">
        <v>5609.56005859375</v>
      </c>
      <c r="J687" s="831">
        <v>9</v>
      </c>
      <c r="K687" s="832">
        <v>50486.03955078125</v>
      </c>
    </row>
    <row r="688" spans="1:11" ht="14.45" customHeight="1" x14ac:dyDescent="0.2">
      <c r="A688" s="821" t="s">
        <v>589</v>
      </c>
      <c r="B688" s="822" t="s">
        <v>590</v>
      </c>
      <c r="C688" s="825" t="s">
        <v>616</v>
      </c>
      <c r="D688" s="839" t="s">
        <v>617</v>
      </c>
      <c r="E688" s="825" t="s">
        <v>2399</v>
      </c>
      <c r="F688" s="839" t="s">
        <v>2400</v>
      </c>
      <c r="G688" s="825" t="s">
        <v>3459</v>
      </c>
      <c r="H688" s="825" t="s">
        <v>3460</v>
      </c>
      <c r="I688" s="831">
        <v>2156.669921875</v>
      </c>
      <c r="J688" s="831">
        <v>18</v>
      </c>
      <c r="K688" s="832">
        <v>38820.01953125</v>
      </c>
    </row>
    <row r="689" spans="1:11" ht="14.45" customHeight="1" x14ac:dyDescent="0.2">
      <c r="A689" s="821" t="s">
        <v>589</v>
      </c>
      <c r="B689" s="822" t="s">
        <v>590</v>
      </c>
      <c r="C689" s="825" t="s">
        <v>616</v>
      </c>
      <c r="D689" s="839" t="s">
        <v>617</v>
      </c>
      <c r="E689" s="825" t="s">
        <v>2399</v>
      </c>
      <c r="F689" s="839" t="s">
        <v>2400</v>
      </c>
      <c r="G689" s="825" t="s">
        <v>3461</v>
      </c>
      <c r="H689" s="825" t="s">
        <v>3462</v>
      </c>
      <c r="I689" s="831">
        <v>1710.93994140625</v>
      </c>
      <c r="J689" s="831">
        <v>1</v>
      </c>
      <c r="K689" s="832">
        <v>1710.93994140625</v>
      </c>
    </row>
    <row r="690" spans="1:11" ht="14.45" customHeight="1" x14ac:dyDescent="0.2">
      <c r="A690" s="821" t="s">
        <v>589</v>
      </c>
      <c r="B690" s="822" t="s">
        <v>590</v>
      </c>
      <c r="C690" s="825" t="s">
        <v>616</v>
      </c>
      <c r="D690" s="839" t="s">
        <v>617</v>
      </c>
      <c r="E690" s="825" t="s">
        <v>2399</v>
      </c>
      <c r="F690" s="839" t="s">
        <v>2400</v>
      </c>
      <c r="G690" s="825" t="s">
        <v>3463</v>
      </c>
      <c r="H690" s="825" t="s">
        <v>3464</v>
      </c>
      <c r="I690" s="831">
        <v>1860.6400146484375</v>
      </c>
      <c r="J690" s="831">
        <v>6</v>
      </c>
      <c r="K690" s="832">
        <v>11163.840087890625</v>
      </c>
    </row>
    <row r="691" spans="1:11" ht="14.45" customHeight="1" x14ac:dyDescent="0.2">
      <c r="A691" s="821" t="s">
        <v>589</v>
      </c>
      <c r="B691" s="822" t="s">
        <v>590</v>
      </c>
      <c r="C691" s="825" t="s">
        <v>616</v>
      </c>
      <c r="D691" s="839" t="s">
        <v>617</v>
      </c>
      <c r="E691" s="825" t="s">
        <v>2399</v>
      </c>
      <c r="F691" s="839" t="s">
        <v>2400</v>
      </c>
      <c r="G691" s="825" t="s">
        <v>3465</v>
      </c>
      <c r="H691" s="825" t="s">
        <v>3466</v>
      </c>
      <c r="I691" s="831">
        <v>2510.219970703125</v>
      </c>
      <c r="J691" s="831">
        <v>5</v>
      </c>
      <c r="K691" s="832">
        <v>12551.08984375</v>
      </c>
    </row>
    <row r="692" spans="1:11" ht="14.45" customHeight="1" x14ac:dyDescent="0.2">
      <c r="A692" s="821" t="s">
        <v>589</v>
      </c>
      <c r="B692" s="822" t="s">
        <v>590</v>
      </c>
      <c r="C692" s="825" t="s">
        <v>616</v>
      </c>
      <c r="D692" s="839" t="s">
        <v>617</v>
      </c>
      <c r="E692" s="825" t="s">
        <v>2399</v>
      </c>
      <c r="F692" s="839" t="s">
        <v>2400</v>
      </c>
      <c r="G692" s="825" t="s">
        <v>3467</v>
      </c>
      <c r="H692" s="825" t="s">
        <v>3468</v>
      </c>
      <c r="I692" s="831">
        <v>2510.219970703125</v>
      </c>
      <c r="J692" s="831">
        <v>2</v>
      </c>
      <c r="K692" s="832">
        <v>5020.43994140625</v>
      </c>
    </row>
    <row r="693" spans="1:11" ht="14.45" customHeight="1" x14ac:dyDescent="0.2">
      <c r="A693" s="821" t="s">
        <v>589</v>
      </c>
      <c r="B693" s="822" t="s">
        <v>590</v>
      </c>
      <c r="C693" s="825" t="s">
        <v>616</v>
      </c>
      <c r="D693" s="839" t="s">
        <v>617</v>
      </c>
      <c r="E693" s="825" t="s">
        <v>2399</v>
      </c>
      <c r="F693" s="839" t="s">
        <v>2400</v>
      </c>
      <c r="G693" s="825" t="s">
        <v>3469</v>
      </c>
      <c r="H693" s="825" t="s">
        <v>3470</v>
      </c>
      <c r="I693" s="831">
        <v>2510.219970703125</v>
      </c>
      <c r="J693" s="831">
        <v>5</v>
      </c>
      <c r="K693" s="832">
        <v>12551.08984375</v>
      </c>
    </row>
    <row r="694" spans="1:11" ht="14.45" customHeight="1" x14ac:dyDescent="0.2">
      <c r="A694" s="821" t="s">
        <v>589</v>
      </c>
      <c r="B694" s="822" t="s">
        <v>590</v>
      </c>
      <c r="C694" s="825" t="s">
        <v>616</v>
      </c>
      <c r="D694" s="839" t="s">
        <v>617</v>
      </c>
      <c r="E694" s="825" t="s">
        <v>2399</v>
      </c>
      <c r="F694" s="839" t="s">
        <v>2400</v>
      </c>
      <c r="G694" s="825" t="s">
        <v>3471</v>
      </c>
      <c r="H694" s="825" t="s">
        <v>3472</v>
      </c>
      <c r="I694" s="831">
        <v>2510.219970703125</v>
      </c>
      <c r="J694" s="831">
        <v>1</v>
      </c>
      <c r="K694" s="832">
        <v>2510.219970703125</v>
      </c>
    </row>
    <row r="695" spans="1:11" ht="14.45" customHeight="1" x14ac:dyDescent="0.2">
      <c r="A695" s="821" t="s">
        <v>589</v>
      </c>
      <c r="B695" s="822" t="s">
        <v>590</v>
      </c>
      <c r="C695" s="825" t="s">
        <v>616</v>
      </c>
      <c r="D695" s="839" t="s">
        <v>617</v>
      </c>
      <c r="E695" s="825" t="s">
        <v>2399</v>
      </c>
      <c r="F695" s="839" t="s">
        <v>2400</v>
      </c>
      <c r="G695" s="825" t="s">
        <v>3473</v>
      </c>
      <c r="H695" s="825" t="s">
        <v>3474</v>
      </c>
      <c r="I695" s="831">
        <v>1860.6400146484375</v>
      </c>
      <c r="J695" s="831">
        <v>14</v>
      </c>
      <c r="K695" s="832">
        <v>26048.960083007813</v>
      </c>
    </row>
    <row r="696" spans="1:11" ht="14.45" customHeight="1" x14ac:dyDescent="0.2">
      <c r="A696" s="821" t="s">
        <v>589</v>
      </c>
      <c r="B696" s="822" t="s">
        <v>590</v>
      </c>
      <c r="C696" s="825" t="s">
        <v>616</v>
      </c>
      <c r="D696" s="839" t="s">
        <v>617</v>
      </c>
      <c r="E696" s="825" t="s">
        <v>2399</v>
      </c>
      <c r="F696" s="839" t="s">
        <v>2400</v>
      </c>
      <c r="G696" s="825" t="s">
        <v>3475</v>
      </c>
      <c r="H696" s="825" t="s">
        <v>3476</v>
      </c>
      <c r="I696" s="831">
        <v>2510.219970703125</v>
      </c>
      <c r="J696" s="831">
        <v>5</v>
      </c>
      <c r="K696" s="832">
        <v>12551.08984375</v>
      </c>
    </row>
    <row r="697" spans="1:11" ht="14.45" customHeight="1" x14ac:dyDescent="0.2">
      <c r="A697" s="821" t="s">
        <v>589</v>
      </c>
      <c r="B697" s="822" t="s">
        <v>590</v>
      </c>
      <c r="C697" s="825" t="s">
        <v>616</v>
      </c>
      <c r="D697" s="839" t="s">
        <v>617</v>
      </c>
      <c r="E697" s="825" t="s">
        <v>2399</v>
      </c>
      <c r="F697" s="839" t="s">
        <v>2400</v>
      </c>
      <c r="G697" s="825" t="s">
        <v>3477</v>
      </c>
      <c r="H697" s="825" t="s">
        <v>3478</v>
      </c>
      <c r="I697" s="831">
        <v>2510.219970703125</v>
      </c>
      <c r="J697" s="831">
        <v>15</v>
      </c>
      <c r="K697" s="832">
        <v>37653.259765625</v>
      </c>
    </row>
    <row r="698" spans="1:11" ht="14.45" customHeight="1" x14ac:dyDescent="0.2">
      <c r="A698" s="821" t="s">
        <v>589</v>
      </c>
      <c r="B698" s="822" t="s">
        <v>590</v>
      </c>
      <c r="C698" s="825" t="s">
        <v>616</v>
      </c>
      <c r="D698" s="839" t="s">
        <v>617</v>
      </c>
      <c r="E698" s="825" t="s">
        <v>2399</v>
      </c>
      <c r="F698" s="839" t="s">
        <v>2400</v>
      </c>
      <c r="G698" s="825" t="s">
        <v>3479</v>
      </c>
      <c r="H698" s="825" t="s">
        <v>3480</v>
      </c>
      <c r="I698" s="831">
        <v>2510.219970703125</v>
      </c>
      <c r="J698" s="831">
        <v>42</v>
      </c>
      <c r="K698" s="832">
        <v>105429.1591796875</v>
      </c>
    </row>
    <row r="699" spans="1:11" ht="14.45" customHeight="1" x14ac:dyDescent="0.2">
      <c r="A699" s="821" t="s">
        <v>589</v>
      </c>
      <c r="B699" s="822" t="s">
        <v>590</v>
      </c>
      <c r="C699" s="825" t="s">
        <v>616</v>
      </c>
      <c r="D699" s="839" t="s">
        <v>617</v>
      </c>
      <c r="E699" s="825" t="s">
        <v>2399</v>
      </c>
      <c r="F699" s="839" t="s">
        <v>2400</v>
      </c>
      <c r="G699" s="825" t="s">
        <v>3481</v>
      </c>
      <c r="H699" s="825" t="s">
        <v>3482</v>
      </c>
      <c r="I699" s="831">
        <v>2779.820068359375</v>
      </c>
      <c r="J699" s="831">
        <v>1</v>
      </c>
      <c r="K699" s="832">
        <v>2779.820068359375</v>
      </c>
    </row>
    <row r="700" spans="1:11" ht="14.45" customHeight="1" x14ac:dyDescent="0.2">
      <c r="A700" s="821" t="s">
        <v>589</v>
      </c>
      <c r="B700" s="822" t="s">
        <v>590</v>
      </c>
      <c r="C700" s="825" t="s">
        <v>616</v>
      </c>
      <c r="D700" s="839" t="s">
        <v>617</v>
      </c>
      <c r="E700" s="825" t="s">
        <v>2399</v>
      </c>
      <c r="F700" s="839" t="s">
        <v>2400</v>
      </c>
      <c r="G700" s="825" t="s">
        <v>3483</v>
      </c>
      <c r="H700" s="825" t="s">
        <v>3484</v>
      </c>
      <c r="I700" s="831">
        <v>2062.31005859375</v>
      </c>
      <c r="J700" s="831">
        <v>47</v>
      </c>
      <c r="K700" s="832">
        <v>96928.65625</v>
      </c>
    </row>
    <row r="701" spans="1:11" ht="14.45" customHeight="1" x14ac:dyDescent="0.2">
      <c r="A701" s="821" t="s">
        <v>589</v>
      </c>
      <c r="B701" s="822" t="s">
        <v>590</v>
      </c>
      <c r="C701" s="825" t="s">
        <v>616</v>
      </c>
      <c r="D701" s="839" t="s">
        <v>617</v>
      </c>
      <c r="E701" s="825" t="s">
        <v>2399</v>
      </c>
      <c r="F701" s="839" t="s">
        <v>2400</v>
      </c>
      <c r="G701" s="825" t="s">
        <v>3485</v>
      </c>
      <c r="H701" s="825" t="s">
        <v>3486</v>
      </c>
      <c r="I701" s="831">
        <v>6022.77978515625</v>
      </c>
      <c r="J701" s="831">
        <v>2</v>
      </c>
      <c r="K701" s="832">
        <v>12045.5498046875</v>
      </c>
    </row>
    <row r="702" spans="1:11" ht="14.45" customHeight="1" x14ac:dyDescent="0.2">
      <c r="A702" s="821" t="s">
        <v>589</v>
      </c>
      <c r="B702" s="822" t="s">
        <v>590</v>
      </c>
      <c r="C702" s="825" t="s">
        <v>616</v>
      </c>
      <c r="D702" s="839" t="s">
        <v>617</v>
      </c>
      <c r="E702" s="825" t="s">
        <v>2399</v>
      </c>
      <c r="F702" s="839" t="s">
        <v>2400</v>
      </c>
      <c r="G702" s="825" t="s">
        <v>3487</v>
      </c>
      <c r="H702" s="825" t="s">
        <v>3488</v>
      </c>
      <c r="I702" s="831">
        <v>6022.77978515625</v>
      </c>
      <c r="J702" s="831">
        <v>2</v>
      </c>
      <c r="K702" s="832">
        <v>12045.5498046875</v>
      </c>
    </row>
    <row r="703" spans="1:11" ht="14.45" customHeight="1" x14ac:dyDescent="0.2">
      <c r="A703" s="821" t="s">
        <v>589</v>
      </c>
      <c r="B703" s="822" t="s">
        <v>590</v>
      </c>
      <c r="C703" s="825" t="s">
        <v>616</v>
      </c>
      <c r="D703" s="839" t="s">
        <v>617</v>
      </c>
      <c r="E703" s="825" t="s">
        <v>2399</v>
      </c>
      <c r="F703" s="839" t="s">
        <v>2400</v>
      </c>
      <c r="G703" s="825" t="s">
        <v>3489</v>
      </c>
      <c r="H703" s="825" t="s">
        <v>3490</v>
      </c>
      <c r="I703" s="831">
        <v>2308.550048828125</v>
      </c>
      <c r="J703" s="831">
        <v>13</v>
      </c>
      <c r="K703" s="832">
        <v>30011.12060546875</v>
      </c>
    </row>
    <row r="704" spans="1:11" ht="14.45" customHeight="1" x14ac:dyDescent="0.2">
      <c r="A704" s="821" t="s">
        <v>589</v>
      </c>
      <c r="B704" s="822" t="s">
        <v>590</v>
      </c>
      <c r="C704" s="825" t="s">
        <v>616</v>
      </c>
      <c r="D704" s="839" t="s">
        <v>617</v>
      </c>
      <c r="E704" s="825" t="s">
        <v>2399</v>
      </c>
      <c r="F704" s="839" t="s">
        <v>2400</v>
      </c>
      <c r="G704" s="825" t="s">
        <v>3491</v>
      </c>
      <c r="H704" s="825" t="s">
        <v>3492</v>
      </c>
      <c r="I704" s="831">
        <v>2308.550048828125</v>
      </c>
      <c r="J704" s="831">
        <v>10</v>
      </c>
      <c r="K704" s="832">
        <v>23085.4609375</v>
      </c>
    </row>
    <row r="705" spans="1:11" ht="14.45" customHeight="1" x14ac:dyDescent="0.2">
      <c r="A705" s="821" t="s">
        <v>589</v>
      </c>
      <c r="B705" s="822" t="s">
        <v>590</v>
      </c>
      <c r="C705" s="825" t="s">
        <v>616</v>
      </c>
      <c r="D705" s="839" t="s">
        <v>617</v>
      </c>
      <c r="E705" s="825" t="s">
        <v>2399</v>
      </c>
      <c r="F705" s="839" t="s">
        <v>2400</v>
      </c>
      <c r="G705" s="825" t="s">
        <v>3493</v>
      </c>
      <c r="H705" s="825" t="s">
        <v>3494</v>
      </c>
      <c r="I705" s="831">
        <v>2308.550048828125</v>
      </c>
      <c r="J705" s="831">
        <v>31</v>
      </c>
      <c r="K705" s="832">
        <v>71564.9521484375</v>
      </c>
    </row>
    <row r="706" spans="1:11" ht="14.45" customHeight="1" x14ac:dyDescent="0.2">
      <c r="A706" s="821" t="s">
        <v>589</v>
      </c>
      <c r="B706" s="822" t="s">
        <v>590</v>
      </c>
      <c r="C706" s="825" t="s">
        <v>616</v>
      </c>
      <c r="D706" s="839" t="s">
        <v>617</v>
      </c>
      <c r="E706" s="825" t="s">
        <v>2399</v>
      </c>
      <c r="F706" s="839" t="s">
        <v>2400</v>
      </c>
      <c r="G706" s="825" t="s">
        <v>2757</v>
      </c>
      <c r="H706" s="825" t="s">
        <v>2758</v>
      </c>
      <c r="I706" s="831">
        <v>72.150001525878906</v>
      </c>
      <c r="J706" s="831">
        <v>25</v>
      </c>
      <c r="K706" s="832">
        <v>1803.8699951171875</v>
      </c>
    </row>
    <row r="707" spans="1:11" ht="14.45" customHeight="1" x14ac:dyDescent="0.2">
      <c r="A707" s="821" t="s">
        <v>589</v>
      </c>
      <c r="B707" s="822" t="s">
        <v>590</v>
      </c>
      <c r="C707" s="825" t="s">
        <v>616</v>
      </c>
      <c r="D707" s="839" t="s">
        <v>617</v>
      </c>
      <c r="E707" s="825" t="s">
        <v>2399</v>
      </c>
      <c r="F707" s="839" t="s">
        <v>2400</v>
      </c>
      <c r="G707" s="825" t="s">
        <v>3495</v>
      </c>
      <c r="H707" s="825" t="s">
        <v>3496</v>
      </c>
      <c r="I707" s="831">
        <v>72.150001525878906</v>
      </c>
      <c r="J707" s="831">
        <v>25</v>
      </c>
      <c r="K707" s="832">
        <v>1803.81005859375</v>
      </c>
    </row>
    <row r="708" spans="1:11" ht="14.45" customHeight="1" x14ac:dyDescent="0.2">
      <c r="A708" s="821" t="s">
        <v>589</v>
      </c>
      <c r="B708" s="822" t="s">
        <v>590</v>
      </c>
      <c r="C708" s="825" t="s">
        <v>616</v>
      </c>
      <c r="D708" s="839" t="s">
        <v>617</v>
      </c>
      <c r="E708" s="825" t="s">
        <v>2399</v>
      </c>
      <c r="F708" s="839" t="s">
        <v>2400</v>
      </c>
      <c r="G708" s="825" t="s">
        <v>3497</v>
      </c>
      <c r="H708" s="825" t="s">
        <v>3498</v>
      </c>
      <c r="I708" s="831">
        <v>33.610000610351563</v>
      </c>
      <c r="J708" s="831">
        <v>45</v>
      </c>
      <c r="K708" s="832">
        <v>1512.4500122070313</v>
      </c>
    </row>
    <row r="709" spans="1:11" ht="14.45" customHeight="1" x14ac:dyDescent="0.2">
      <c r="A709" s="821" t="s">
        <v>589</v>
      </c>
      <c r="B709" s="822" t="s">
        <v>590</v>
      </c>
      <c r="C709" s="825" t="s">
        <v>616</v>
      </c>
      <c r="D709" s="839" t="s">
        <v>617</v>
      </c>
      <c r="E709" s="825" t="s">
        <v>2399</v>
      </c>
      <c r="F709" s="839" t="s">
        <v>2400</v>
      </c>
      <c r="G709" s="825" t="s">
        <v>2483</v>
      </c>
      <c r="H709" s="825" t="s">
        <v>2484</v>
      </c>
      <c r="I709" s="831">
        <v>21.229999542236328</v>
      </c>
      <c r="J709" s="831">
        <v>40</v>
      </c>
      <c r="K709" s="832">
        <v>849.20001220703125</v>
      </c>
    </row>
    <row r="710" spans="1:11" ht="14.45" customHeight="1" x14ac:dyDescent="0.2">
      <c r="A710" s="821" t="s">
        <v>589</v>
      </c>
      <c r="B710" s="822" t="s">
        <v>590</v>
      </c>
      <c r="C710" s="825" t="s">
        <v>616</v>
      </c>
      <c r="D710" s="839" t="s">
        <v>617</v>
      </c>
      <c r="E710" s="825" t="s">
        <v>3499</v>
      </c>
      <c r="F710" s="839" t="s">
        <v>3500</v>
      </c>
      <c r="G710" s="825" t="s">
        <v>3501</v>
      </c>
      <c r="H710" s="825" t="s">
        <v>3502</v>
      </c>
      <c r="I710" s="831">
        <v>402.5</v>
      </c>
      <c r="J710" s="831">
        <v>354</v>
      </c>
      <c r="K710" s="832">
        <v>142485</v>
      </c>
    </row>
    <row r="711" spans="1:11" ht="14.45" customHeight="1" x14ac:dyDescent="0.2">
      <c r="A711" s="821" t="s">
        <v>589</v>
      </c>
      <c r="B711" s="822" t="s">
        <v>590</v>
      </c>
      <c r="C711" s="825" t="s">
        <v>616</v>
      </c>
      <c r="D711" s="839" t="s">
        <v>617</v>
      </c>
      <c r="E711" s="825" t="s">
        <v>3499</v>
      </c>
      <c r="F711" s="839" t="s">
        <v>3500</v>
      </c>
      <c r="G711" s="825" t="s">
        <v>3503</v>
      </c>
      <c r="H711" s="825" t="s">
        <v>3504</v>
      </c>
      <c r="I711" s="831">
        <v>35.310001373291016</v>
      </c>
      <c r="J711" s="831">
        <v>72</v>
      </c>
      <c r="K711" s="832">
        <v>2541.9599609375</v>
      </c>
    </row>
    <row r="712" spans="1:11" ht="14.45" customHeight="1" x14ac:dyDescent="0.2">
      <c r="A712" s="821" t="s">
        <v>589</v>
      </c>
      <c r="B712" s="822" t="s">
        <v>590</v>
      </c>
      <c r="C712" s="825" t="s">
        <v>616</v>
      </c>
      <c r="D712" s="839" t="s">
        <v>617</v>
      </c>
      <c r="E712" s="825" t="s">
        <v>3499</v>
      </c>
      <c r="F712" s="839" t="s">
        <v>3500</v>
      </c>
      <c r="G712" s="825" t="s">
        <v>3505</v>
      </c>
      <c r="H712" s="825" t="s">
        <v>3506</v>
      </c>
      <c r="I712" s="831">
        <v>35.077144077845979</v>
      </c>
      <c r="J712" s="831">
        <v>828</v>
      </c>
      <c r="K712" s="832">
        <v>29042.459716796875</v>
      </c>
    </row>
    <row r="713" spans="1:11" ht="14.45" customHeight="1" x14ac:dyDescent="0.2">
      <c r="A713" s="821" t="s">
        <v>589</v>
      </c>
      <c r="B713" s="822" t="s">
        <v>590</v>
      </c>
      <c r="C713" s="825" t="s">
        <v>616</v>
      </c>
      <c r="D713" s="839" t="s">
        <v>617</v>
      </c>
      <c r="E713" s="825" t="s">
        <v>3499</v>
      </c>
      <c r="F713" s="839" t="s">
        <v>3500</v>
      </c>
      <c r="G713" s="825" t="s">
        <v>3507</v>
      </c>
      <c r="H713" s="825" t="s">
        <v>3508</v>
      </c>
      <c r="I713" s="831">
        <v>28.059999465942383</v>
      </c>
      <c r="J713" s="831">
        <v>1080</v>
      </c>
      <c r="K713" s="832">
        <v>30304.79931640625</v>
      </c>
    </row>
    <row r="714" spans="1:11" ht="14.45" customHeight="1" x14ac:dyDescent="0.2">
      <c r="A714" s="821" t="s">
        <v>589</v>
      </c>
      <c r="B714" s="822" t="s">
        <v>590</v>
      </c>
      <c r="C714" s="825" t="s">
        <v>616</v>
      </c>
      <c r="D714" s="839" t="s">
        <v>617</v>
      </c>
      <c r="E714" s="825" t="s">
        <v>3499</v>
      </c>
      <c r="F714" s="839" t="s">
        <v>3500</v>
      </c>
      <c r="G714" s="825" t="s">
        <v>3509</v>
      </c>
      <c r="H714" s="825" t="s">
        <v>3510</v>
      </c>
      <c r="I714" s="831">
        <v>849.45001220703125</v>
      </c>
      <c r="J714" s="831">
        <v>24</v>
      </c>
      <c r="K714" s="832">
        <v>20386.740234375</v>
      </c>
    </row>
    <row r="715" spans="1:11" ht="14.45" customHeight="1" x14ac:dyDescent="0.2">
      <c r="A715" s="821" t="s">
        <v>589</v>
      </c>
      <c r="B715" s="822" t="s">
        <v>590</v>
      </c>
      <c r="C715" s="825" t="s">
        <v>616</v>
      </c>
      <c r="D715" s="839" t="s">
        <v>617</v>
      </c>
      <c r="E715" s="825" t="s">
        <v>3499</v>
      </c>
      <c r="F715" s="839" t="s">
        <v>3500</v>
      </c>
      <c r="G715" s="825" t="s">
        <v>3511</v>
      </c>
      <c r="H715" s="825" t="s">
        <v>3512</v>
      </c>
      <c r="I715" s="831">
        <v>403.70999145507813</v>
      </c>
      <c r="J715" s="831">
        <v>12</v>
      </c>
      <c r="K715" s="832">
        <v>4844.490234375</v>
      </c>
    </row>
    <row r="716" spans="1:11" ht="14.45" customHeight="1" x14ac:dyDescent="0.2">
      <c r="A716" s="821" t="s">
        <v>589</v>
      </c>
      <c r="B716" s="822" t="s">
        <v>590</v>
      </c>
      <c r="C716" s="825" t="s">
        <v>616</v>
      </c>
      <c r="D716" s="839" t="s">
        <v>617</v>
      </c>
      <c r="E716" s="825" t="s">
        <v>3499</v>
      </c>
      <c r="F716" s="839" t="s">
        <v>3500</v>
      </c>
      <c r="G716" s="825" t="s">
        <v>3513</v>
      </c>
      <c r="H716" s="825" t="s">
        <v>3514</v>
      </c>
      <c r="I716" s="831">
        <v>241.53142656598772</v>
      </c>
      <c r="J716" s="831">
        <v>264</v>
      </c>
      <c r="K716" s="832">
        <v>63764.359375</v>
      </c>
    </row>
    <row r="717" spans="1:11" ht="14.45" customHeight="1" x14ac:dyDescent="0.2">
      <c r="A717" s="821" t="s">
        <v>589</v>
      </c>
      <c r="B717" s="822" t="s">
        <v>590</v>
      </c>
      <c r="C717" s="825" t="s">
        <v>616</v>
      </c>
      <c r="D717" s="839" t="s">
        <v>617</v>
      </c>
      <c r="E717" s="825" t="s">
        <v>3499</v>
      </c>
      <c r="F717" s="839" t="s">
        <v>3500</v>
      </c>
      <c r="G717" s="825" t="s">
        <v>3515</v>
      </c>
      <c r="H717" s="825" t="s">
        <v>3516</v>
      </c>
      <c r="I717" s="831">
        <v>130.98500061035156</v>
      </c>
      <c r="J717" s="831">
        <v>60</v>
      </c>
      <c r="K717" s="832">
        <v>7859.0999755859375</v>
      </c>
    </row>
    <row r="718" spans="1:11" ht="14.45" customHeight="1" x14ac:dyDescent="0.2">
      <c r="A718" s="821" t="s">
        <v>589</v>
      </c>
      <c r="B718" s="822" t="s">
        <v>590</v>
      </c>
      <c r="C718" s="825" t="s">
        <v>616</v>
      </c>
      <c r="D718" s="839" t="s">
        <v>617</v>
      </c>
      <c r="E718" s="825" t="s">
        <v>3499</v>
      </c>
      <c r="F718" s="839" t="s">
        <v>3500</v>
      </c>
      <c r="G718" s="825" t="s">
        <v>3517</v>
      </c>
      <c r="H718" s="825" t="s">
        <v>3518</v>
      </c>
      <c r="I718" s="831">
        <v>210.16000366210938</v>
      </c>
      <c r="J718" s="831">
        <v>24</v>
      </c>
      <c r="K718" s="832">
        <v>5043.83984375</v>
      </c>
    </row>
    <row r="719" spans="1:11" ht="14.45" customHeight="1" x14ac:dyDescent="0.2">
      <c r="A719" s="821" t="s">
        <v>589</v>
      </c>
      <c r="B719" s="822" t="s">
        <v>590</v>
      </c>
      <c r="C719" s="825" t="s">
        <v>616</v>
      </c>
      <c r="D719" s="839" t="s">
        <v>617</v>
      </c>
      <c r="E719" s="825" t="s">
        <v>3499</v>
      </c>
      <c r="F719" s="839" t="s">
        <v>3500</v>
      </c>
      <c r="G719" s="825" t="s">
        <v>3519</v>
      </c>
      <c r="H719" s="825" t="s">
        <v>3520</v>
      </c>
      <c r="I719" s="831">
        <v>210.16000366210938</v>
      </c>
      <c r="J719" s="831">
        <v>12</v>
      </c>
      <c r="K719" s="832">
        <v>2521.949951171875</v>
      </c>
    </row>
    <row r="720" spans="1:11" ht="14.45" customHeight="1" x14ac:dyDescent="0.2">
      <c r="A720" s="821" t="s">
        <v>589</v>
      </c>
      <c r="B720" s="822" t="s">
        <v>590</v>
      </c>
      <c r="C720" s="825" t="s">
        <v>616</v>
      </c>
      <c r="D720" s="839" t="s">
        <v>617</v>
      </c>
      <c r="E720" s="825" t="s">
        <v>3499</v>
      </c>
      <c r="F720" s="839" t="s">
        <v>3500</v>
      </c>
      <c r="G720" s="825" t="s">
        <v>3521</v>
      </c>
      <c r="H720" s="825" t="s">
        <v>3522</v>
      </c>
      <c r="I720" s="831">
        <v>206.25</v>
      </c>
      <c r="J720" s="831">
        <v>36</v>
      </c>
      <c r="K720" s="832">
        <v>7425.090087890625</v>
      </c>
    </row>
    <row r="721" spans="1:11" ht="14.45" customHeight="1" x14ac:dyDescent="0.2">
      <c r="A721" s="821" t="s">
        <v>589</v>
      </c>
      <c r="B721" s="822" t="s">
        <v>590</v>
      </c>
      <c r="C721" s="825" t="s">
        <v>616</v>
      </c>
      <c r="D721" s="839" t="s">
        <v>617</v>
      </c>
      <c r="E721" s="825" t="s">
        <v>3499</v>
      </c>
      <c r="F721" s="839" t="s">
        <v>3500</v>
      </c>
      <c r="G721" s="825" t="s">
        <v>3523</v>
      </c>
      <c r="H721" s="825" t="s">
        <v>3524</v>
      </c>
      <c r="I721" s="831">
        <v>160.13999938964844</v>
      </c>
      <c r="J721" s="831">
        <v>12</v>
      </c>
      <c r="K721" s="832">
        <v>1921.6500244140625</v>
      </c>
    </row>
    <row r="722" spans="1:11" ht="14.45" customHeight="1" x14ac:dyDescent="0.2">
      <c r="A722" s="821" t="s">
        <v>589</v>
      </c>
      <c r="B722" s="822" t="s">
        <v>590</v>
      </c>
      <c r="C722" s="825" t="s">
        <v>616</v>
      </c>
      <c r="D722" s="839" t="s">
        <v>617</v>
      </c>
      <c r="E722" s="825" t="s">
        <v>3499</v>
      </c>
      <c r="F722" s="839" t="s">
        <v>3500</v>
      </c>
      <c r="G722" s="825" t="s">
        <v>3525</v>
      </c>
      <c r="H722" s="825" t="s">
        <v>3526</v>
      </c>
      <c r="I722" s="831">
        <v>27.172500133514404</v>
      </c>
      <c r="J722" s="831">
        <v>640</v>
      </c>
      <c r="K722" s="832">
        <v>17391.6796875</v>
      </c>
    </row>
    <row r="723" spans="1:11" ht="14.45" customHeight="1" x14ac:dyDescent="0.2">
      <c r="A723" s="821" t="s">
        <v>589</v>
      </c>
      <c r="B723" s="822" t="s">
        <v>590</v>
      </c>
      <c r="C723" s="825" t="s">
        <v>616</v>
      </c>
      <c r="D723" s="839" t="s">
        <v>617</v>
      </c>
      <c r="E723" s="825" t="s">
        <v>3499</v>
      </c>
      <c r="F723" s="839" t="s">
        <v>3500</v>
      </c>
      <c r="G723" s="825" t="s">
        <v>3527</v>
      </c>
      <c r="H723" s="825" t="s">
        <v>3528</v>
      </c>
      <c r="I723" s="831">
        <v>29.691667238871258</v>
      </c>
      <c r="J723" s="831">
        <v>680</v>
      </c>
      <c r="K723" s="832">
        <v>20190.739868164063</v>
      </c>
    </row>
    <row r="724" spans="1:11" ht="14.45" customHeight="1" x14ac:dyDescent="0.2">
      <c r="A724" s="821" t="s">
        <v>589</v>
      </c>
      <c r="B724" s="822" t="s">
        <v>590</v>
      </c>
      <c r="C724" s="825" t="s">
        <v>616</v>
      </c>
      <c r="D724" s="839" t="s">
        <v>617</v>
      </c>
      <c r="E724" s="825" t="s">
        <v>3499</v>
      </c>
      <c r="F724" s="839" t="s">
        <v>3500</v>
      </c>
      <c r="G724" s="825" t="s">
        <v>3529</v>
      </c>
      <c r="H724" s="825" t="s">
        <v>3530</v>
      </c>
      <c r="I724" s="831">
        <v>112.41000366210938</v>
      </c>
      <c r="J724" s="831">
        <v>900</v>
      </c>
      <c r="K724" s="832">
        <v>101170.17065429688</v>
      </c>
    </row>
    <row r="725" spans="1:11" ht="14.45" customHeight="1" x14ac:dyDescent="0.2">
      <c r="A725" s="821" t="s">
        <v>589</v>
      </c>
      <c r="B725" s="822" t="s">
        <v>590</v>
      </c>
      <c r="C725" s="825" t="s">
        <v>616</v>
      </c>
      <c r="D725" s="839" t="s">
        <v>617</v>
      </c>
      <c r="E725" s="825" t="s">
        <v>3499</v>
      </c>
      <c r="F725" s="839" t="s">
        <v>3500</v>
      </c>
      <c r="G725" s="825" t="s">
        <v>3531</v>
      </c>
      <c r="H725" s="825" t="s">
        <v>3532</v>
      </c>
      <c r="I725" s="831">
        <v>112.41000366210938</v>
      </c>
      <c r="J725" s="831">
        <v>288</v>
      </c>
      <c r="K725" s="832">
        <v>32374.260498046875</v>
      </c>
    </row>
    <row r="726" spans="1:11" ht="14.45" customHeight="1" x14ac:dyDescent="0.2">
      <c r="A726" s="821" t="s">
        <v>589</v>
      </c>
      <c r="B726" s="822" t="s">
        <v>590</v>
      </c>
      <c r="C726" s="825" t="s">
        <v>616</v>
      </c>
      <c r="D726" s="839" t="s">
        <v>617</v>
      </c>
      <c r="E726" s="825" t="s">
        <v>3499</v>
      </c>
      <c r="F726" s="839" t="s">
        <v>3500</v>
      </c>
      <c r="G726" s="825" t="s">
        <v>3533</v>
      </c>
      <c r="H726" s="825" t="s">
        <v>3534</v>
      </c>
      <c r="I726" s="831">
        <v>115.34999847412109</v>
      </c>
      <c r="J726" s="831">
        <v>36</v>
      </c>
      <c r="K726" s="832">
        <v>4152.419921875</v>
      </c>
    </row>
    <row r="727" spans="1:11" ht="14.45" customHeight="1" x14ac:dyDescent="0.2">
      <c r="A727" s="821" t="s">
        <v>589</v>
      </c>
      <c r="B727" s="822" t="s">
        <v>590</v>
      </c>
      <c r="C727" s="825" t="s">
        <v>616</v>
      </c>
      <c r="D727" s="839" t="s">
        <v>617</v>
      </c>
      <c r="E727" s="825" t="s">
        <v>2489</v>
      </c>
      <c r="F727" s="839" t="s">
        <v>2490</v>
      </c>
      <c r="G727" s="825" t="s">
        <v>3535</v>
      </c>
      <c r="H727" s="825" t="s">
        <v>3536</v>
      </c>
      <c r="I727" s="831">
        <v>14302.2001953125</v>
      </c>
      <c r="J727" s="831">
        <v>5</v>
      </c>
      <c r="K727" s="832">
        <v>71511.0009765625</v>
      </c>
    </row>
    <row r="728" spans="1:11" ht="14.45" customHeight="1" x14ac:dyDescent="0.2">
      <c r="A728" s="821" t="s">
        <v>589</v>
      </c>
      <c r="B728" s="822" t="s">
        <v>590</v>
      </c>
      <c r="C728" s="825" t="s">
        <v>616</v>
      </c>
      <c r="D728" s="839" t="s">
        <v>617</v>
      </c>
      <c r="E728" s="825" t="s">
        <v>2489</v>
      </c>
      <c r="F728" s="839" t="s">
        <v>2490</v>
      </c>
      <c r="G728" s="825" t="s">
        <v>3537</v>
      </c>
      <c r="H728" s="825" t="s">
        <v>3538</v>
      </c>
      <c r="I728" s="831">
        <v>13.789999961853027</v>
      </c>
      <c r="J728" s="831">
        <v>50</v>
      </c>
      <c r="K728" s="832">
        <v>689.5</v>
      </c>
    </row>
    <row r="729" spans="1:11" ht="14.45" customHeight="1" x14ac:dyDescent="0.2">
      <c r="A729" s="821" t="s">
        <v>589</v>
      </c>
      <c r="B729" s="822" t="s">
        <v>590</v>
      </c>
      <c r="C729" s="825" t="s">
        <v>616</v>
      </c>
      <c r="D729" s="839" t="s">
        <v>617</v>
      </c>
      <c r="E729" s="825" t="s">
        <v>2489</v>
      </c>
      <c r="F729" s="839" t="s">
        <v>2490</v>
      </c>
      <c r="G729" s="825" t="s">
        <v>3539</v>
      </c>
      <c r="H729" s="825" t="s">
        <v>3540</v>
      </c>
      <c r="I729" s="831">
        <v>13.789999961853027</v>
      </c>
      <c r="J729" s="831">
        <v>150</v>
      </c>
      <c r="K729" s="832">
        <v>2069.1000366210938</v>
      </c>
    </row>
    <row r="730" spans="1:11" ht="14.45" customHeight="1" x14ac:dyDescent="0.2">
      <c r="A730" s="821" t="s">
        <v>589</v>
      </c>
      <c r="B730" s="822" t="s">
        <v>590</v>
      </c>
      <c r="C730" s="825" t="s">
        <v>616</v>
      </c>
      <c r="D730" s="839" t="s">
        <v>617</v>
      </c>
      <c r="E730" s="825" t="s">
        <v>2489</v>
      </c>
      <c r="F730" s="839" t="s">
        <v>2490</v>
      </c>
      <c r="G730" s="825" t="s">
        <v>3541</v>
      </c>
      <c r="H730" s="825" t="s">
        <v>3542</v>
      </c>
      <c r="I730" s="831">
        <v>13.789999961853027</v>
      </c>
      <c r="J730" s="831">
        <v>150</v>
      </c>
      <c r="K730" s="832">
        <v>2068.7000122070313</v>
      </c>
    </row>
    <row r="731" spans="1:11" ht="14.45" customHeight="1" x14ac:dyDescent="0.2">
      <c r="A731" s="821" t="s">
        <v>589</v>
      </c>
      <c r="B731" s="822" t="s">
        <v>590</v>
      </c>
      <c r="C731" s="825" t="s">
        <v>616</v>
      </c>
      <c r="D731" s="839" t="s">
        <v>617</v>
      </c>
      <c r="E731" s="825" t="s">
        <v>2489</v>
      </c>
      <c r="F731" s="839" t="s">
        <v>2490</v>
      </c>
      <c r="G731" s="825" t="s">
        <v>3543</v>
      </c>
      <c r="H731" s="825" t="s">
        <v>3544</v>
      </c>
      <c r="I731" s="831">
        <v>13.789999961853027</v>
      </c>
      <c r="J731" s="831">
        <v>250</v>
      </c>
      <c r="K731" s="832">
        <v>3448.5000610351563</v>
      </c>
    </row>
    <row r="732" spans="1:11" ht="14.45" customHeight="1" x14ac:dyDescent="0.2">
      <c r="A732" s="821" t="s">
        <v>589</v>
      </c>
      <c r="B732" s="822" t="s">
        <v>590</v>
      </c>
      <c r="C732" s="825" t="s">
        <v>616</v>
      </c>
      <c r="D732" s="839" t="s">
        <v>617</v>
      </c>
      <c r="E732" s="825" t="s">
        <v>2489</v>
      </c>
      <c r="F732" s="839" t="s">
        <v>2490</v>
      </c>
      <c r="G732" s="825" t="s">
        <v>3545</v>
      </c>
      <c r="H732" s="825" t="s">
        <v>3546</v>
      </c>
      <c r="I732" s="831">
        <v>16.579999923706055</v>
      </c>
      <c r="J732" s="831">
        <v>250</v>
      </c>
      <c r="K732" s="832">
        <v>4144.2498779296875</v>
      </c>
    </row>
    <row r="733" spans="1:11" ht="14.45" customHeight="1" x14ac:dyDescent="0.2">
      <c r="A733" s="821" t="s">
        <v>589</v>
      </c>
      <c r="B733" s="822" t="s">
        <v>590</v>
      </c>
      <c r="C733" s="825" t="s">
        <v>616</v>
      </c>
      <c r="D733" s="839" t="s">
        <v>617</v>
      </c>
      <c r="E733" s="825" t="s">
        <v>2489</v>
      </c>
      <c r="F733" s="839" t="s">
        <v>2490</v>
      </c>
      <c r="G733" s="825" t="s">
        <v>2493</v>
      </c>
      <c r="H733" s="825" t="s">
        <v>2494</v>
      </c>
      <c r="I733" s="831">
        <v>0.30000001192092896</v>
      </c>
      <c r="J733" s="831">
        <v>500</v>
      </c>
      <c r="K733" s="832">
        <v>150</v>
      </c>
    </row>
    <row r="734" spans="1:11" ht="14.45" customHeight="1" x14ac:dyDescent="0.2">
      <c r="A734" s="821" t="s">
        <v>589</v>
      </c>
      <c r="B734" s="822" t="s">
        <v>590</v>
      </c>
      <c r="C734" s="825" t="s">
        <v>616</v>
      </c>
      <c r="D734" s="839" t="s">
        <v>617</v>
      </c>
      <c r="E734" s="825" t="s">
        <v>2489</v>
      </c>
      <c r="F734" s="839" t="s">
        <v>2490</v>
      </c>
      <c r="G734" s="825" t="s">
        <v>3547</v>
      </c>
      <c r="H734" s="825" t="s">
        <v>3548</v>
      </c>
      <c r="I734" s="831">
        <v>0.67000001668930054</v>
      </c>
      <c r="J734" s="831">
        <v>100</v>
      </c>
      <c r="K734" s="832">
        <v>67</v>
      </c>
    </row>
    <row r="735" spans="1:11" ht="14.45" customHeight="1" x14ac:dyDescent="0.2">
      <c r="A735" s="821" t="s">
        <v>589</v>
      </c>
      <c r="B735" s="822" t="s">
        <v>590</v>
      </c>
      <c r="C735" s="825" t="s">
        <v>616</v>
      </c>
      <c r="D735" s="839" t="s">
        <v>617</v>
      </c>
      <c r="E735" s="825" t="s">
        <v>2489</v>
      </c>
      <c r="F735" s="839" t="s">
        <v>2490</v>
      </c>
      <c r="G735" s="825" t="s">
        <v>2495</v>
      </c>
      <c r="H735" s="825" t="s">
        <v>2496</v>
      </c>
      <c r="I735" s="831">
        <v>0.54000002145767212</v>
      </c>
      <c r="J735" s="831">
        <v>1000</v>
      </c>
      <c r="K735" s="832">
        <v>540</v>
      </c>
    </row>
    <row r="736" spans="1:11" ht="14.45" customHeight="1" x14ac:dyDescent="0.2">
      <c r="A736" s="821" t="s">
        <v>589</v>
      </c>
      <c r="B736" s="822" t="s">
        <v>590</v>
      </c>
      <c r="C736" s="825" t="s">
        <v>616</v>
      </c>
      <c r="D736" s="839" t="s">
        <v>617</v>
      </c>
      <c r="E736" s="825" t="s">
        <v>2489</v>
      </c>
      <c r="F736" s="839" t="s">
        <v>2490</v>
      </c>
      <c r="G736" s="825" t="s">
        <v>3549</v>
      </c>
      <c r="H736" s="825" t="s">
        <v>3550</v>
      </c>
      <c r="I736" s="831">
        <v>319.20001220703125</v>
      </c>
      <c r="J736" s="831">
        <v>10</v>
      </c>
      <c r="K736" s="832">
        <v>3191.97998046875</v>
      </c>
    </row>
    <row r="737" spans="1:11" ht="14.45" customHeight="1" x14ac:dyDescent="0.2">
      <c r="A737" s="821" t="s">
        <v>589</v>
      </c>
      <c r="B737" s="822" t="s">
        <v>590</v>
      </c>
      <c r="C737" s="825" t="s">
        <v>616</v>
      </c>
      <c r="D737" s="839" t="s">
        <v>617</v>
      </c>
      <c r="E737" s="825" t="s">
        <v>2489</v>
      </c>
      <c r="F737" s="839" t="s">
        <v>2490</v>
      </c>
      <c r="G737" s="825" t="s">
        <v>2775</v>
      </c>
      <c r="H737" s="825" t="s">
        <v>2776</v>
      </c>
      <c r="I737" s="831">
        <v>48.825000762939453</v>
      </c>
      <c r="J737" s="831">
        <v>75</v>
      </c>
      <c r="K737" s="832">
        <v>3662</v>
      </c>
    </row>
    <row r="738" spans="1:11" ht="14.45" customHeight="1" x14ac:dyDescent="0.2">
      <c r="A738" s="821" t="s">
        <v>589</v>
      </c>
      <c r="B738" s="822" t="s">
        <v>590</v>
      </c>
      <c r="C738" s="825" t="s">
        <v>616</v>
      </c>
      <c r="D738" s="839" t="s">
        <v>617</v>
      </c>
      <c r="E738" s="825" t="s">
        <v>2499</v>
      </c>
      <c r="F738" s="839" t="s">
        <v>2500</v>
      </c>
      <c r="G738" s="825" t="s">
        <v>3551</v>
      </c>
      <c r="H738" s="825" t="s">
        <v>3552</v>
      </c>
      <c r="I738" s="831">
        <v>16.940000534057617</v>
      </c>
      <c r="J738" s="831">
        <v>300</v>
      </c>
      <c r="K738" s="832">
        <v>5082</v>
      </c>
    </row>
    <row r="739" spans="1:11" ht="14.45" customHeight="1" x14ac:dyDescent="0.2">
      <c r="A739" s="821" t="s">
        <v>589</v>
      </c>
      <c r="B739" s="822" t="s">
        <v>590</v>
      </c>
      <c r="C739" s="825" t="s">
        <v>616</v>
      </c>
      <c r="D739" s="839" t="s">
        <v>617</v>
      </c>
      <c r="E739" s="825" t="s">
        <v>2499</v>
      </c>
      <c r="F739" s="839" t="s">
        <v>2500</v>
      </c>
      <c r="G739" s="825" t="s">
        <v>2501</v>
      </c>
      <c r="H739" s="825" t="s">
        <v>2502</v>
      </c>
      <c r="I739" s="831">
        <v>15.729999542236328</v>
      </c>
      <c r="J739" s="831">
        <v>550</v>
      </c>
      <c r="K739" s="832">
        <v>8651.5</v>
      </c>
    </row>
    <row r="740" spans="1:11" ht="14.45" customHeight="1" x14ac:dyDescent="0.2">
      <c r="A740" s="821" t="s">
        <v>589</v>
      </c>
      <c r="B740" s="822" t="s">
        <v>590</v>
      </c>
      <c r="C740" s="825" t="s">
        <v>616</v>
      </c>
      <c r="D740" s="839" t="s">
        <v>617</v>
      </c>
      <c r="E740" s="825" t="s">
        <v>2499</v>
      </c>
      <c r="F740" s="839" t="s">
        <v>2500</v>
      </c>
      <c r="G740" s="825" t="s">
        <v>2571</v>
      </c>
      <c r="H740" s="825" t="s">
        <v>2572</v>
      </c>
      <c r="I740" s="831">
        <v>15.729999542236328</v>
      </c>
      <c r="J740" s="831">
        <v>150</v>
      </c>
      <c r="K740" s="832">
        <v>2359.5</v>
      </c>
    </row>
    <row r="741" spans="1:11" ht="14.45" customHeight="1" x14ac:dyDescent="0.2">
      <c r="A741" s="821" t="s">
        <v>589</v>
      </c>
      <c r="B741" s="822" t="s">
        <v>590</v>
      </c>
      <c r="C741" s="825" t="s">
        <v>616</v>
      </c>
      <c r="D741" s="839" t="s">
        <v>617</v>
      </c>
      <c r="E741" s="825" t="s">
        <v>2499</v>
      </c>
      <c r="F741" s="839" t="s">
        <v>2500</v>
      </c>
      <c r="G741" s="825" t="s">
        <v>2505</v>
      </c>
      <c r="H741" s="825" t="s">
        <v>2506</v>
      </c>
      <c r="I741" s="831">
        <v>15.729999542236328</v>
      </c>
      <c r="J741" s="831">
        <v>200</v>
      </c>
      <c r="K741" s="832">
        <v>3146</v>
      </c>
    </row>
    <row r="742" spans="1:11" ht="14.45" customHeight="1" x14ac:dyDescent="0.2">
      <c r="A742" s="821" t="s">
        <v>589</v>
      </c>
      <c r="B742" s="822" t="s">
        <v>590</v>
      </c>
      <c r="C742" s="825" t="s">
        <v>616</v>
      </c>
      <c r="D742" s="839" t="s">
        <v>617</v>
      </c>
      <c r="E742" s="825" t="s">
        <v>2499</v>
      </c>
      <c r="F742" s="839" t="s">
        <v>2500</v>
      </c>
      <c r="G742" s="825" t="s">
        <v>3553</v>
      </c>
      <c r="H742" s="825" t="s">
        <v>3554</v>
      </c>
      <c r="I742" s="831">
        <v>11.739999771118164</v>
      </c>
      <c r="J742" s="831">
        <v>1700</v>
      </c>
      <c r="K742" s="832">
        <v>19952.8994140625</v>
      </c>
    </row>
    <row r="743" spans="1:11" ht="14.45" customHeight="1" x14ac:dyDescent="0.2">
      <c r="A743" s="821" t="s">
        <v>589</v>
      </c>
      <c r="B743" s="822" t="s">
        <v>590</v>
      </c>
      <c r="C743" s="825" t="s">
        <v>616</v>
      </c>
      <c r="D743" s="839" t="s">
        <v>617</v>
      </c>
      <c r="E743" s="825" t="s">
        <v>2499</v>
      </c>
      <c r="F743" s="839" t="s">
        <v>2500</v>
      </c>
      <c r="G743" s="825" t="s">
        <v>2507</v>
      </c>
      <c r="H743" s="825" t="s">
        <v>2508</v>
      </c>
      <c r="I743" s="831">
        <v>0.7142857142857143</v>
      </c>
      <c r="J743" s="831">
        <v>17600</v>
      </c>
      <c r="K743" s="832">
        <v>12478</v>
      </c>
    </row>
    <row r="744" spans="1:11" ht="14.45" customHeight="1" x14ac:dyDescent="0.2">
      <c r="A744" s="821" t="s">
        <v>589</v>
      </c>
      <c r="B744" s="822" t="s">
        <v>590</v>
      </c>
      <c r="C744" s="825" t="s">
        <v>616</v>
      </c>
      <c r="D744" s="839" t="s">
        <v>617</v>
      </c>
      <c r="E744" s="825" t="s">
        <v>2499</v>
      </c>
      <c r="F744" s="839" t="s">
        <v>2500</v>
      </c>
      <c r="G744" s="825" t="s">
        <v>2509</v>
      </c>
      <c r="H744" s="825" t="s">
        <v>2510</v>
      </c>
      <c r="I744" s="831">
        <v>0.73285714217594689</v>
      </c>
      <c r="J744" s="831">
        <v>12600</v>
      </c>
      <c r="K744" s="832">
        <v>9208</v>
      </c>
    </row>
    <row r="745" spans="1:11" ht="14.45" customHeight="1" x14ac:dyDescent="0.2">
      <c r="A745" s="821" t="s">
        <v>589</v>
      </c>
      <c r="B745" s="822" t="s">
        <v>590</v>
      </c>
      <c r="C745" s="825" t="s">
        <v>616</v>
      </c>
      <c r="D745" s="839" t="s">
        <v>617</v>
      </c>
      <c r="E745" s="825" t="s">
        <v>2499</v>
      </c>
      <c r="F745" s="839" t="s">
        <v>2500</v>
      </c>
      <c r="G745" s="825" t="s">
        <v>2575</v>
      </c>
      <c r="H745" s="825" t="s">
        <v>2576</v>
      </c>
      <c r="I745" s="831">
        <v>0.81333333253860474</v>
      </c>
      <c r="J745" s="831">
        <v>3000</v>
      </c>
      <c r="K745" s="832">
        <v>2440</v>
      </c>
    </row>
    <row r="746" spans="1:11" ht="14.45" customHeight="1" x14ac:dyDescent="0.2">
      <c r="A746" s="821" t="s">
        <v>589</v>
      </c>
      <c r="B746" s="822" t="s">
        <v>590</v>
      </c>
      <c r="C746" s="825" t="s">
        <v>616</v>
      </c>
      <c r="D746" s="839" t="s">
        <v>617</v>
      </c>
      <c r="E746" s="825" t="s">
        <v>2797</v>
      </c>
      <c r="F746" s="839" t="s">
        <v>2798</v>
      </c>
      <c r="G746" s="825" t="s">
        <v>3555</v>
      </c>
      <c r="H746" s="825" t="s">
        <v>3556</v>
      </c>
      <c r="I746" s="831">
        <v>13001.900390625</v>
      </c>
      <c r="J746" s="831">
        <v>4</v>
      </c>
      <c r="K746" s="832">
        <v>52007.6015625</v>
      </c>
    </row>
    <row r="747" spans="1:11" ht="14.45" customHeight="1" x14ac:dyDescent="0.2">
      <c r="A747" s="821" t="s">
        <v>589</v>
      </c>
      <c r="B747" s="822" t="s">
        <v>590</v>
      </c>
      <c r="C747" s="825" t="s">
        <v>616</v>
      </c>
      <c r="D747" s="839" t="s">
        <v>617</v>
      </c>
      <c r="E747" s="825" t="s">
        <v>2797</v>
      </c>
      <c r="F747" s="839" t="s">
        <v>2798</v>
      </c>
      <c r="G747" s="825" t="s">
        <v>3557</v>
      </c>
      <c r="H747" s="825" t="s">
        <v>3558</v>
      </c>
      <c r="I747" s="831">
        <v>8071.91015625</v>
      </c>
      <c r="J747" s="831">
        <v>1</v>
      </c>
      <c r="K747" s="832">
        <v>8071.91015625</v>
      </c>
    </row>
    <row r="748" spans="1:11" ht="14.45" customHeight="1" x14ac:dyDescent="0.2">
      <c r="A748" s="821" t="s">
        <v>589</v>
      </c>
      <c r="B748" s="822" t="s">
        <v>590</v>
      </c>
      <c r="C748" s="825" t="s">
        <v>616</v>
      </c>
      <c r="D748" s="839" t="s">
        <v>617</v>
      </c>
      <c r="E748" s="825" t="s">
        <v>2797</v>
      </c>
      <c r="F748" s="839" t="s">
        <v>2798</v>
      </c>
      <c r="G748" s="825" t="s">
        <v>3559</v>
      </c>
      <c r="H748" s="825" t="s">
        <v>3560</v>
      </c>
      <c r="I748" s="831">
        <v>5708.2998046875</v>
      </c>
      <c r="J748" s="831">
        <v>13</v>
      </c>
      <c r="K748" s="832">
        <v>74207.8388671875</v>
      </c>
    </row>
    <row r="749" spans="1:11" ht="14.45" customHeight="1" x14ac:dyDescent="0.2">
      <c r="A749" s="821" t="s">
        <v>589</v>
      </c>
      <c r="B749" s="822" t="s">
        <v>590</v>
      </c>
      <c r="C749" s="825" t="s">
        <v>616</v>
      </c>
      <c r="D749" s="839" t="s">
        <v>617</v>
      </c>
      <c r="E749" s="825" t="s">
        <v>2797</v>
      </c>
      <c r="F749" s="839" t="s">
        <v>2798</v>
      </c>
      <c r="G749" s="825" t="s">
        <v>3561</v>
      </c>
      <c r="H749" s="825" t="s">
        <v>3562</v>
      </c>
      <c r="I749" s="831">
        <v>6152.85009765625</v>
      </c>
      <c r="J749" s="831">
        <v>8</v>
      </c>
      <c r="K749" s="832">
        <v>49222.80078125</v>
      </c>
    </row>
    <row r="750" spans="1:11" ht="14.45" customHeight="1" x14ac:dyDescent="0.2">
      <c r="A750" s="821" t="s">
        <v>589</v>
      </c>
      <c r="B750" s="822" t="s">
        <v>590</v>
      </c>
      <c r="C750" s="825" t="s">
        <v>616</v>
      </c>
      <c r="D750" s="839" t="s">
        <v>617</v>
      </c>
      <c r="E750" s="825" t="s">
        <v>2797</v>
      </c>
      <c r="F750" s="839" t="s">
        <v>2798</v>
      </c>
      <c r="G750" s="825" t="s">
        <v>3563</v>
      </c>
      <c r="H750" s="825" t="s">
        <v>3564</v>
      </c>
      <c r="I750" s="831">
        <v>3938.1732584635415</v>
      </c>
      <c r="J750" s="831">
        <v>15</v>
      </c>
      <c r="K750" s="832">
        <v>59072.619140625</v>
      </c>
    </row>
    <row r="751" spans="1:11" ht="14.45" customHeight="1" x14ac:dyDescent="0.2">
      <c r="A751" s="821" t="s">
        <v>589</v>
      </c>
      <c r="B751" s="822" t="s">
        <v>590</v>
      </c>
      <c r="C751" s="825" t="s">
        <v>616</v>
      </c>
      <c r="D751" s="839" t="s">
        <v>617</v>
      </c>
      <c r="E751" s="825" t="s">
        <v>2797</v>
      </c>
      <c r="F751" s="839" t="s">
        <v>2798</v>
      </c>
      <c r="G751" s="825" t="s">
        <v>3565</v>
      </c>
      <c r="H751" s="825" t="s">
        <v>3566</v>
      </c>
      <c r="I751" s="831">
        <v>11150</v>
      </c>
      <c r="J751" s="831">
        <v>4</v>
      </c>
      <c r="K751" s="832">
        <v>44600</v>
      </c>
    </row>
    <row r="752" spans="1:11" ht="14.45" customHeight="1" x14ac:dyDescent="0.2">
      <c r="A752" s="821" t="s">
        <v>589</v>
      </c>
      <c r="B752" s="822" t="s">
        <v>590</v>
      </c>
      <c r="C752" s="825" t="s">
        <v>616</v>
      </c>
      <c r="D752" s="839" t="s">
        <v>617</v>
      </c>
      <c r="E752" s="825" t="s">
        <v>2797</v>
      </c>
      <c r="F752" s="839" t="s">
        <v>2798</v>
      </c>
      <c r="G752" s="825" t="s">
        <v>3567</v>
      </c>
      <c r="H752" s="825" t="s">
        <v>3568</v>
      </c>
      <c r="I752" s="831">
        <v>960.739990234375</v>
      </c>
      <c r="J752" s="831">
        <v>1</v>
      </c>
      <c r="K752" s="832">
        <v>960.739990234375</v>
      </c>
    </row>
    <row r="753" spans="1:11" ht="14.45" customHeight="1" x14ac:dyDescent="0.2">
      <c r="A753" s="821" t="s">
        <v>589</v>
      </c>
      <c r="B753" s="822" t="s">
        <v>590</v>
      </c>
      <c r="C753" s="825" t="s">
        <v>616</v>
      </c>
      <c r="D753" s="839" t="s">
        <v>617</v>
      </c>
      <c r="E753" s="825" t="s">
        <v>2797</v>
      </c>
      <c r="F753" s="839" t="s">
        <v>2798</v>
      </c>
      <c r="G753" s="825" t="s">
        <v>3569</v>
      </c>
      <c r="H753" s="825" t="s">
        <v>3570</v>
      </c>
      <c r="I753" s="831">
        <v>960.739990234375</v>
      </c>
      <c r="J753" s="831">
        <v>1</v>
      </c>
      <c r="K753" s="832">
        <v>960.739990234375</v>
      </c>
    </row>
    <row r="754" spans="1:11" ht="14.45" customHeight="1" x14ac:dyDescent="0.2">
      <c r="A754" s="821" t="s">
        <v>589</v>
      </c>
      <c r="B754" s="822" t="s">
        <v>590</v>
      </c>
      <c r="C754" s="825" t="s">
        <v>616</v>
      </c>
      <c r="D754" s="839" t="s">
        <v>617</v>
      </c>
      <c r="E754" s="825" t="s">
        <v>2797</v>
      </c>
      <c r="F754" s="839" t="s">
        <v>2798</v>
      </c>
      <c r="G754" s="825" t="s">
        <v>3571</v>
      </c>
      <c r="H754" s="825" t="s">
        <v>3572</v>
      </c>
      <c r="I754" s="831">
        <v>8469.75</v>
      </c>
      <c r="J754" s="831">
        <v>5</v>
      </c>
      <c r="K754" s="832">
        <v>42348.75</v>
      </c>
    </row>
    <row r="755" spans="1:11" ht="14.45" customHeight="1" x14ac:dyDescent="0.2">
      <c r="A755" s="821" t="s">
        <v>589</v>
      </c>
      <c r="B755" s="822" t="s">
        <v>590</v>
      </c>
      <c r="C755" s="825" t="s">
        <v>616</v>
      </c>
      <c r="D755" s="839" t="s">
        <v>617</v>
      </c>
      <c r="E755" s="825" t="s">
        <v>2797</v>
      </c>
      <c r="F755" s="839" t="s">
        <v>2798</v>
      </c>
      <c r="G755" s="825" t="s">
        <v>3573</v>
      </c>
      <c r="H755" s="825" t="s">
        <v>3574</v>
      </c>
      <c r="I755" s="831">
        <v>8745.8798828125</v>
      </c>
      <c r="J755" s="831">
        <v>10</v>
      </c>
      <c r="K755" s="832">
        <v>87458.796875</v>
      </c>
    </row>
    <row r="756" spans="1:11" ht="14.45" customHeight="1" x14ac:dyDescent="0.2">
      <c r="A756" s="821" t="s">
        <v>589</v>
      </c>
      <c r="B756" s="822" t="s">
        <v>590</v>
      </c>
      <c r="C756" s="825" t="s">
        <v>616</v>
      </c>
      <c r="D756" s="839" t="s">
        <v>617</v>
      </c>
      <c r="E756" s="825" t="s">
        <v>3575</v>
      </c>
      <c r="F756" s="839" t="s">
        <v>3576</v>
      </c>
      <c r="G756" s="825" t="s">
        <v>3577</v>
      </c>
      <c r="H756" s="825" t="s">
        <v>3578</v>
      </c>
      <c r="I756" s="831">
        <v>0.46000000834465027</v>
      </c>
      <c r="J756" s="831">
        <v>1</v>
      </c>
      <c r="K756" s="832">
        <v>0.46000000834465027</v>
      </c>
    </row>
    <row r="757" spans="1:11" ht="14.45" customHeight="1" x14ac:dyDescent="0.2">
      <c r="A757" s="821" t="s">
        <v>589</v>
      </c>
      <c r="B757" s="822" t="s">
        <v>590</v>
      </c>
      <c r="C757" s="825" t="s">
        <v>616</v>
      </c>
      <c r="D757" s="839" t="s">
        <v>617</v>
      </c>
      <c r="E757" s="825" t="s">
        <v>2511</v>
      </c>
      <c r="F757" s="839" t="s">
        <v>2512</v>
      </c>
      <c r="G757" s="825" t="s">
        <v>3579</v>
      </c>
      <c r="H757" s="825" t="s">
        <v>3580</v>
      </c>
      <c r="I757" s="831">
        <v>338.79998779296875</v>
      </c>
      <c r="J757" s="831">
        <v>1</v>
      </c>
      <c r="K757" s="832">
        <v>338.79998779296875</v>
      </c>
    </row>
    <row r="758" spans="1:11" ht="14.45" customHeight="1" thickBot="1" x14ac:dyDescent="0.25">
      <c r="A758" s="813" t="s">
        <v>589</v>
      </c>
      <c r="B758" s="814" t="s">
        <v>590</v>
      </c>
      <c r="C758" s="817" t="s">
        <v>616</v>
      </c>
      <c r="D758" s="840" t="s">
        <v>617</v>
      </c>
      <c r="E758" s="817" t="s">
        <v>3581</v>
      </c>
      <c r="F758" s="840" t="s">
        <v>3582</v>
      </c>
      <c r="G758" s="817" t="s">
        <v>3583</v>
      </c>
      <c r="H758" s="817" t="s">
        <v>3584</v>
      </c>
      <c r="I758" s="833">
        <v>111.56999969482422</v>
      </c>
      <c r="J758" s="833">
        <v>6</v>
      </c>
      <c r="K758" s="834">
        <v>669.44000244140625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D1DC55E-9AA3-4306-A542-20C2585C5B5B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95.035714285714292</v>
      </c>
      <c r="D6" s="491"/>
      <c r="E6" s="491"/>
      <c r="F6" s="490"/>
      <c r="G6" s="492">
        <f ca="1">SUM(Tabulka[05 h_vram])/2</f>
        <v>95365.750000000015</v>
      </c>
      <c r="H6" s="491">
        <f ca="1">SUM(Tabulka[06 h_naduv])/2</f>
        <v>4108.75</v>
      </c>
      <c r="I6" s="491">
        <f ca="1">SUM(Tabulka[07 h_nadzk])/2</f>
        <v>69.25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2013295</v>
      </c>
      <c r="N6" s="491">
        <f ca="1">SUM(Tabulka[12 m_oc])/2</f>
        <v>2013295</v>
      </c>
      <c r="O6" s="490">
        <f ca="1">SUM(Tabulka[13 m_sk])/2</f>
        <v>36038968</v>
      </c>
      <c r="P6" s="489">
        <f ca="1">SUM(Tabulka[14_vzsk])/2</f>
        <v>99702.8</v>
      </c>
      <c r="Q6" s="489">
        <f ca="1">SUM(Tabulka[15_vzpl])/2</f>
        <v>80306.695992179855</v>
      </c>
      <c r="R6" s="488">
        <f ca="1">IF(Q6=0,0,P6/Q6)</f>
        <v>1.2415253643321214</v>
      </c>
      <c r="S6" s="487">
        <f ca="1">Q6-P6</f>
        <v>-19396.104007820148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15584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2346.5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909987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909987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10789376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69482.8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24890.029325513195</v>
      </c>
      <c r="R8" s="471">
        <f ca="1">IF(Tabulka[[#This Row],[15_vzpl]]=0,"",Tabulka[[#This Row],[14_vzsk]]/Tabulka[[#This Row],[15_vzpl]])</f>
        <v>2.791591729013255</v>
      </c>
      <c r="S8" s="470">
        <f ca="1">IF(Tabulka[[#This Row],[15_vzpl]]-Tabulka[[#This Row],[14_vzsk]]=0,"",Tabulka[[#This Row],[15_vzpl]]-Tabulka[[#This Row],[14_vzsk]])</f>
        <v>-44592.770674486805</v>
      </c>
    </row>
    <row r="9" spans="1:19" x14ac:dyDescent="0.25">
      <c r="A9" s="469">
        <v>99</v>
      </c>
      <c r="B9" s="468" t="s">
        <v>3596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3.5714285714285716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4064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287579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287579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2003067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69482.8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24890.029325513195</v>
      </c>
      <c r="R9" s="471">
        <f ca="1">IF(Tabulka[[#This Row],[15_vzpl]]=0,"",Tabulka[[#This Row],[14_vzsk]]/Tabulka[[#This Row],[15_vzpl]])</f>
        <v>2.791591729013255</v>
      </c>
      <c r="S9" s="470">
        <f ca="1">IF(Tabulka[[#This Row],[15_vzpl]]-Tabulka[[#This Row],[14_vzsk]]=0,"",Tabulka[[#This Row],[15_vzpl]]-Tabulka[[#This Row],[14_vzsk]])</f>
        <v>-44592.770674486805</v>
      </c>
    </row>
    <row r="10" spans="1:19" x14ac:dyDescent="0.25">
      <c r="A10" s="469">
        <v>100</v>
      </c>
      <c r="B10" s="468" t="s">
        <v>3597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3.4285714285714284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290898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290898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2220977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3598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7680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1143.5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331510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331510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6565332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3586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79.035714285714292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77613.75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1762.25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69.25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1083737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1083737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24781913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30220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55416.666666666664</v>
      </c>
      <c r="R12" s="471">
        <f ca="1">IF(Tabulka[[#This Row],[15_vzpl]]=0,"",Tabulka[[#This Row],[14_vzsk]]/Tabulka[[#This Row],[15_vzpl]])</f>
        <v>0.54532330827067677</v>
      </c>
      <c r="S12" s="470">
        <f ca="1">IF(Tabulka[[#This Row],[15_vzpl]]-Tabulka[[#This Row],[14_vzsk]]=0,"",Tabulka[[#This Row],[15_vzpl]]-Tabulka[[#This Row],[14_vzsk]])</f>
        <v>25196.666666666664</v>
      </c>
    </row>
    <row r="13" spans="1:19" x14ac:dyDescent="0.25">
      <c r="A13" s="469">
        <v>303</v>
      </c>
      <c r="B13" s="468" t="s">
        <v>3599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20.785714285714285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19847.11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50.75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246854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246854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6344929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30220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55416.666666666664</v>
      </c>
      <c r="R13" s="471">
        <f ca="1">IF(Tabulka[[#This Row],[15_vzpl]]=0,"",Tabulka[[#This Row],[14_vzsk]]/Tabulka[[#This Row],[15_vzpl]])</f>
        <v>0.54532330827067677</v>
      </c>
      <c r="S13" s="470">
        <f ca="1">IF(Tabulka[[#This Row],[15_vzpl]]-Tabulka[[#This Row],[14_vzsk]]=0,"",Tabulka[[#This Row],[15_vzpl]]-Tabulka[[#This Row],[14_vzsk]])</f>
        <v>25196.666666666664</v>
      </c>
    </row>
    <row r="14" spans="1:19" x14ac:dyDescent="0.25">
      <c r="A14" s="469">
        <v>304</v>
      </c>
      <c r="B14" s="468" t="s">
        <v>3600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28.857142857142858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28962.720000000005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474754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474754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10780830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305</v>
      </c>
      <c r="B15" s="468" t="s">
        <v>3601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6.3928571428571432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5612.670000000001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3.5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165567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165567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2350127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418</v>
      </c>
      <c r="B16" s="468" t="s">
        <v>3602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2127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18241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18241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571700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424</v>
      </c>
      <c r="B17" s="468" t="s">
        <v>3603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80.75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40478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40478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1146725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636</v>
      </c>
      <c r="B18" s="468" t="s">
        <v>3604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999.75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9787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9787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275092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642</v>
      </c>
      <c r="B19" s="468" t="s">
        <v>3605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14759.5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128056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128056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3312510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 t="s">
        <v>3587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19571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19571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467679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30</v>
      </c>
      <c r="B21" s="468" t="s">
        <v>3606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19571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19571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467679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295</v>
      </c>
    </row>
    <row r="23" spans="1:19" x14ac:dyDescent="0.25">
      <c r="A23" s="222" t="s">
        <v>201</v>
      </c>
    </row>
    <row r="24" spans="1:19" x14ac:dyDescent="0.25">
      <c r="A24" s="223" t="s">
        <v>265</v>
      </c>
    </row>
    <row r="25" spans="1:19" x14ac:dyDescent="0.25">
      <c r="A25" s="461" t="s">
        <v>264</v>
      </c>
    </row>
    <row r="26" spans="1:19" x14ac:dyDescent="0.25">
      <c r="A26" s="374" t="s">
        <v>233</v>
      </c>
    </row>
    <row r="27" spans="1:19" x14ac:dyDescent="0.25">
      <c r="A27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42EC7D2-682E-41C4-A62B-5C7EDC75F6B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95872.815839999967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4715.9264600000015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0.90812888672802128</v>
      </c>
      <c r="E8" s="285">
        <f t="shared" si="0"/>
        <v>1.0090320963644681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0.24093329951813341</v>
      </c>
      <c r="E9" s="285">
        <f>IF(C9=0,0,D9/C9)</f>
        <v>0.80311099839377809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0.79989205618478554</v>
      </c>
      <c r="E11" s="285">
        <f t="shared" si="0"/>
        <v>1.3331534269746426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0.88538862574365196</v>
      </c>
      <c r="E12" s="285">
        <f t="shared" si="0"/>
        <v>1.1067357821795649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29992.793110000002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48890.749059999995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92299.414990000005</v>
      </c>
      <c r="D18" s="303">
        <f ca="1">IF(ISERROR(VLOOKUP("Výnosy celkem",INDIRECT("HI!$A:$G"),5,0)),0,VLOOKUP("Výnosy celkem",INDIRECT("HI!$A:$G"),5,0))</f>
        <v>92945.563030000005</v>
      </c>
      <c r="E18" s="304">
        <f t="shared" ref="E18:E31" ca="1" si="1">IF(C18=0,0,D18/C18)</f>
        <v>1.007000564847242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1402.3849899999998</v>
      </c>
      <c r="D19" s="284">
        <f ca="1">IF(ISERROR(VLOOKUP("Ambulance *",INDIRECT("HI!$A:$G"),5,0)),0,VLOOKUP("Ambulance *",INDIRECT("HI!$A:$G"),5,0))</f>
        <v>1800.9730300000003</v>
      </c>
      <c r="E19" s="285">
        <f t="shared" ca="1" si="1"/>
        <v>1.2842215531699328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1.2842215531699328</v>
      </c>
      <c r="E20" s="285">
        <f t="shared" si="1"/>
        <v>1.2842215531699328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1.2842215531699332</v>
      </c>
      <c r="E21" s="285">
        <f t="shared" si="1"/>
        <v>1.2842215531699332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0.96341085723394382</v>
      </c>
      <c r="E23" s="285">
        <f t="shared" si="1"/>
        <v>1.1334245379222869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90897.03</v>
      </c>
      <c r="D24" s="284">
        <f ca="1">IF(ISERROR(VLOOKUP("Hospitalizace *",INDIRECT("HI!$A:$G"),5,0)),0,VLOOKUP("Hospitalizace *",INDIRECT("HI!$A:$G"),5,0))</f>
        <v>91144.590000000011</v>
      </c>
      <c r="E24" s="285">
        <f ca="1">IF(C24=0,0,D24/C24)</f>
        <v>1.0027235213295749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1.0027235213295749</v>
      </c>
      <c r="E25" s="285">
        <f t="shared" si="1"/>
        <v>1.0027235213295749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1.0027235213295749</v>
      </c>
      <c r="E26" s="285">
        <f t="shared" si="1"/>
        <v>1.0027235213295749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0.89738219895287963</v>
      </c>
      <c r="E29" s="285">
        <f t="shared" si="1"/>
        <v>0.94461284100303122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0.66704966168773139</v>
      </c>
      <c r="E30" s="285">
        <f t="shared" si="1"/>
        <v>0.66704966168773139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1.1070223541844708</v>
      </c>
      <c r="E31" s="285">
        <f t="shared" si="1"/>
        <v>1.1652866886152324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2881B54-97D3-45FC-AFD0-9D44ADA01268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3595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14</v>
      </c>
      <c r="F4" s="498"/>
      <c r="G4" s="498"/>
      <c r="H4" s="498"/>
      <c r="I4" s="498">
        <v>2560</v>
      </c>
      <c r="J4" s="498">
        <v>353</v>
      </c>
      <c r="K4" s="498"/>
      <c r="L4" s="498"/>
      <c r="M4" s="498"/>
      <c r="N4" s="498"/>
      <c r="O4" s="498"/>
      <c r="P4" s="498"/>
      <c r="Q4" s="498">
        <v>1454058</v>
      </c>
      <c r="R4" s="498"/>
      <c r="S4" s="498">
        <v>3555.7184750733136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4</v>
      </c>
      <c r="I5">
        <v>728</v>
      </c>
      <c r="J5">
        <v>88</v>
      </c>
      <c r="Q5">
        <v>269727</v>
      </c>
      <c r="S5">
        <v>3555.7184750733136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552</v>
      </c>
      <c r="J6">
        <v>88.5</v>
      </c>
      <c r="Q6">
        <v>259217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7</v>
      </c>
      <c r="I7">
        <v>1280</v>
      </c>
      <c r="J7">
        <v>176.5</v>
      </c>
      <c r="Q7">
        <v>925114</v>
      </c>
    </row>
    <row r="8" spans="1:19" x14ac:dyDescent="0.25">
      <c r="A8" s="505" t="s">
        <v>215</v>
      </c>
      <c r="B8" s="504">
        <v>5</v>
      </c>
      <c r="C8">
        <v>1</v>
      </c>
      <c r="D8" t="s">
        <v>3586</v>
      </c>
      <c r="E8">
        <v>78</v>
      </c>
      <c r="I8">
        <v>12684.900000000001</v>
      </c>
      <c r="J8">
        <v>192</v>
      </c>
      <c r="K8">
        <v>10</v>
      </c>
      <c r="Q8">
        <v>3461106</v>
      </c>
      <c r="R8">
        <v>9520</v>
      </c>
      <c r="S8">
        <v>7916.666666666667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E9">
        <v>19.75</v>
      </c>
      <c r="I9">
        <v>3082.15</v>
      </c>
      <c r="J9">
        <v>65.5</v>
      </c>
      <c r="K9">
        <v>10</v>
      </c>
      <c r="Q9">
        <v>850635</v>
      </c>
      <c r="R9">
        <v>9520</v>
      </c>
      <c r="S9">
        <v>7916.666666666667</v>
      </c>
    </row>
    <row r="10" spans="1:19" x14ac:dyDescent="0.25">
      <c r="A10" s="505" t="s">
        <v>217</v>
      </c>
      <c r="B10" s="504">
        <v>7</v>
      </c>
      <c r="C10">
        <v>1</v>
      </c>
      <c r="D10">
        <v>304</v>
      </c>
      <c r="E10">
        <v>30</v>
      </c>
      <c r="I10">
        <v>4756.55</v>
      </c>
      <c r="J10">
        <v>49.5</v>
      </c>
      <c r="Q10">
        <v>1545206</v>
      </c>
    </row>
    <row r="11" spans="1:19" x14ac:dyDescent="0.25">
      <c r="A11" s="503" t="s">
        <v>218</v>
      </c>
      <c r="B11" s="502">
        <v>8</v>
      </c>
      <c r="C11">
        <v>1</v>
      </c>
      <c r="D11">
        <v>305</v>
      </c>
      <c r="E11">
        <v>5.25</v>
      </c>
      <c r="I11">
        <v>853.2</v>
      </c>
      <c r="Q11">
        <v>317729</v>
      </c>
    </row>
    <row r="12" spans="1:19" x14ac:dyDescent="0.25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345</v>
      </c>
      <c r="Q12">
        <v>78797</v>
      </c>
    </row>
    <row r="13" spans="1:19" x14ac:dyDescent="0.25">
      <c r="A13" s="503" t="s">
        <v>220</v>
      </c>
      <c r="B13" s="502">
        <v>10</v>
      </c>
      <c r="C13">
        <v>1</v>
      </c>
      <c r="D13">
        <v>424</v>
      </c>
      <c r="E13">
        <v>5</v>
      </c>
      <c r="I13">
        <v>902.5</v>
      </c>
      <c r="J13">
        <v>13</v>
      </c>
      <c r="Q13">
        <v>157864</v>
      </c>
    </row>
    <row r="14" spans="1:19" x14ac:dyDescent="0.25">
      <c r="A14" s="505" t="s">
        <v>221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36326</v>
      </c>
    </row>
    <row r="15" spans="1:19" x14ac:dyDescent="0.25">
      <c r="A15" s="503" t="s">
        <v>222</v>
      </c>
      <c r="B15" s="502">
        <v>12</v>
      </c>
      <c r="C15">
        <v>1</v>
      </c>
      <c r="D15">
        <v>642</v>
      </c>
      <c r="E15">
        <v>15</v>
      </c>
      <c r="I15">
        <v>2573</v>
      </c>
      <c r="J15">
        <v>64</v>
      </c>
      <c r="Q15">
        <v>474549</v>
      </c>
    </row>
    <row r="16" spans="1:19" x14ac:dyDescent="0.25">
      <c r="A16" s="501" t="s">
        <v>210</v>
      </c>
      <c r="B16" s="500">
        <v>2020</v>
      </c>
      <c r="C16">
        <v>1</v>
      </c>
      <c r="D16" t="s">
        <v>3587</v>
      </c>
      <c r="E16">
        <v>2</v>
      </c>
      <c r="I16">
        <v>360</v>
      </c>
      <c r="Q16">
        <v>63649</v>
      </c>
    </row>
    <row r="17" spans="3:19" x14ac:dyDescent="0.25">
      <c r="C17">
        <v>1</v>
      </c>
      <c r="D17">
        <v>30</v>
      </c>
      <c r="E17">
        <v>2</v>
      </c>
      <c r="I17">
        <v>360</v>
      </c>
      <c r="Q17">
        <v>63649</v>
      </c>
    </row>
    <row r="18" spans="3:19" x14ac:dyDescent="0.25">
      <c r="C18" t="s">
        <v>3588</v>
      </c>
      <c r="E18">
        <v>94</v>
      </c>
      <c r="I18">
        <v>15604.900000000001</v>
      </c>
      <c r="J18">
        <v>545</v>
      </c>
      <c r="K18">
        <v>10</v>
      </c>
      <c r="Q18">
        <v>4978813</v>
      </c>
      <c r="R18">
        <v>9520</v>
      </c>
      <c r="S18">
        <v>11472.38514173998</v>
      </c>
    </row>
    <row r="19" spans="3:19" x14ac:dyDescent="0.25">
      <c r="C19">
        <v>2</v>
      </c>
      <c r="D19" t="s">
        <v>266</v>
      </c>
      <c r="E19">
        <v>14</v>
      </c>
      <c r="I19">
        <v>2128</v>
      </c>
      <c r="J19">
        <v>355</v>
      </c>
      <c r="Q19">
        <v>1440325</v>
      </c>
      <c r="R19">
        <v>34582.800000000003</v>
      </c>
      <c r="S19">
        <v>3555.7184750733136</v>
      </c>
    </row>
    <row r="20" spans="3:19" x14ac:dyDescent="0.25">
      <c r="C20">
        <v>2</v>
      </c>
      <c r="D20">
        <v>99</v>
      </c>
      <c r="E20">
        <v>4</v>
      </c>
      <c r="I20">
        <v>616</v>
      </c>
      <c r="J20">
        <v>88.5</v>
      </c>
      <c r="Q20">
        <v>278562</v>
      </c>
      <c r="R20">
        <v>34582.800000000003</v>
      </c>
      <c r="S20">
        <v>3555.7184750733136</v>
      </c>
    </row>
    <row r="21" spans="3:19" x14ac:dyDescent="0.25">
      <c r="C21">
        <v>2</v>
      </c>
      <c r="D21">
        <v>100</v>
      </c>
      <c r="E21">
        <v>3</v>
      </c>
      <c r="I21">
        <v>456</v>
      </c>
      <c r="J21">
        <v>89</v>
      </c>
      <c r="Q21">
        <v>257976</v>
      </c>
    </row>
    <row r="22" spans="3:19" x14ac:dyDescent="0.25">
      <c r="C22">
        <v>2</v>
      </c>
      <c r="D22">
        <v>101</v>
      </c>
      <c r="E22">
        <v>7</v>
      </c>
      <c r="I22">
        <v>1056</v>
      </c>
      <c r="J22">
        <v>177.5</v>
      </c>
      <c r="Q22">
        <v>903787</v>
      </c>
    </row>
    <row r="23" spans="3:19" x14ac:dyDescent="0.25">
      <c r="C23">
        <v>2</v>
      </c>
      <c r="D23" t="s">
        <v>3586</v>
      </c>
      <c r="E23">
        <v>79</v>
      </c>
      <c r="I23">
        <v>10870.6</v>
      </c>
      <c r="J23">
        <v>407.75</v>
      </c>
      <c r="K23">
        <v>10</v>
      </c>
      <c r="O23">
        <v>25266</v>
      </c>
      <c r="P23">
        <v>25266</v>
      </c>
      <c r="Q23">
        <v>3459042</v>
      </c>
      <c r="S23">
        <v>7916.666666666667</v>
      </c>
    </row>
    <row r="24" spans="3:19" x14ac:dyDescent="0.25">
      <c r="C24">
        <v>2</v>
      </c>
      <c r="D24">
        <v>303</v>
      </c>
      <c r="E24">
        <v>21.75</v>
      </c>
      <c r="I24">
        <v>2762</v>
      </c>
      <c r="J24">
        <v>189.5</v>
      </c>
      <c r="K24">
        <v>10</v>
      </c>
      <c r="O24">
        <v>2500</v>
      </c>
      <c r="P24">
        <v>2500</v>
      </c>
      <c r="Q24">
        <v>913610</v>
      </c>
      <c r="S24">
        <v>7916.666666666667</v>
      </c>
    </row>
    <row r="25" spans="3:19" x14ac:dyDescent="0.25">
      <c r="C25">
        <v>2</v>
      </c>
      <c r="D25">
        <v>304</v>
      </c>
      <c r="E25">
        <v>29</v>
      </c>
      <c r="I25">
        <v>4096.04</v>
      </c>
      <c r="J25">
        <v>83</v>
      </c>
      <c r="O25">
        <v>7516</v>
      </c>
      <c r="P25">
        <v>7516</v>
      </c>
      <c r="Q25">
        <v>1513982</v>
      </c>
    </row>
    <row r="26" spans="3:19" x14ac:dyDescent="0.25">
      <c r="C26">
        <v>2</v>
      </c>
      <c r="D26">
        <v>305</v>
      </c>
      <c r="E26">
        <v>5.25</v>
      </c>
      <c r="I26">
        <v>722.56</v>
      </c>
      <c r="O26">
        <v>9500</v>
      </c>
      <c r="P26">
        <v>9500</v>
      </c>
      <c r="Q26">
        <v>287883</v>
      </c>
    </row>
    <row r="27" spans="3:19" x14ac:dyDescent="0.25">
      <c r="C27">
        <v>2</v>
      </c>
      <c r="D27">
        <v>418</v>
      </c>
      <c r="E27">
        <v>2</v>
      </c>
      <c r="I27">
        <v>300</v>
      </c>
      <c r="Q27">
        <v>75360</v>
      </c>
    </row>
    <row r="28" spans="3:19" x14ac:dyDescent="0.25">
      <c r="C28">
        <v>2</v>
      </c>
      <c r="D28">
        <v>424</v>
      </c>
      <c r="E28">
        <v>5</v>
      </c>
      <c r="I28">
        <v>763</v>
      </c>
      <c r="J28">
        <v>31.5</v>
      </c>
      <c r="Q28">
        <v>160057</v>
      </c>
    </row>
    <row r="29" spans="3:19" x14ac:dyDescent="0.25">
      <c r="C29">
        <v>2</v>
      </c>
      <c r="D29">
        <v>636</v>
      </c>
      <c r="E29">
        <v>1</v>
      </c>
      <c r="I29">
        <v>150</v>
      </c>
      <c r="Q29">
        <v>36013</v>
      </c>
    </row>
    <row r="30" spans="3:19" x14ac:dyDescent="0.25">
      <c r="C30">
        <v>2</v>
      </c>
      <c r="D30">
        <v>642</v>
      </c>
      <c r="E30">
        <v>15</v>
      </c>
      <c r="I30">
        <v>2077</v>
      </c>
      <c r="J30">
        <v>103.75</v>
      </c>
      <c r="O30">
        <v>5750</v>
      </c>
      <c r="P30">
        <v>5750</v>
      </c>
      <c r="Q30">
        <v>472137</v>
      </c>
    </row>
    <row r="31" spans="3:19" x14ac:dyDescent="0.25">
      <c r="C31">
        <v>2</v>
      </c>
      <c r="D31" t="s">
        <v>3587</v>
      </c>
      <c r="E31">
        <v>2</v>
      </c>
      <c r="I31">
        <v>304</v>
      </c>
      <c r="Q31">
        <v>63337</v>
      </c>
    </row>
    <row r="32" spans="3:19" x14ac:dyDescent="0.25">
      <c r="C32">
        <v>2</v>
      </c>
      <c r="D32">
        <v>30</v>
      </c>
      <c r="E32">
        <v>2</v>
      </c>
      <c r="I32">
        <v>304</v>
      </c>
      <c r="Q32">
        <v>63337</v>
      </c>
    </row>
    <row r="33" spans="3:19" x14ac:dyDescent="0.25">
      <c r="C33" t="s">
        <v>3589</v>
      </c>
      <c r="E33">
        <v>95</v>
      </c>
      <c r="I33">
        <v>13302.6</v>
      </c>
      <c r="J33">
        <v>762.75</v>
      </c>
      <c r="K33">
        <v>10</v>
      </c>
      <c r="O33">
        <v>25266</v>
      </c>
      <c r="P33">
        <v>25266</v>
      </c>
      <c r="Q33">
        <v>4962704</v>
      </c>
      <c r="R33">
        <v>34582.800000000003</v>
      </c>
      <c r="S33">
        <v>11472.38514173998</v>
      </c>
    </row>
    <row r="34" spans="3:19" x14ac:dyDescent="0.25">
      <c r="C34">
        <v>3</v>
      </c>
      <c r="D34" t="s">
        <v>266</v>
      </c>
      <c r="E34">
        <v>14</v>
      </c>
      <c r="I34">
        <v>2168</v>
      </c>
      <c r="J34">
        <v>113</v>
      </c>
      <c r="O34">
        <v>1341</v>
      </c>
      <c r="P34">
        <v>1341</v>
      </c>
      <c r="Q34">
        <v>1298402</v>
      </c>
      <c r="R34">
        <v>7000</v>
      </c>
      <c r="S34">
        <v>3555.7184750733136</v>
      </c>
    </row>
    <row r="35" spans="3:19" x14ac:dyDescent="0.25">
      <c r="C35">
        <v>3</v>
      </c>
      <c r="D35">
        <v>99</v>
      </c>
      <c r="E35">
        <v>4</v>
      </c>
      <c r="I35">
        <v>656</v>
      </c>
      <c r="J35">
        <v>16</v>
      </c>
      <c r="Q35">
        <v>249784</v>
      </c>
      <c r="R35">
        <v>7000</v>
      </c>
      <c r="S35">
        <v>3555.7184750733136</v>
      </c>
    </row>
    <row r="36" spans="3:19" x14ac:dyDescent="0.25">
      <c r="C36">
        <v>3</v>
      </c>
      <c r="D36">
        <v>100</v>
      </c>
      <c r="E36">
        <v>3</v>
      </c>
      <c r="I36">
        <v>416</v>
      </c>
      <c r="J36">
        <v>16.5</v>
      </c>
      <c r="Q36">
        <v>226444</v>
      </c>
    </row>
    <row r="37" spans="3:19" x14ac:dyDescent="0.25">
      <c r="C37">
        <v>3</v>
      </c>
      <c r="D37">
        <v>101</v>
      </c>
      <c r="E37">
        <v>7</v>
      </c>
      <c r="I37">
        <v>1096</v>
      </c>
      <c r="J37">
        <v>80.5</v>
      </c>
      <c r="O37">
        <v>1341</v>
      </c>
      <c r="P37">
        <v>1341</v>
      </c>
      <c r="Q37">
        <v>822174</v>
      </c>
    </row>
    <row r="38" spans="3:19" x14ac:dyDescent="0.25">
      <c r="C38">
        <v>3</v>
      </c>
      <c r="D38" t="s">
        <v>3586</v>
      </c>
      <c r="E38">
        <v>79</v>
      </c>
      <c r="I38">
        <v>10789.099999999999</v>
      </c>
      <c r="J38">
        <v>5.25</v>
      </c>
      <c r="O38">
        <v>2250</v>
      </c>
      <c r="P38">
        <v>2250</v>
      </c>
      <c r="Q38">
        <v>3169910</v>
      </c>
      <c r="S38">
        <v>7916.666666666667</v>
      </c>
    </row>
    <row r="39" spans="3:19" x14ac:dyDescent="0.25">
      <c r="C39">
        <v>3</v>
      </c>
      <c r="D39">
        <v>303</v>
      </c>
      <c r="E39">
        <v>21.75</v>
      </c>
      <c r="I39">
        <v>2676.77</v>
      </c>
      <c r="Q39">
        <v>819132</v>
      </c>
      <c r="S39">
        <v>7916.666666666667</v>
      </c>
    </row>
    <row r="40" spans="3:19" x14ac:dyDescent="0.25">
      <c r="C40">
        <v>3</v>
      </c>
      <c r="D40">
        <v>304</v>
      </c>
      <c r="E40">
        <v>29</v>
      </c>
      <c r="I40">
        <v>4157.54</v>
      </c>
      <c r="Q40">
        <v>1421498</v>
      </c>
    </row>
    <row r="41" spans="3:19" x14ac:dyDescent="0.25">
      <c r="C41">
        <v>3</v>
      </c>
      <c r="D41">
        <v>305</v>
      </c>
      <c r="E41">
        <v>5.25</v>
      </c>
      <c r="I41">
        <v>681.54</v>
      </c>
      <c r="Q41">
        <v>264044</v>
      </c>
    </row>
    <row r="42" spans="3:19" x14ac:dyDescent="0.25">
      <c r="C42">
        <v>3</v>
      </c>
      <c r="D42">
        <v>418</v>
      </c>
      <c r="E42">
        <v>2</v>
      </c>
      <c r="I42">
        <v>306</v>
      </c>
      <c r="Q42">
        <v>77331</v>
      </c>
    </row>
    <row r="43" spans="3:19" x14ac:dyDescent="0.25">
      <c r="C43">
        <v>3</v>
      </c>
      <c r="D43">
        <v>424</v>
      </c>
      <c r="E43">
        <v>5</v>
      </c>
      <c r="I43">
        <v>785</v>
      </c>
      <c r="Q43">
        <v>152052</v>
      </c>
    </row>
    <row r="44" spans="3:19" x14ac:dyDescent="0.25">
      <c r="C44">
        <v>3</v>
      </c>
      <c r="D44">
        <v>636</v>
      </c>
      <c r="E44">
        <v>1</v>
      </c>
      <c r="I44">
        <v>159.25</v>
      </c>
      <c r="Q44">
        <v>34898</v>
      </c>
    </row>
    <row r="45" spans="3:19" x14ac:dyDescent="0.25">
      <c r="C45">
        <v>3</v>
      </c>
      <c r="D45">
        <v>642</v>
      </c>
      <c r="E45">
        <v>15</v>
      </c>
      <c r="I45">
        <v>2023</v>
      </c>
      <c r="J45">
        <v>5.25</v>
      </c>
      <c r="O45">
        <v>2250</v>
      </c>
      <c r="P45">
        <v>2250</v>
      </c>
      <c r="Q45">
        <v>400955</v>
      </c>
    </row>
    <row r="46" spans="3:19" x14ac:dyDescent="0.25">
      <c r="C46">
        <v>3</v>
      </c>
      <c r="D46" t="s">
        <v>3587</v>
      </c>
      <c r="E46">
        <v>2</v>
      </c>
      <c r="I46">
        <v>304</v>
      </c>
      <c r="Q46">
        <v>63801</v>
      </c>
    </row>
    <row r="47" spans="3:19" x14ac:dyDescent="0.25">
      <c r="C47">
        <v>3</v>
      </c>
      <c r="D47">
        <v>30</v>
      </c>
      <c r="E47">
        <v>2</v>
      </c>
      <c r="I47">
        <v>304</v>
      </c>
      <c r="Q47">
        <v>63801</v>
      </c>
    </row>
    <row r="48" spans="3:19" x14ac:dyDescent="0.25">
      <c r="C48" t="s">
        <v>3590</v>
      </c>
      <c r="E48">
        <v>95</v>
      </c>
      <c r="I48">
        <v>13261.100000000002</v>
      </c>
      <c r="J48">
        <v>118.25</v>
      </c>
      <c r="O48">
        <v>3591</v>
      </c>
      <c r="P48">
        <v>3591</v>
      </c>
      <c r="Q48">
        <v>4532113</v>
      </c>
      <c r="R48">
        <v>7000</v>
      </c>
      <c r="S48">
        <v>11472.38514173998</v>
      </c>
    </row>
    <row r="49" spans="3:19" x14ac:dyDescent="0.25">
      <c r="C49">
        <v>4</v>
      </c>
      <c r="D49" t="s">
        <v>266</v>
      </c>
      <c r="E49">
        <v>14</v>
      </c>
      <c r="I49">
        <v>2040</v>
      </c>
      <c r="J49">
        <v>370</v>
      </c>
      <c r="Q49">
        <v>1368284</v>
      </c>
      <c r="R49">
        <v>20900</v>
      </c>
      <c r="S49">
        <v>3555.7184750733136</v>
      </c>
    </row>
    <row r="50" spans="3:19" x14ac:dyDescent="0.25">
      <c r="C50">
        <v>4</v>
      </c>
      <c r="D50">
        <v>99</v>
      </c>
      <c r="E50">
        <v>4</v>
      </c>
      <c r="I50">
        <v>648</v>
      </c>
      <c r="J50">
        <v>118.5</v>
      </c>
      <c r="Q50">
        <v>289320</v>
      </c>
      <c r="R50">
        <v>20900</v>
      </c>
      <c r="S50">
        <v>3555.7184750733136</v>
      </c>
    </row>
    <row r="51" spans="3:19" x14ac:dyDescent="0.25">
      <c r="C51">
        <v>4</v>
      </c>
      <c r="D51">
        <v>100</v>
      </c>
      <c r="E51">
        <v>3</v>
      </c>
      <c r="I51">
        <v>424</v>
      </c>
      <c r="J51">
        <v>74.5</v>
      </c>
      <c r="Q51">
        <v>224609</v>
      </c>
    </row>
    <row r="52" spans="3:19" x14ac:dyDescent="0.25">
      <c r="C52">
        <v>4</v>
      </c>
      <c r="D52">
        <v>101</v>
      </c>
      <c r="E52">
        <v>7</v>
      </c>
      <c r="I52">
        <v>968</v>
      </c>
      <c r="J52">
        <v>177</v>
      </c>
      <c r="Q52">
        <v>854355</v>
      </c>
    </row>
    <row r="53" spans="3:19" x14ac:dyDescent="0.25">
      <c r="C53">
        <v>4</v>
      </c>
      <c r="D53" t="s">
        <v>3586</v>
      </c>
      <c r="E53">
        <v>78.25</v>
      </c>
      <c r="I53">
        <v>9548.6</v>
      </c>
      <c r="J53">
        <v>218.5</v>
      </c>
      <c r="O53">
        <v>48472</v>
      </c>
      <c r="P53">
        <v>48472</v>
      </c>
      <c r="Q53">
        <v>3192162</v>
      </c>
      <c r="R53">
        <v>500</v>
      </c>
      <c r="S53">
        <v>7916.666666666667</v>
      </c>
    </row>
    <row r="54" spans="3:19" x14ac:dyDescent="0.25">
      <c r="C54">
        <v>4</v>
      </c>
      <c r="D54">
        <v>303</v>
      </c>
      <c r="E54">
        <v>20.75</v>
      </c>
      <c r="I54">
        <v>2572.02</v>
      </c>
      <c r="J54">
        <v>123.5</v>
      </c>
      <c r="O54">
        <v>8012</v>
      </c>
      <c r="P54">
        <v>8012</v>
      </c>
      <c r="Q54">
        <v>830252</v>
      </c>
      <c r="R54">
        <v>500</v>
      </c>
      <c r="S54">
        <v>7916.666666666667</v>
      </c>
    </row>
    <row r="55" spans="3:19" x14ac:dyDescent="0.25">
      <c r="C55">
        <v>4</v>
      </c>
      <c r="D55">
        <v>304</v>
      </c>
      <c r="E55">
        <v>29.25</v>
      </c>
      <c r="I55">
        <v>3775.77</v>
      </c>
      <c r="J55">
        <v>42</v>
      </c>
      <c r="O55">
        <v>29024</v>
      </c>
      <c r="P55">
        <v>29024</v>
      </c>
      <c r="Q55">
        <v>1430358</v>
      </c>
    </row>
    <row r="56" spans="3:19" x14ac:dyDescent="0.25">
      <c r="C56">
        <v>4</v>
      </c>
      <c r="D56">
        <v>305</v>
      </c>
      <c r="E56">
        <v>5.25</v>
      </c>
      <c r="I56">
        <v>580.30999999999995</v>
      </c>
      <c r="O56">
        <v>3000</v>
      </c>
      <c r="P56">
        <v>3000</v>
      </c>
      <c r="Q56">
        <v>215439</v>
      </c>
    </row>
    <row r="57" spans="3:19" x14ac:dyDescent="0.25">
      <c r="C57">
        <v>4</v>
      </c>
      <c r="D57">
        <v>418</v>
      </c>
      <c r="E57">
        <v>2</v>
      </c>
      <c r="I57">
        <v>270</v>
      </c>
      <c r="Q57">
        <v>77036</v>
      </c>
    </row>
    <row r="58" spans="3:19" x14ac:dyDescent="0.25">
      <c r="C58">
        <v>4</v>
      </c>
      <c r="D58">
        <v>424</v>
      </c>
      <c r="E58">
        <v>5</v>
      </c>
      <c r="I58">
        <v>601.5</v>
      </c>
      <c r="J58">
        <v>5</v>
      </c>
      <c r="O58">
        <v>3436</v>
      </c>
      <c r="P58">
        <v>3436</v>
      </c>
      <c r="Q58">
        <v>155268</v>
      </c>
    </row>
    <row r="59" spans="3:19" x14ac:dyDescent="0.25">
      <c r="C59">
        <v>4</v>
      </c>
      <c r="D59">
        <v>636</v>
      </c>
      <c r="E59">
        <v>1</v>
      </c>
      <c r="I59">
        <v>103.5</v>
      </c>
      <c r="Q59">
        <v>40481</v>
      </c>
    </row>
    <row r="60" spans="3:19" x14ac:dyDescent="0.25">
      <c r="C60">
        <v>4</v>
      </c>
      <c r="D60">
        <v>642</v>
      </c>
      <c r="E60">
        <v>15</v>
      </c>
      <c r="I60">
        <v>1645.5</v>
      </c>
      <c r="J60">
        <v>48</v>
      </c>
      <c r="O60">
        <v>5000</v>
      </c>
      <c r="P60">
        <v>5000</v>
      </c>
      <c r="Q60">
        <v>443328</v>
      </c>
    </row>
    <row r="61" spans="3:19" x14ac:dyDescent="0.25">
      <c r="C61">
        <v>4</v>
      </c>
      <c r="D61" t="s">
        <v>3587</v>
      </c>
      <c r="E61">
        <v>2</v>
      </c>
      <c r="I61">
        <v>272</v>
      </c>
      <c r="Q61">
        <v>64464</v>
      </c>
    </row>
    <row r="62" spans="3:19" x14ac:dyDescent="0.25">
      <c r="C62">
        <v>4</v>
      </c>
      <c r="D62">
        <v>30</v>
      </c>
      <c r="E62">
        <v>2</v>
      </c>
      <c r="I62">
        <v>272</v>
      </c>
      <c r="Q62">
        <v>64464</v>
      </c>
    </row>
    <row r="63" spans="3:19" x14ac:dyDescent="0.25">
      <c r="C63" t="s">
        <v>3591</v>
      </c>
      <c r="E63">
        <v>94.25</v>
      </c>
      <c r="I63">
        <v>11860.6</v>
      </c>
      <c r="J63">
        <v>588.5</v>
      </c>
      <c r="O63">
        <v>48472</v>
      </c>
      <c r="P63">
        <v>48472</v>
      </c>
      <c r="Q63">
        <v>4624910</v>
      </c>
      <c r="R63">
        <v>21400</v>
      </c>
      <c r="S63">
        <v>11472.38514173998</v>
      </c>
    </row>
    <row r="64" spans="3:19" x14ac:dyDescent="0.25">
      <c r="C64">
        <v>5</v>
      </c>
      <c r="D64" t="s">
        <v>266</v>
      </c>
      <c r="E64">
        <v>14</v>
      </c>
      <c r="I64">
        <v>2248</v>
      </c>
      <c r="J64">
        <v>386</v>
      </c>
      <c r="Q64">
        <v>1418328</v>
      </c>
      <c r="R64">
        <v>7000</v>
      </c>
      <c r="S64">
        <v>3555.7184750733136</v>
      </c>
    </row>
    <row r="65" spans="3:19" x14ac:dyDescent="0.25">
      <c r="C65">
        <v>5</v>
      </c>
      <c r="D65">
        <v>99</v>
      </c>
      <c r="E65">
        <v>3</v>
      </c>
      <c r="I65">
        <v>416</v>
      </c>
      <c r="J65">
        <v>90.5</v>
      </c>
      <c r="Q65">
        <v>198119</v>
      </c>
      <c r="R65">
        <v>7000</v>
      </c>
      <c r="S65">
        <v>3555.7184750733136</v>
      </c>
    </row>
    <row r="66" spans="3:19" x14ac:dyDescent="0.25">
      <c r="C66">
        <v>5</v>
      </c>
      <c r="D66">
        <v>100</v>
      </c>
      <c r="E66">
        <v>4</v>
      </c>
      <c r="I66">
        <v>672</v>
      </c>
      <c r="J66">
        <v>117.5</v>
      </c>
      <c r="Q66">
        <v>328866</v>
      </c>
    </row>
    <row r="67" spans="3:19" x14ac:dyDescent="0.25">
      <c r="C67">
        <v>5</v>
      </c>
      <c r="D67">
        <v>101</v>
      </c>
      <c r="E67">
        <v>7</v>
      </c>
      <c r="I67">
        <v>1160</v>
      </c>
      <c r="J67">
        <v>178</v>
      </c>
      <c r="Q67">
        <v>891343</v>
      </c>
    </row>
    <row r="68" spans="3:19" x14ac:dyDescent="0.25">
      <c r="C68">
        <v>5</v>
      </c>
      <c r="D68" t="s">
        <v>3586</v>
      </c>
      <c r="E68">
        <v>78.25</v>
      </c>
      <c r="I68">
        <v>11697.5</v>
      </c>
      <c r="J68">
        <v>270.25</v>
      </c>
      <c r="K68">
        <v>10.75</v>
      </c>
      <c r="O68">
        <v>33956</v>
      </c>
      <c r="P68">
        <v>33956</v>
      </c>
      <c r="Q68">
        <v>3476324</v>
      </c>
      <c r="R68">
        <v>9520</v>
      </c>
      <c r="S68">
        <v>7916.666666666667</v>
      </c>
    </row>
    <row r="69" spans="3:19" x14ac:dyDescent="0.25">
      <c r="C69">
        <v>5</v>
      </c>
      <c r="D69">
        <v>303</v>
      </c>
      <c r="E69">
        <v>20.75</v>
      </c>
      <c r="I69">
        <v>3033.9</v>
      </c>
      <c r="J69">
        <v>137.5</v>
      </c>
      <c r="K69">
        <v>10.75</v>
      </c>
      <c r="O69">
        <v>7100</v>
      </c>
      <c r="P69">
        <v>7100</v>
      </c>
      <c r="Q69">
        <v>904095</v>
      </c>
      <c r="R69">
        <v>9520</v>
      </c>
      <c r="S69">
        <v>7916.666666666667</v>
      </c>
    </row>
    <row r="70" spans="3:19" x14ac:dyDescent="0.25">
      <c r="C70">
        <v>5</v>
      </c>
      <c r="D70">
        <v>304</v>
      </c>
      <c r="E70">
        <v>28.25</v>
      </c>
      <c r="I70">
        <v>4355.3999999999996</v>
      </c>
      <c r="J70">
        <v>45</v>
      </c>
      <c r="O70">
        <v>18524</v>
      </c>
      <c r="P70">
        <v>18524</v>
      </c>
      <c r="Q70">
        <v>1504942</v>
      </c>
    </row>
    <row r="71" spans="3:19" x14ac:dyDescent="0.25">
      <c r="C71">
        <v>5</v>
      </c>
      <c r="D71">
        <v>305</v>
      </c>
      <c r="E71">
        <v>6.25</v>
      </c>
      <c r="I71">
        <v>839.95</v>
      </c>
      <c r="J71">
        <v>20</v>
      </c>
      <c r="O71">
        <v>1996</v>
      </c>
      <c r="P71">
        <v>1996</v>
      </c>
      <c r="Q71">
        <v>316506</v>
      </c>
    </row>
    <row r="72" spans="3:19" x14ac:dyDescent="0.25">
      <c r="C72">
        <v>5</v>
      </c>
      <c r="D72">
        <v>418</v>
      </c>
      <c r="E72">
        <v>2</v>
      </c>
      <c r="I72">
        <v>315</v>
      </c>
      <c r="O72">
        <v>2000</v>
      </c>
      <c r="P72">
        <v>2000</v>
      </c>
      <c r="Q72">
        <v>87094</v>
      </c>
    </row>
    <row r="73" spans="3:19" x14ac:dyDescent="0.25">
      <c r="C73">
        <v>5</v>
      </c>
      <c r="D73">
        <v>424</v>
      </c>
      <c r="E73">
        <v>5</v>
      </c>
      <c r="I73">
        <v>809.5</v>
      </c>
      <c r="J73">
        <v>10.25</v>
      </c>
      <c r="O73">
        <v>2200</v>
      </c>
      <c r="P73">
        <v>2200</v>
      </c>
      <c r="Q73">
        <v>162026</v>
      </c>
    </row>
    <row r="74" spans="3:19" x14ac:dyDescent="0.25">
      <c r="C74">
        <v>5</v>
      </c>
      <c r="D74">
        <v>636</v>
      </c>
      <c r="E74">
        <v>1</v>
      </c>
      <c r="I74">
        <v>157.5</v>
      </c>
      <c r="Q74">
        <v>36950</v>
      </c>
    </row>
    <row r="75" spans="3:19" x14ac:dyDescent="0.25">
      <c r="C75">
        <v>5</v>
      </c>
      <c r="D75">
        <v>642</v>
      </c>
      <c r="E75">
        <v>15</v>
      </c>
      <c r="I75">
        <v>2186.25</v>
      </c>
      <c r="J75">
        <v>57.5</v>
      </c>
      <c r="O75">
        <v>2136</v>
      </c>
      <c r="P75">
        <v>2136</v>
      </c>
      <c r="Q75">
        <v>464711</v>
      </c>
    </row>
    <row r="76" spans="3:19" x14ac:dyDescent="0.25">
      <c r="C76">
        <v>5</v>
      </c>
      <c r="D76" t="s">
        <v>3587</v>
      </c>
      <c r="E76">
        <v>2</v>
      </c>
      <c r="I76">
        <v>328</v>
      </c>
      <c r="Q76">
        <v>63600</v>
      </c>
    </row>
    <row r="77" spans="3:19" x14ac:dyDescent="0.25">
      <c r="C77">
        <v>5</v>
      </c>
      <c r="D77">
        <v>30</v>
      </c>
      <c r="E77">
        <v>2</v>
      </c>
      <c r="I77">
        <v>328</v>
      </c>
      <c r="Q77">
        <v>63600</v>
      </c>
    </row>
    <row r="78" spans="3:19" x14ac:dyDescent="0.25">
      <c r="C78" t="s">
        <v>3592</v>
      </c>
      <c r="E78">
        <v>94.25</v>
      </c>
      <c r="I78">
        <v>14273.5</v>
      </c>
      <c r="J78">
        <v>656.25</v>
      </c>
      <c r="K78">
        <v>10.75</v>
      </c>
      <c r="O78">
        <v>33956</v>
      </c>
      <c r="P78">
        <v>33956</v>
      </c>
      <c r="Q78">
        <v>4958252</v>
      </c>
      <c r="R78">
        <v>16520</v>
      </c>
      <c r="S78">
        <v>11472.38514173998</v>
      </c>
    </row>
    <row r="79" spans="3:19" x14ac:dyDescent="0.25">
      <c r="C79">
        <v>6</v>
      </c>
      <c r="D79" t="s">
        <v>266</v>
      </c>
      <c r="E79">
        <v>14</v>
      </c>
      <c r="I79">
        <v>2288</v>
      </c>
      <c r="J79">
        <v>386.5</v>
      </c>
      <c r="Q79">
        <v>1402208</v>
      </c>
      <c r="S79">
        <v>3555.7184750733136</v>
      </c>
    </row>
    <row r="80" spans="3:19" x14ac:dyDescent="0.25">
      <c r="C80">
        <v>6</v>
      </c>
      <c r="D80">
        <v>99</v>
      </c>
      <c r="E80">
        <v>3</v>
      </c>
      <c r="I80">
        <v>528</v>
      </c>
      <c r="J80">
        <v>89</v>
      </c>
      <c r="Q80">
        <v>203760</v>
      </c>
      <c r="S80">
        <v>3555.7184750733136</v>
      </c>
    </row>
    <row r="81" spans="3:19" x14ac:dyDescent="0.25">
      <c r="C81">
        <v>6</v>
      </c>
      <c r="D81">
        <v>100</v>
      </c>
      <c r="E81">
        <v>4</v>
      </c>
      <c r="I81">
        <v>648</v>
      </c>
      <c r="J81">
        <v>119.5</v>
      </c>
      <c r="Q81">
        <v>315139</v>
      </c>
    </row>
    <row r="82" spans="3:19" x14ac:dyDescent="0.25">
      <c r="C82">
        <v>6</v>
      </c>
      <c r="D82">
        <v>101</v>
      </c>
      <c r="E82">
        <v>7</v>
      </c>
      <c r="I82">
        <v>1112</v>
      </c>
      <c r="J82">
        <v>178</v>
      </c>
      <c r="Q82">
        <v>883309</v>
      </c>
    </row>
    <row r="83" spans="3:19" x14ac:dyDescent="0.25">
      <c r="C83">
        <v>6</v>
      </c>
      <c r="D83" t="s">
        <v>3586</v>
      </c>
      <c r="E83">
        <v>79.25</v>
      </c>
      <c r="I83">
        <v>11716.35</v>
      </c>
      <c r="J83">
        <v>320.75</v>
      </c>
      <c r="K83">
        <v>10</v>
      </c>
      <c r="O83">
        <v>44940</v>
      </c>
      <c r="P83">
        <v>44940</v>
      </c>
      <c r="Q83">
        <v>3417867</v>
      </c>
      <c r="S83">
        <v>7916.666666666667</v>
      </c>
    </row>
    <row r="84" spans="3:19" x14ac:dyDescent="0.25">
      <c r="C84">
        <v>6</v>
      </c>
      <c r="D84">
        <v>303</v>
      </c>
      <c r="E84">
        <v>19.75</v>
      </c>
      <c r="I84">
        <v>2993.77</v>
      </c>
      <c r="J84">
        <v>105</v>
      </c>
      <c r="K84">
        <v>10</v>
      </c>
      <c r="O84">
        <v>17980</v>
      </c>
      <c r="P84">
        <v>17980</v>
      </c>
      <c r="Q84">
        <v>878957</v>
      </c>
      <c r="S84">
        <v>7916.666666666667</v>
      </c>
    </row>
    <row r="85" spans="3:19" x14ac:dyDescent="0.25">
      <c r="C85">
        <v>6</v>
      </c>
      <c r="D85">
        <v>304</v>
      </c>
      <c r="E85">
        <v>28.25</v>
      </c>
      <c r="I85">
        <v>4237.2700000000004</v>
      </c>
      <c r="J85">
        <v>62</v>
      </c>
      <c r="O85">
        <v>12274</v>
      </c>
      <c r="P85">
        <v>12274</v>
      </c>
      <c r="Q85">
        <v>1434585</v>
      </c>
    </row>
    <row r="86" spans="3:19" x14ac:dyDescent="0.25">
      <c r="C86">
        <v>6</v>
      </c>
      <c r="D86">
        <v>305</v>
      </c>
      <c r="E86">
        <v>8.25</v>
      </c>
      <c r="I86">
        <v>1036.31</v>
      </c>
      <c r="J86">
        <v>63</v>
      </c>
      <c r="O86">
        <v>5500</v>
      </c>
      <c r="P86">
        <v>5500</v>
      </c>
      <c r="Q86">
        <v>381487</v>
      </c>
    </row>
    <row r="87" spans="3:19" x14ac:dyDescent="0.25">
      <c r="C87">
        <v>6</v>
      </c>
      <c r="D87">
        <v>418</v>
      </c>
      <c r="E87">
        <v>2</v>
      </c>
      <c r="I87">
        <v>246</v>
      </c>
      <c r="Q87">
        <v>77218</v>
      </c>
    </row>
    <row r="88" spans="3:19" x14ac:dyDescent="0.25">
      <c r="C88">
        <v>6</v>
      </c>
      <c r="D88">
        <v>424</v>
      </c>
      <c r="E88">
        <v>5</v>
      </c>
      <c r="I88">
        <v>791</v>
      </c>
      <c r="J88">
        <v>5</v>
      </c>
      <c r="O88">
        <v>1936</v>
      </c>
      <c r="P88">
        <v>1936</v>
      </c>
      <c r="Q88">
        <v>154385</v>
      </c>
    </row>
    <row r="89" spans="3:19" x14ac:dyDescent="0.25">
      <c r="C89">
        <v>6</v>
      </c>
      <c r="D89">
        <v>636</v>
      </c>
      <c r="E89">
        <v>1</v>
      </c>
      <c r="I89">
        <v>165</v>
      </c>
      <c r="O89">
        <v>1500</v>
      </c>
      <c r="P89">
        <v>1500</v>
      </c>
      <c r="Q89">
        <v>38152</v>
      </c>
    </row>
    <row r="90" spans="3:19" x14ac:dyDescent="0.25">
      <c r="C90">
        <v>6</v>
      </c>
      <c r="D90">
        <v>642</v>
      </c>
      <c r="E90">
        <v>15</v>
      </c>
      <c r="I90">
        <v>2247</v>
      </c>
      <c r="J90">
        <v>85.75</v>
      </c>
      <c r="O90">
        <v>5750</v>
      </c>
      <c r="P90">
        <v>5750</v>
      </c>
      <c r="Q90">
        <v>453083</v>
      </c>
    </row>
    <row r="91" spans="3:19" x14ac:dyDescent="0.25">
      <c r="C91">
        <v>6</v>
      </c>
      <c r="D91" t="s">
        <v>3587</v>
      </c>
      <c r="E91">
        <v>2</v>
      </c>
      <c r="I91">
        <v>320</v>
      </c>
      <c r="Q91">
        <v>63956</v>
      </c>
    </row>
    <row r="92" spans="3:19" x14ac:dyDescent="0.25">
      <c r="C92">
        <v>6</v>
      </c>
      <c r="D92">
        <v>30</v>
      </c>
      <c r="E92">
        <v>2</v>
      </c>
      <c r="I92">
        <v>320</v>
      </c>
      <c r="Q92">
        <v>63956</v>
      </c>
    </row>
    <row r="93" spans="3:19" x14ac:dyDescent="0.25">
      <c r="C93" t="s">
        <v>3593</v>
      </c>
      <c r="E93">
        <v>95.25</v>
      </c>
      <c r="I93">
        <v>14324.35</v>
      </c>
      <c r="J93">
        <v>707.25</v>
      </c>
      <c r="K93">
        <v>10</v>
      </c>
      <c r="O93">
        <v>44940</v>
      </c>
      <c r="P93">
        <v>44940</v>
      </c>
      <c r="Q93">
        <v>4884031</v>
      </c>
      <c r="S93">
        <v>11472.38514173998</v>
      </c>
    </row>
    <row r="94" spans="3:19" x14ac:dyDescent="0.25">
      <c r="C94">
        <v>7</v>
      </c>
      <c r="D94" t="s">
        <v>266</v>
      </c>
      <c r="E94">
        <v>14</v>
      </c>
      <c r="I94">
        <v>2152</v>
      </c>
      <c r="J94">
        <v>383</v>
      </c>
      <c r="O94">
        <v>908646</v>
      </c>
      <c r="P94">
        <v>908646</v>
      </c>
      <c r="Q94">
        <v>2407771</v>
      </c>
      <c r="S94">
        <v>3555.7184750733136</v>
      </c>
    </row>
    <row r="95" spans="3:19" x14ac:dyDescent="0.25">
      <c r="C95">
        <v>7</v>
      </c>
      <c r="D95">
        <v>99</v>
      </c>
      <c r="E95">
        <v>3</v>
      </c>
      <c r="I95">
        <v>472</v>
      </c>
      <c r="J95">
        <v>88.5</v>
      </c>
      <c r="O95">
        <v>287579</v>
      </c>
      <c r="P95">
        <v>287579</v>
      </c>
      <c r="Q95">
        <v>513795</v>
      </c>
      <c r="S95">
        <v>3555.7184750733136</v>
      </c>
    </row>
    <row r="96" spans="3:19" x14ac:dyDescent="0.25">
      <c r="C96">
        <v>7</v>
      </c>
      <c r="D96">
        <v>100</v>
      </c>
      <c r="E96">
        <v>4</v>
      </c>
      <c r="I96">
        <v>672</v>
      </c>
      <c r="J96">
        <v>118.5</v>
      </c>
      <c r="O96">
        <v>290898</v>
      </c>
      <c r="P96">
        <v>290898</v>
      </c>
      <c r="Q96">
        <v>608726</v>
      </c>
    </row>
    <row r="97" spans="3:19" x14ac:dyDescent="0.25">
      <c r="C97">
        <v>7</v>
      </c>
      <c r="D97">
        <v>101</v>
      </c>
      <c r="E97">
        <v>7</v>
      </c>
      <c r="I97">
        <v>1008</v>
      </c>
      <c r="J97">
        <v>176</v>
      </c>
      <c r="O97">
        <v>330169</v>
      </c>
      <c r="P97">
        <v>330169</v>
      </c>
      <c r="Q97">
        <v>1285250</v>
      </c>
    </row>
    <row r="98" spans="3:19" x14ac:dyDescent="0.25">
      <c r="C98">
        <v>7</v>
      </c>
      <c r="D98" t="s">
        <v>3586</v>
      </c>
      <c r="E98">
        <v>81.5</v>
      </c>
      <c r="I98">
        <v>10306.700000000001</v>
      </c>
      <c r="J98">
        <v>347.75</v>
      </c>
      <c r="K98">
        <v>28.5</v>
      </c>
      <c r="O98">
        <v>928853</v>
      </c>
      <c r="P98">
        <v>928853</v>
      </c>
      <c r="Q98">
        <v>4605502</v>
      </c>
      <c r="R98">
        <v>10680</v>
      </c>
      <c r="S98">
        <v>7916.666666666667</v>
      </c>
    </row>
    <row r="99" spans="3:19" x14ac:dyDescent="0.25">
      <c r="C99">
        <v>7</v>
      </c>
      <c r="D99">
        <v>303</v>
      </c>
      <c r="E99">
        <v>21</v>
      </c>
      <c r="I99">
        <v>2726.5</v>
      </c>
      <c r="J99">
        <v>104</v>
      </c>
      <c r="K99">
        <v>10</v>
      </c>
      <c r="O99">
        <v>211262</v>
      </c>
      <c r="P99">
        <v>211262</v>
      </c>
      <c r="Q99">
        <v>1148248</v>
      </c>
      <c r="R99">
        <v>10680</v>
      </c>
      <c r="S99">
        <v>7916.666666666667</v>
      </c>
    </row>
    <row r="100" spans="3:19" x14ac:dyDescent="0.25">
      <c r="C100">
        <v>7</v>
      </c>
      <c r="D100">
        <v>304</v>
      </c>
      <c r="E100">
        <v>28.25</v>
      </c>
      <c r="I100">
        <v>3584.15</v>
      </c>
      <c r="J100">
        <v>65</v>
      </c>
      <c r="K100">
        <v>15</v>
      </c>
      <c r="O100">
        <v>407416</v>
      </c>
      <c r="P100">
        <v>407416</v>
      </c>
      <c r="Q100">
        <v>1930259</v>
      </c>
    </row>
    <row r="101" spans="3:19" x14ac:dyDescent="0.25">
      <c r="C101">
        <v>7</v>
      </c>
      <c r="D101">
        <v>305</v>
      </c>
      <c r="E101">
        <v>9.25</v>
      </c>
      <c r="I101">
        <v>898.8</v>
      </c>
      <c r="J101">
        <v>9</v>
      </c>
      <c r="K101">
        <v>3.5</v>
      </c>
      <c r="O101">
        <v>145571</v>
      </c>
      <c r="P101">
        <v>145571</v>
      </c>
      <c r="Q101">
        <v>567039</v>
      </c>
    </row>
    <row r="102" spans="3:19" x14ac:dyDescent="0.25">
      <c r="C102">
        <v>7</v>
      </c>
      <c r="D102">
        <v>418</v>
      </c>
      <c r="E102">
        <v>2</v>
      </c>
      <c r="I102">
        <v>345</v>
      </c>
      <c r="O102">
        <v>16241</v>
      </c>
      <c r="P102">
        <v>16241</v>
      </c>
      <c r="Q102">
        <v>98864</v>
      </c>
    </row>
    <row r="103" spans="3:19" x14ac:dyDescent="0.25">
      <c r="C103">
        <v>7</v>
      </c>
      <c r="D103">
        <v>424</v>
      </c>
      <c r="E103">
        <v>5</v>
      </c>
      <c r="I103">
        <v>652.5</v>
      </c>
      <c r="J103">
        <v>16</v>
      </c>
      <c r="O103">
        <v>32906</v>
      </c>
      <c r="P103">
        <v>32906</v>
      </c>
      <c r="Q103">
        <v>205073</v>
      </c>
    </row>
    <row r="104" spans="3:19" x14ac:dyDescent="0.25">
      <c r="C104">
        <v>7</v>
      </c>
      <c r="D104">
        <v>636</v>
      </c>
      <c r="E104">
        <v>1</v>
      </c>
      <c r="I104">
        <v>92</v>
      </c>
      <c r="O104">
        <v>8287</v>
      </c>
      <c r="P104">
        <v>8287</v>
      </c>
      <c r="Q104">
        <v>52272</v>
      </c>
    </row>
    <row r="105" spans="3:19" x14ac:dyDescent="0.25">
      <c r="C105">
        <v>7</v>
      </c>
      <c r="D105">
        <v>642</v>
      </c>
      <c r="E105">
        <v>15</v>
      </c>
      <c r="I105">
        <v>2007.75</v>
      </c>
      <c r="J105">
        <v>153.75</v>
      </c>
      <c r="O105">
        <v>107170</v>
      </c>
      <c r="P105">
        <v>107170</v>
      </c>
      <c r="Q105">
        <v>603747</v>
      </c>
    </row>
    <row r="106" spans="3:19" x14ac:dyDescent="0.25">
      <c r="C106">
        <v>7</v>
      </c>
      <c r="D106" t="s">
        <v>3587</v>
      </c>
      <c r="E106">
        <v>2</v>
      </c>
      <c r="I106">
        <v>280</v>
      </c>
      <c r="O106">
        <v>19571</v>
      </c>
      <c r="P106">
        <v>19571</v>
      </c>
      <c r="Q106">
        <v>84872</v>
      </c>
    </row>
    <row r="107" spans="3:19" x14ac:dyDescent="0.25">
      <c r="C107">
        <v>7</v>
      </c>
      <c r="D107">
        <v>30</v>
      </c>
      <c r="E107">
        <v>2</v>
      </c>
      <c r="I107">
        <v>280</v>
      </c>
      <c r="O107">
        <v>19571</v>
      </c>
      <c r="P107">
        <v>19571</v>
      </c>
      <c r="Q107">
        <v>84872</v>
      </c>
    </row>
    <row r="108" spans="3:19" x14ac:dyDescent="0.25">
      <c r="C108" t="s">
        <v>3594</v>
      </c>
      <c r="E108">
        <v>97.5</v>
      </c>
      <c r="I108">
        <v>12738.699999999999</v>
      </c>
      <c r="J108">
        <v>730.75</v>
      </c>
      <c r="K108">
        <v>28.5</v>
      </c>
      <c r="O108">
        <v>1857070</v>
      </c>
      <c r="P108">
        <v>1857070</v>
      </c>
      <c r="Q108">
        <v>7098145</v>
      </c>
      <c r="R108">
        <v>10680</v>
      </c>
      <c r="S108">
        <v>11472.38514173998</v>
      </c>
    </row>
  </sheetData>
  <hyperlinks>
    <hyperlink ref="A2" location="Obsah!A1" display="Zpět na Obsah  KL 01  1.-4.měsíc" xr:uid="{69BD1001-AA37-4509-A2C1-0965232BAA02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3611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1518764.25</v>
      </c>
      <c r="C3" s="344">
        <f t="shared" ref="C3:Z3" si="0">SUBTOTAL(9,C6:C1048576)</f>
        <v>6</v>
      </c>
      <c r="D3" s="344"/>
      <c r="E3" s="344">
        <f>SUBTOTAL(9,E6:E1048576)/4</f>
        <v>1402384.9899999998</v>
      </c>
      <c r="F3" s="344"/>
      <c r="G3" s="344">
        <f t="shared" si="0"/>
        <v>6</v>
      </c>
      <c r="H3" s="344">
        <f>SUBTOTAL(9,H6:H1048576)/4</f>
        <v>1800973.0300000003</v>
      </c>
      <c r="I3" s="347">
        <f>IF(B3&lt;&gt;0,H3/B3,"")</f>
        <v>1.1858147372115193</v>
      </c>
      <c r="J3" s="345">
        <f>IF(E3&lt;&gt;0,H3/E3,"")</f>
        <v>1.2842215531699328</v>
      </c>
      <c r="K3" s="346">
        <f t="shared" si="0"/>
        <v>217692.66000000003</v>
      </c>
      <c r="L3" s="346"/>
      <c r="M3" s="344">
        <f t="shared" si="0"/>
        <v>3.8181132714013755</v>
      </c>
      <c r="N3" s="344">
        <f t="shared" si="0"/>
        <v>183488.44</v>
      </c>
      <c r="O3" s="344"/>
      <c r="P3" s="344">
        <f t="shared" si="0"/>
        <v>3</v>
      </c>
      <c r="Q3" s="344">
        <f t="shared" si="0"/>
        <v>187766.9</v>
      </c>
      <c r="R3" s="347">
        <f>IF(K3&lt;&gt;0,Q3/K3,"")</f>
        <v>0.86253206699757334</v>
      </c>
      <c r="S3" s="347">
        <f>IF(N3&lt;&gt;0,Q3/N3,"")</f>
        <v>1.0233173272387077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2018</v>
      </c>
      <c r="C5" s="843"/>
      <c r="D5" s="843"/>
      <c r="E5" s="843">
        <v>2019</v>
      </c>
      <c r="F5" s="843"/>
      <c r="G5" s="843"/>
      <c r="H5" s="843">
        <v>2020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2019</v>
      </c>
      <c r="O5" s="843"/>
      <c r="P5" s="843"/>
      <c r="Q5" s="843">
        <v>2020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2019</v>
      </c>
      <c r="X5" s="843"/>
      <c r="Y5" s="843"/>
      <c r="Z5" s="843">
        <v>2020</v>
      </c>
      <c r="AA5" s="844" t="s">
        <v>324</v>
      </c>
      <c r="AB5" s="845" t="s">
        <v>2</v>
      </c>
    </row>
    <row r="6" spans="1:28" ht="14.45" customHeight="1" x14ac:dyDescent="0.25">
      <c r="A6" s="846" t="s">
        <v>3607</v>
      </c>
      <c r="B6" s="847">
        <v>1518764.25</v>
      </c>
      <c r="C6" s="848">
        <v>1</v>
      </c>
      <c r="D6" s="848">
        <v>1.0829866697304003</v>
      </c>
      <c r="E6" s="847">
        <v>1402384.9899999993</v>
      </c>
      <c r="F6" s="848">
        <v>0.92337239963345152</v>
      </c>
      <c r="G6" s="848">
        <v>1</v>
      </c>
      <c r="H6" s="847">
        <v>1800973.0300000005</v>
      </c>
      <c r="I6" s="848">
        <v>1.1858147372115195</v>
      </c>
      <c r="J6" s="848">
        <v>1.2842215531699332</v>
      </c>
      <c r="K6" s="847">
        <v>108846.33000000002</v>
      </c>
      <c r="L6" s="848">
        <v>1</v>
      </c>
      <c r="M6" s="848">
        <v>1.1864107624436724</v>
      </c>
      <c r="N6" s="847">
        <v>91744.22</v>
      </c>
      <c r="O6" s="848">
        <v>0.84287839562436317</v>
      </c>
      <c r="P6" s="848">
        <v>1</v>
      </c>
      <c r="Q6" s="847">
        <v>93883.45</v>
      </c>
      <c r="R6" s="848">
        <v>0.86253206699757334</v>
      </c>
      <c r="S6" s="848">
        <v>1.0233173272387077</v>
      </c>
      <c r="T6" s="847"/>
      <c r="U6" s="848"/>
      <c r="V6" s="848"/>
      <c r="W6" s="847"/>
      <c r="X6" s="848"/>
      <c r="Y6" s="848"/>
      <c r="Z6" s="847"/>
      <c r="AA6" s="848"/>
      <c r="AB6" s="849"/>
    </row>
    <row r="7" spans="1:28" ht="14.45" customHeight="1" x14ac:dyDescent="0.25">
      <c r="A7" s="856" t="s">
        <v>3608</v>
      </c>
      <c r="B7" s="850">
        <v>1495137.25</v>
      </c>
      <c r="C7" s="851">
        <v>1</v>
      </c>
      <c r="D7" s="851">
        <v>1.0844331480012592</v>
      </c>
      <c r="E7" s="850">
        <v>1378726.9899999993</v>
      </c>
      <c r="F7" s="851">
        <v>0.92214075329873513</v>
      </c>
      <c r="G7" s="851">
        <v>1</v>
      </c>
      <c r="H7" s="850">
        <v>1774221.0300000005</v>
      </c>
      <c r="I7" s="851">
        <v>1.1866609771109646</v>
      </c>
      <c r="J7" s="851">
        <v>1.2868544990186936</v>
      </c>
      <c r="K7" s="850">
        <v>5581.6300000000019</v>
      </c>
      <c r="L7" s="851">
        <v>1</v>
      </c>
      <c r="M7" s="851">
        <v>1.4570859481867453</v>
      </c>
      <c r="N7" s="850">
        <v>3830.6800000000003</v>
      </c>
      <c r="O7" s="851">
        <v>0.68630131341561496</v>
      </c>
      <c r="P7" s="851">
        <v>1</v>
      </c>
      <c r="Q7" s="850">
        <v>12810.369999999995</v>
      </c>
      <c r="R7" s="851">
        <v>2.2950948020560284</v>
      </c>
      <c r="S7" s="851">
        <v>3.344150385832279</v>
      </c>
      <c r="T7" s="850"/>
      <c r="U7" s="851"/>
      <c r="V7" s="851"/>
      <c r="W7" s="850"/>
      <c r="X7" s="851"/>
      <c r="Y7" s="851"/>
      <c r="Z7" s="850"/>
      <c r="AA7" s="851"/>
      <c r="AB7" s="852"/>
    </row>
    <row r="8" spans="1:28" ht="14.45" customHeight="1" x14ac:dyDescent="0.25">
      <c r="A8" s="856" t="s">
        <v>3609</v>
      </c>
      <c r="B8" s="850"/>
      <c r="C8" s="851"/>
      <c r="D8" s="851"/>
      <c r="E8" s="850">
        <v>0</v>
      </c>
      <c r="F8" s="851"/>
      <c r="G8" s="851"/>
      <c r="H8" s="850">
        <v>0</v>
      </c>
      <c r="I8" s="851"/>
      <c r="J8" s="851"/>
      <c r="K8" s="850"/>
      <c r="L8" s="851"/>
      <c r="M8" s="851"/>
      <c r="N8" s="850"/>
      <c r="O8" s="851"/>
      <c r="P8" s="851"/>
      <c r="Q8" s="850"/>
      <c r="R8" s="851"/>
      <c r="S8" s="851"/>
      <c r="T8" s="850"/>
      <c r="U8" s="851"/>
      <c r="V8" s="851"/>
      <c r="W8" s="850"/>
      <c r="X8" s="851"/>
      <c r="Y8" s="851"/>
      <c r="Z8" s="850"/>
      <c r="AA8" s="851"/>
      <c r="AB8" s="852"/>
    </row>
    <row r="9" spans="1:28" ht="14.45" customHeight="1" thickBot="1" x14ac:dyDescent="0.3">
      <c r="A9" s="857" t="s">
        <v>3610</v>
      </c>
      <c r="B9" s="853">
        <v>23627</v>
      </c>
      <c r="C9" s="854">
        <v>1</v>
      </c>
      <c r="D9" s="854">
        <v>0.99868966100262069</v>
      </c>
      <c r="E9" s="853">
        <v>23658</v>
      </c>
      <c r="F9" s="854">
        <v>1.001312058238456</v>
      </c>
      <c r="G9" s="854">
        <v>1</v>
      </c>
      <c r="H9" s="853">
        <v>26752</v>
      </c>
      <c r="I9" s="854">
        <v>1.1322639353282262</v>
      </c>
      <c r="J9" s="854">
        <v>1.1307802857384395</v>
      </c>
      <c r="K9" s="853">
        <v>103264.70000000001</v>
      </c>
      <c r="L9" s="854">
        <v>1</v>
      </c>
      <c r="M9" s="854">
        <v>1.1746165607709578</v>
      </c>
      <c r="N9" s="853">
        <v>87913.54</v>
      </c>
      <c r="O9" s="854">
        <v>0.85134164917924504</v>
      </c>
      <c r="P9" s="854">
        <v>1</v>
      </c>
      <c r="Q9" s="853">
        <v>81073.08</v>
      </c>
      <c r="R9" s="854">
        <v>0.78509965167186846</v>
      </c>
      <c r="S9" s="854">
        <v>0.92219105270928692</v>
      </c>
      <c r="T9" s="853"/>
      <c r="U9" s="854"/>
      <c r="V9" s="854"/>
      <c r="W9" s="853"/>
      <c r="X9" s="854"/>
      <c r="Y9" s="854"/>
      <c r="Z9" s="853"/>
      <c r="AA9" s="854"/>
      <c r="AB9" s="855"/>
    </row>
    <row r="10" spans="1:28" ht="14.45" customHeight="1" thickBot="1" x14ac:dyDescent="0.25"/>
    <row r="11" spans="1:28" ht="14.45" customHeight="1" x14ac:dyDescent="0.25">
      <c r="A11" s="846" t="s">
        <v>610</v>
      </c>
      <c r="B11" s="847">
        <v>1518764.2500000002</v>
      </c>
      <c r="C11" s="848">
        <v>1</v>
      </c>
      <c r="D11" s="848">
        <v>1.0829866697303996</v>
      </c>
      <c r="E11" s="847">
        <v>1402384.9900000005</v>
      </c>
      <c r="F11" s="848">
        <v>0.92337239963345219</v>
      </c>
      <c r="G11" s="848">
        <v>1</v>
      </c>
      <c r="H11" s="847">
        <v>1800973.03</v>
      </c>
      <c r="I11" s="848">
        <v>1.1858147372115191</v>
      </c>
      <c r="J11" s="849">
        <v>1.2842215531699319</v>
      </c>
    </row>
    <row r="12" spans="1:28" ht="14.45" customHeight="1" x14ac:dyDescent="0.25">
      <c r="A12" s="856" t="s">
        <v>3612</v>
      </c>
      <c r="B12" s="850">
        <v>239019</v>
      </c>
      <c r="C12" s="851">
        <v>1</v>
      </c>
      <c r="D12" s="851">
        <v>1.144957264154798</v>
      </c>
      <c r="E12" s="850">
        <v>208758.01</v>
      </c>
      <c r="F12" s="851">
        <v>0.87339504390864331</v>
      </c>
      <c r="G12" s="851">
        <v>1</v>
      </c>
      <c r="H12" s="850">
        <v>121663.44</v>
      </c>
      <c r="I12" s="851">
        <v>0.50901158485308695</v>
      </c>
      <c r="J12" s="852">
        <v>0.58279651161648838</v>
      </c>
    </row>
    <row r="13" spans="1:28" ht="14.45" customHeight="1" x14ac:dyDescent="0.25">
      <c r="A13" s="856" t="s">
        <v>3613</v>
      </c>
      <c r="B13" s="850">
        <v>1279745.2500000002</v>
      </c>
      <c r="C13" s="851">
        <v>1</v>
      </c>
      <c r="D13" s="851">
        <v>1.0721483942998673</v>
      </c>
      <c r="E13" s="850">
        <v>1193626.9800000004</v>
      </c>
      <c r="F13" s="851">
        <v>0.93270670862032912</v>
      </c>
      <c r="G13" s="851">
        <v>1</v>
      </c>
      <c r="H13" s="850">
        <v>1679309.59</v>
      </c>
      <c r="I13" s="851">
        <v>1.3122217800769331</v>
      </c>
      <c r="J13" s="852">
        <v>1.4068964744747974</v>
      </c>
    </row>
    <row r="14" spans="1:28" ht="14.45" customHeight="1" x14ac:dyDescent="0.25">
      <c r="A14" s="858" t="s">
        <v>613</v>
      </c>
      <c r="B14" s="859"/>
      <c r="C14" s="860"/>
      <c r="D14" s="860"/>
      <c r="E14" s="859">
        <v>0</v>
      </c>
      <c r="F14" s="860"/>
      <c r="G14" s="860"/>
      <c r="H14" s="859">
        <v>0</v>
      </c>
      <c r="I14" s="860"/>
      <c r="J14" s="861"/>
    </row>
    <row r="15" spans="1:28" ht="14.45" customHeight="1" thickBot="1" x14ac:dyDescent="0.3">
      <c r="A15" s="857" t="s">
        <v>3612</v>
      </c>
      <c r="B15" s="853"/>
      <c r="C15" s="854"/>
      <c r="D15" s="854"/>
      <c r="E15" s="853">
        <v>0</v>
      </c>
      <c r="F15" s="854"/>
      <c r="G15" s="854"/>
      <c r="H15" s="853">
        <v>0</v>
      </c>
      <c r="I15" s="854"/>
      <c r="J15" s="855"/>
    </row>
    <row r="16" spans="1:28" ht="14.45" customHeight="1" x14ac:dyDescent="0.2">
      <c r="A16" s="786" t="s">
        <v>295</v>
      </c>
    </row>
    <row r="17" spans="1:1" ht="14.45" customHeight="1" x14ac:dyDescent="0.2">
      <c r="A17" s="787" t="s">
        <v>1936</v>
      </c>
    </row>
    <row r="18" spans="1:1" ht="14.45" customHeight="1" x14ac:dyDescent="0.2">
      <c r="A18" s="786" t="s">
        <v>3614</v>
      </c>
    </row>
    <row r="19" spans="1:1" ht="14.45" customHeight="1" x14ac:dyDescent="0.2">
      <c r="A19" s="786" t="s">
        <v>3615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61CFF16D-870D-4D30-8B67-15722A77248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3619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9778</v>
      </c>
      <c r="C3" s="404">
        <f t="shared" si="0"/>
        <v>9620</v>
      </c>
      <c r="D3" s="438">
        <f t="shared" si="0"/>
        <v>10365</v>
      </c>
      <c r="E3" s="346">
        <f t="shared" si="0"/>
        <v>1518764.25</v>
      </c>
      <c r="F3" s="344">
        <f t="shared" si="0"/>
        <v>1402384.99</v>
      </c>
      <c r="G3" s="405">
        <f t="shared" si="0"/>
        <v>1800973.03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2018</v>
      </c>
      <c r="C5" s="843">
        <v>2019</v>
      </c>
      <c r="D5" s="862">
        <v>2020</v>
      </c>
      <c r="E5" s="842">
        <v>2018</v>
      </c>
      <c r="F5" s="843">
        <v>2019</v>
      </c>
      <c r="G5" s="862">
        <v>2020</v>
      </c>
    </row>
    <row r="6" spans="1:7" ht="14.45" customHeight="1" x14ac:dyDescent="0.2">
      <c r="A6" s="835" t="s">
        <v>3612</v>
      </c>
      <c r="B6" s="225">
        <v>579</v>
      </c>
      <c r="C6" s="225">
        <v>535</v>
      </c>
      <c r="D6" s="225">
        <v>470</v>
      </c>
      <c r="E6" s="863">
        <v>239019</v>
      </c>
      <c r="F6" s="863">
        <v>208758.01</v>
      </c>
      <c r="G6" s="864">
        <v>121663.44</v>
      </c>
    </row>
    <row r="7" spans="1:7" ht="14.45" customHeight="1" x14ac:dyDescent="0.2">
      <c r="A7" s="836" t="s">
        <v>1938</v>
      </c>
      <c r="B7" s="831">
        <v>103</v>
      </c>
      <c r="C7" s="831">
        <v>114</v>
      </c>
      <c r="D7" s="831">
        <v>109</v>
      </c>
      <c r="E7" s="865">
        <v>17209.66</v>
      </c>
      <c r="F7" s="865">
        <v>19417.330000000002</v>
      </c>
      <c r="G7" s="866">
        <v>19859.330000000002</v>
      </c>
    </row>
    <row r="8" spans="1:7" ht="14.45" customHeight="1" x14ac:dyDescent="0.2">
      <c r="A8" s="836" t="s">
        <v>1939</v>
      </c>
      <c r="B8" s="831">
        <v>834</v>
      </c>
      <c r="C8" s="831">
        <v>1126</v>
      </c>
      <c r="D8" s="831">
        <v>1107</v>
      </c>
      <c r="E8" s="865">
        <v>96583.33</v>
      </c>
      <c r="F8" s="865">
        <v>123616</v>
      </c>
      <c r="G8" s="866">
        <v>208462.78999999998</v>
      </c>
    </row>
    <row r="9" spans="1:7" ht="14.45" customHeight="1" x14ac:dyDescent="0.2">
      <c r="A9" s="836" t="s">
        <v>1940</v>
      </c>
      <c r="B9" s="831">
        <v>869</v>
      </c>
      <c r="C9" s="831">
        <v>719</v>
      </c>
      <c r="D9" s="831">
        <v>747</v>
      </c>
      <c r="E9" s="865">
        <v>113327.99</v>
      </c>
      <c r="F9" s="865">
        <v>87353</v>
      </c>
      <c r="G9" s="866">
        <v>99043.67</v>
      </c>
    </row>
    <row r="10" spans="1:7" ht="14.45" customHeight="1" x14ac:dyDescent="0.2">
      <c r="A10" s="836" t="s">
        <v>3616</v>
      </c>
      <c r="B10" s="831">
        <v>410</v>
      </c>
      <c r="C10" s="831">
        <v>341</v>
      </c>
      <c r="D10" s="831">
        <v>171</v>
      </c>
      <c r="E10" s="865">
        <v>89237.33</v>
      </c>
      <c r="F10" s="865">
        <v>70491</v>
      </c>
      <c r="G10" s="866">
        <v>35768</v>
      </c>
    </row>
    <row r="11" spans="1:7" ht="14.45" customHeight="1" x14ac:dyDescent="0.2">
      <c r="A11" s="836" t="s">
        <v>1941</v>
      </c>
      <c r="B11" s="831">
        <v>965</v>
      </c>
      <c r="C11" s="831">
        <v>793</v>
      </c>
      <c r="D11" s="831">
        <v>1078</v>
      </c>
      <c r="E11" s="865">
        <v>76607.67</v>
      </c>
      <c r="F11" s="865">
        <v>57286.67</v>
      </c>
      <c r="G11" s="866">
        <v>197167.56999999998</v>
      </c>
    </row>
    <row r="12" spans="1:7" ht="14.45" customHeight="1" x14ac:dyDescent="0.2">
      <c r="A12" s="836" t="s">
        <v>1942</v>
      </c>
      <c r="B12" s="831">
        <v>1296</v>
      </c>
      <c r="C12" s="831">
        <v>1263</v>
      </c>
      <c r="D12" s="831">
        <v>1390</v>
      </c>
      <c r="E12" s="865">
        <v>238915.99</v>
      </c>
      <c r="F12" s="865">
        <v>219942.66</v>
      </c>
      <c r="G12" s="866">
        <v>262914.11000000004</v>
      </c>
    </row>
    <row r="13" spans="1:7" ht="14.45" customHeight="1" x14ac:dyDescent="0.2">
      <c r="A13" s="836" t="s">
        <v>1943</v>
      </c>
      <c r="B13" s="831">
        <v>1789</v>
      </c>
      <c r="C13" s="831">
        <v>1799</v>
      </c>
      <c r="D13" s="831">
        <v>1544</v>
      </c>
      <c r="E13" s="865">
        <v>301086.32999999996</v>
      </c>
      <c r="F13" s="865">
        <v>283487.66000000003</v>
      </c>
      <c r="G13" s="866">
        <v>318170.99</v>
      </c>
    </row>
    <row r="14" spans="1:7" ht="14.45" customHeight="1" x14ac:dyDescent="0.2">
      <c r="A14" s="836" t="s">
        <v>1944</v>
      </c>
      <c r="B14" s="831">
        <v>1055</v>
      </c>
      <c r="C14" s="831">
        <v>824</v>
      </c>
      <c r="D14" s="831">
        <v>885</v>
      </c>
      <c r="E14" s="865">
        <v>105136.97</v>
      </c>
      <c r="F14" s="865">
        <v>77777.66</v>
      </c>
      <c r="G14" s="866">
        <v>153926.78</v>
      </c>
    </row>
    <row r="15" spans="1:7" ht="14.45" customHeight="1" x14ac:dyDescent="0.2">
      <c r="A15" s="836" t="s">
        <v>1945</v>
      </c>
      <c r="B15" s="831"/>
      <c r="C15" s="831"/>
      <c r="D15" s="831">
        <v>224</v>
      </c>
      <c r="E15" s="865"/>
      <c r="F15" s="865"/>
      <c r="G15" s="866">
        <v>36714.78</v>
      </c>
    </row>
    <row r="16" spans="1:7" ht="14.45" customHeight="1" x14ac:dyDescent="0.2">
      <c r="A16" s="836" t="s">
        <v>1946</v>
      </c>
      <c r="B16" s="831">
        <v>1163</v>
      </c>
      <c r="C16" s="831">
        <v>819</v>
      </c>
      <c r="D16" s="831">
        <v>990</v>
      </c>
      <c r="E16" s="865">
        <v>147126</v>
      </c>
      <c r="F16" s="865">
        <v>91486</v>
      </c>
      <c r="G16" s="866">
        <v>140243.89000000001</v>
      </c>
    </row>
    <row r="17" spans="1:7" ht="14.45" customHeight="1" x14ac:dyDescent="0.2">
      <c r="A17" s="836" t="s">
        <v>3617</v>
      </c>
      <c r="B17" s="831">
        <v>15</v>
      </c>
      <c r="C17" s="831"/>
      <c r="D17" s="831"/>
      <c r="E17" s="865">
        <v>2445</v>
      </c>
      <c r="F17" s="865"/>
      <c r="G17" s="866"/>
    </row>
    <row r="18" spans="1:7" ht="14.45" customHeight="1" x14ac:dyDescent="0.2">
      <c r="A18" s="836" t="s">
        <v>1947</v>
      </c>
      <c r="B18" s="831">
        <v>4</v>
      </c>
      <c r="C18" s="831">
        <v>2</v>
      </c>
      <c r="D18" s="831">
        <v>19</v>
      </c>
      <c r="E18" s="865">
        <v>481.33</v>
      </c>
      <c r="F18" s="865">
        <v>76</v>
      </c>
      <c r="G18" s="866">
        <v>3749</v>
      </c>
    </row>
    <row r="19" spans="1:7" ht="14.45" customHeight="1" x14ac:dyDescent="0.2">
      <c r="A19" s="836" t="s">
        <v>1948</v>
      </c>
      <c r="B19" s="831">
        <v>59</v>
      </c>
      <c r="C19" s="831">
        <v>563</v>
      </c>
      <c r="D19" s="831">
        <v>899</v>
      </c>
      <c r="E19" s="865">
        <v>7427</v>
      </c>
      <c r="F19" s="865">
        <v>68377.34</v>
      </c>
      <c r="G19" s="866">
        <v>99581.89</v>
      </c>
    </row>
    <row r="20" spans="1:7" ht="14.45" customHeight="1" x14ac:dyDescent="0.2">
      <c r="A20" s="836" t="s">
        <v>3618</v>
      </c>
      <c r="B20" s="831">
        <v>44</v>
      </c>
      <c r="C20" s="831">
        <v>44</v>
      </c>
      <c r="D20" s="831"/>
      <c r="E20" s="865">
        <v>8990.33</v>
      </c>
      <c r="F20" s="865">
        <v>6542</v>
      </c>
      <c r="G20" s="866"/>
    </row>
    <row r="21" spans="1:7" ht="14.45" customHeight="1" thickBot="1" x14ac:dyDescent="0.25">
      <c r="A21" s="869" t="s">
        <v>1949</v>
      </c>
      <c r="B21" s="833">
        <v>593</v>
      </c>
      <c r="C21" s="833">
        <v>678</v>
      </c>
      <c r="D21" s="833">
        <v>732</v>
      </c>
      <c r="E21" s="867">
        <v>75170.320000000007</v>
      </c>
      <c r="F21" s="867">
        <v>87773.66</v>
      </c>
      <c r="G21" s="868">
        <v>103706.79</v>
      </c>
    </row>
    <row r="22" spans="1:7" ht="14.45" customHeight="1" x14ac:dyDescent="0.2">
      <c r="A22" s="786" t="s">
        <v>295</v>
      </c>
    </row>
    <row r="23" spans="1:7" ht="14.45" customHeight="1" x14ac:dyDescent="0.2">
      <c r="A23" s="787" t="s">
        <v>1936</v>
      </c>
    </row>
    <row r="24" spans="1:7" ht="14.45" customHeight="1" x14ac:dyDescent="0.2">
      <c r="A24" s="786" t="s">
        <v>3614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6BCA013-BDB2-43D9-8A46-F26653053F6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3688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9841.7999999999993</v>
      </c>
      <c r="H3" s="208">
        <f t="shared" si="0"/>
        <v>1627610.5799999998</v>
      </c>
      <c r="I3" s="78"/>
      <c r="J3" s="78"/>
      <c r="K3" s="208">
        <f t="shared" si="0"/>
        <v>9648.1</v>
      </c>
      <c r="L3" s="208">
        <f t="shared" si="0"/>
        <v>1494129.21</v>
      </c>
      <c r="M3" s="78"/>
      <c r="N3" s="78"/>
      <c r="O3" s="208">
        <f t="shared" si="0"/>
        <v>10413.200000000001</v>
      </c>
      <c r="P3" s="208">
        <f t="shared" si="0"/>
        <v>1894856.48</v>
      </c>
      <c r="Q3" s="79">
        <f>IF(L3=0,0,P3/L3)</f>
        <v>1.2682012153420119</v>
      </c>
      <c r="R3" s="209">
        <f>IF(O3=0,0,P3/O3)</f>
        <v>181.96678062459185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/>
      <c r="B6" s="807" t="s">
        <v>3620</v>
      </c>
      <c r="C6" s="807" t="s">
        <v>613</v>
      </c>
      <c r="D6" s="807" t="s">
        <v>3621</v>
      </c>
      <c r="E6" s="807" t="s">
        <v>3622</v>
      </c>
      <c r="F6" s="807" t="s">
        <v>3623</v>
      </c>
      <c r="G6" s="225"/>
      <c r="H6" s="225"/>
      <c r="I6" s="807"/>
      <c r="J6" s="807"/>
      <c r="K6" s="225">
        <v>4</v>
      </c>
      <c r="L6" s="225">
        <v>0</v>
      </c>
      <c r="M6" s="807"/>
      <c r="N6" s="807">
        <v>0</v>
      </c>
      <c r="O6" s="225">
        <v>10</v>
      </c>
      <c r="P6" s="225">
        <v>0</v>
      </c>
      <c r="Q6" s="812"/>
      <c r="R6" s="830">
        <v>0</v>
      </c>
    </row>
    <row r="7" spans="1:18" ht="14.45" customHeight="1" x14ac:dyDescent="0.2">
      <c r="A7" s="821" t="s">
        <v>589</v>
      </c>
      <c r="B7" s="822" t="s">
        <v>3624</v>
      </c>
      <c r="C7" s="822" t="s">
        <v>610</v>
      </c>
      <c r="D7" s="822" t="s">
        <v>3625</v>
      </c>
      <c r="E7" s="822" t="s">
        <v>3626</v>
      </c>
      <c r="F7" s="822" t="s">
        <v>3627</v>
      </c>
      <c r="G7" s="831">
        <v>11.200000000000003</v>
      </c>
      <c r="H7" s="831">
        <v>780.6400000000001</v>
      </c>
      <c r="I7" s="822">
        <v>1.1546391752577321</v>
      </c>
      <c r="J7" s="822">
        <v>69.699999999999989</v>
      </c>
      <c r="K7" s="831">
        <v>9.7000000000000011</v>
      </c>
      <c r="L7" s="831">
        <v>676.09</v>
      </c>
      <c r="M7" s="822">
        <v>1</v>
      </c>
      <c r="N7" s="822">
        <v>69.699999999999989</v>
      </c>
      <c r="O7" s="831">
        <v>5.4999999999999982</v>
      </c>
      <c r="P7" s="831">
        <v>383.35000000000014</v>
      </c>
      <c r="Q7" s="827">
        <v>0.56701030927835072</v>
      </c>
      <c r="R7" s="832">
        <v>69.700000000000045</v>
      </c>
    </row>
    <row r="8" spans="1:18" ht="14.45" customHeight="1" x14ac:dyDescent="0.2">
      <c r="A8" s="821" t="s">
        <v>589</v>
      </c>
      <c r="B8" s="822" t="s">
        <v>3624</v>
      </c>
      <c r="C8" s="822" t="s">
        <v>610</v>
      </c>
      <c r="D8" s="822" t="s">
        <v>3625</v>
      </c>
      <c r="E8" s="822" t="s">
        <v>3628</v>
      </c>
      <c r="F8" s="822" t="s">
        <v>3629</v>
      </c>
      <c r="G8" s="831">
        <v>0.2</v>
      </c>
      <c r="H8" s="831">
        <v>27.64</v>
      </c>
      <c r="I8" s="822"/>
      <c r="J8" s="822">
        <v>138.19999999999999</v>
      </c>
      <c r="K8" s="831"/>
      <c r="L8" s="831"/>
      <c r="M8" s="822"/>
      <c r="N8" s="822"/>
      <c r="O8" s="831"/>
      <c r="P8" s="831"/>
      <c r="Q8" s="827"/>
      <c r="R8" s="832"/>
    </row>
    <row r="9" spans="1:18" ht="14.45" customHeight="1" x14ac:dyDescent="0.2">
      <c r="A9" s="821" t="s">
        <v>589</v>
      </c>
      <c r="B9" s="822" t="s">
        <v>3624</v>
      </c>
      <c r="C9" s="822" t="s">
        <v>610</v>
      </c>
      <c r="D9" s="822" t="s">
        <v>3625</v>
      </c>
      <c r="E9" s="822" t="s">
        <v>3630</v>
      </c>
      <c r="F9" s="822" t="s">
        <v>1119</v>
      </c>
      <c r="G9" s="831">
        <v>13.600000000000001</v>
      </c>
      <c r="H9" s="831">
        <v>4447.1500000000005</v>
      </c>
      <c r="I9" s="822">
        <v>1.4579242245920936</v>
      </c>
      <c r="J9" s="822">
        <v>326.99632352941177</v>
      </c>
      <c r="K9" s="831">
        <v>10.700000000000001</v>
      </c>
      <c r="L9" s="831">
        <v>3050.33</v>
      </c>
      <c r="M9" s="822">
        <v>1</v>
      </c>
      <c r="N9" s="822">
        <v>285.07757009345789</v>
      </c>
      <c r="O9" s="831">
        <v>32.699999999999996</v>
      </c>
      <c r="P9" s="831">
        <v>12023.790000000003</v>
      </c>
      <c r="Q9" s="827">
        <v>3.9417997397002957</v>
      </c>
      <c r="R9" s="832">
        <v>367.7000000000001</v>
      </c>
    </row>
    <row r="10" spans="1:18" ht="14.45" customHeight="1" x14ac:dyDescent="0.2">
      <c r="A10" s="821" t="s">
        <v>589</v>
      </c>
      <c r="B10" s="822" t="s">
        <v>3624</v>
      </c>
      <c r="C10" s="822" t="s">
        <v>610</v>
      </c>
      <c r="D10" s="822" t="s">
        <v>3625</v>
      </c>
      <c r="E10" s="822" t="s">
        <v>3631</v>
      </c>
      <c r="F10" s="822" t="s">
        <v>1114</v>
      </c>
      <c r="G10" s="831">
        <v>3.3000000000000003</v>
      </c>
      <c r="H10" s="831">
        <v>262</v>
      </c>
      <c r="I10" s="822">
        <v>2.9551094067223103</v>
      </c>
      <c r="J10" s="822">
        <v>79.393939393939391</v>
      </c>
      <c r="K10" s="831">
        <v>1.3000000000000003</v>
      </c>
      <c r="L10" s="831">
        <v>88.66</v>
      </c>
      <c r="M10" s="822">
        <v>1</v>
      </c>
      <c r="N10" s="822">
        <v>68.199999999999989</v>
      </c>
      <c r="O10" s="831">
        <v>4.7999999999999972</v>
      </c>
      <c r="P10" s="831">
        <v>403.22999999999973</v>
      </c>
      <c r="Q10" s="827">
        <v>4.5480487254680773</v>
      </c>
      <c r="R10" s="832">
        <v>84.006249999999994</v>
      </c>
    </row>
    <row r="11" spans="1:18" ht="14.45" customHeight="1" x14ac:dyDescent="0.2">
      <c r="A11" s="821" t="s">
        <v>589</v>
      </c>
      <c r="B11" s="822" t="s">
        <v>3624</v>
      </c>
      <c r="C11" s="822" t="s">
        <v>610</v>
      </c>
      <c r="D11" s="822" t="s">
        <v>3625</v>
      </c>
      <c r="E11" s="822" t="s">
        <v>3632</v>
      </c>
      <c r="F11" s="822" t="s">
        <v>2161</v>
      </c>
      <c r="G11" s="831">
        <v>0.2</v>
      </c>
      <c r="H11" s="831">
        <v>7.8</v>
      </c>
      <c r="I11" s="822">
        <v>0.5</v>
      </c>
      <c r="J11" s="822">
        <v>39</v>
      </c>
      <c r="K11" s="831">
        <v>0.4</v>
      </c>
      <c r="L11" s="831">
        <v>15.6</v>
      </c>
      <c r="M11" s="822">
        <v>1</v>
      </c>
      <c r="N11" s="822">
        <v>39</v>
      </c>
      <c r="O11" s="831"/>
      <c r="P11" s="831"/>
      <c r="Q11" s="827"/>
      <c r="R11" s="832"/>
    </row>
    <row r="12" spans="1:18" ht="14.45" customHeight="1" x14ac:dyDescent="0.2">
      <c r="A12" s="821" t="s">
        <v>589</v>
      </c>
      <c r="B12" s="822" t="s">
        <v>3624</v>
      </c>
      <c r="C12" s="822" t="s">
        <v>610</v>
      </c>
      <c r="D12" s="822" t="s">
        <v>3625</v>
      </c>
      <c r="E12" s="822" t="s">
        <v>3633</v>
      </c>
      <c r="F12" s="822" t="s">
        <v>3634</v>
      </c>
      <c r="G12" s="831">
        <v>0.2</v>
      </c>
      <c r="H12" s="831">
        <v>35.4</v>
      </c>
      <c r="I12" s="822"/>
      <c r="J12" s="822">
        <v>176.99999999999997</v>
      </c>
      <c r="K12" s="831"/>
      <c r="L12" s="831"/>
      <c r="M12" s="822"/>
      <c r="N12" s="822"/>
      <c r="O12" s="831"/>
      <c r="P12" s="831"/>
      <c r="Q12" s="827"/>
      <c r="R12" s="832"/>
    </row>
    <row r="13" spans="1:18" ht="14.45" customHeight="1" x14ac:dyDescent="0.2">
      <c r="A13" s="821" t="s">
        <v>589</v>
      </c>
      <c r="B13" s="822" t="s">
        <v>3624</v>
      </c>
      <c r="C13" s="822" t="s">
        <v>610</v>
      </c>
      <c r="D13" s="822" t="s">
        <v>3625</v>
      </c>
      <c r="E13" s="822" t="s">
        <v>3635</v>
      </c>
      <c r="F13" s="822"/>
      <c r="G13" s="831">
        <v>0.1</v>
      </c>
      <c r="H13" s="831">
        <v>21</v>
      </c>
      <c r="I13" s="822"/>
      <c r="J13" s="822">
        <v>210</v>
      </c>
      <c r="K13" s="831"/>
      <c r="L13" s="831"/>
      <c r="M13" s="822"/>
      <c r="N13" s="822"/>
      <c r="O13" s="831"/>
      <c r="P13" s="831"/>
      <c r="Q13" s="827"/>
      <c r="R13" s="832"/>
    </row>
    <row r="14" spans="1:18" ht="14.45" customHeight="1" x14ac:dyDescent="0.2">
      <c r="A14" s="821" t="s">
        <v>589</v>
      </c>
      <c r="B14" s="822" t="s">
        <v>3624</v>
      </c>
      <c r="C14" s="822" t="s">
        <v>610</v>
      </c>
      <c r="D14" s="822" t="s">
        <v>3625</v>
      </c>
      <c r="E14" s="822" t="s">
        <v>3636</v>
      </c>
      <c r="F14" s="822" t="s">
        <v>3637</v>
      </c>
      <c r="G14" s="831"/>
      <c r="H14" s="831"/>
      <c r="I14" s="822"/>
      <c r="J14" s="822"/>
      <c r="K14" s="831"/>
      <c r="L14" s="831"/>
      <c r="M14" s="822"/>
      <c r="N14" s="822"/>
      <c r="O14" s="831">
        <v>0</v>
      </c>
      <c r="P14" s="831">
        <v>0</v>
      </c>
      <c r="Q14" s="827"/>
      <c r="R14" s="832"/>
    </row>
    <row r="15" spans="1:18" ht="14.45" customHeight="1" x14ac:dyDescent="0.2">
      <c r="A15" s="821" t="s">
        <v>589</v>
      </c>
      <c r="B15" s="822" t="s">
        <v>3624</v>
      </c>
      <c r="C15" s="822" t="s">
        <v>610</v>
      </c>
      <c r="D15" s="822" t="s">
        <v>3621</v>
      </c>
      <c r="E15" s="822" t="s">
        <v>3638</v>
      </c>
      <c r="F15" s="822" t="s">
        <v>3639</v>
      </c>
      <c r="G15" s="831">
        <v>67</v>
      </c>
      <c r="H15" s="831">
        <v>5561</v>
      </c>
      <c r="I15" s="822">
        <v>0.68249877270495829</v>
      </c>
      <c r="J15" s="822">
        <v>83</v>
      </c>
      <c r="K15" s="831">
        <v>97</v>
      </c>
      <c r="L15" s="831">
        <v>8148</v>
      </c>
      <c r="M15" s="822">
        <v>1</v>
      </c>
      <c r="N15" s="822">
        <v>84</v>
      </c>
      <c r="O15" s="831">
        <v>83</v>
      </c>
      <c r="P15" s="831">
        <v>7055</v>
      </c>
      <c r="Q15" s="827">
        <v>0.8658566519391262</v>
      </c>
      <c r="R15" s="832">
        <v>85</v>
      </c>
    </row>
    <row r="16" spans="1:18" ht="14.45" customHeight="1" x14ac:dyDescent="0.2">
      <c r="A16" s="821" t="s">
        <v>589</v>
      </c>
      <c r="B16" s="822" t="s">
        <v>3624</v>
      </c>
      <c r="C16" s="822" t="s">
        <v>610</v>
      </c>
      <c r="D16" s="822" t="s">
        <v>3621</v>
      </c>
      <c r="E16" s="822" t="s">
        <v>3640</v>
      </c>
      <c r="F16" s="822" t="s">
        <v>3641</v>
      </c>
      <c r="G16" s="831">
        <v>341</v>
      </c>
      <c r="H16" s="831">
        <v>12617</v>
      </c>
      <c r="I16" s="822">
        <v>0.54971244336005576</v>
      </c>
      <c r="J16" s="822">
        <v>37</v>
      </c>
      <c r="K16" s="831">
        <v>604</v>
      </c>
      <c r="L16" s="831">
        <v>22952</v>
      </c>
      <c r="M16" s="822">
        <v>1</v>
      </c>
      <c r="N16" s="822">
        <v>38</v>
      </c>
      <c r="O16" s="831">
        <v>311</v>
      </c>
      <c r="P16" s="831">
        <v>11818</v>
      </c>
      <c r="Q16" s="827">
        <v>0.51490066225165565</v>
      </c>
      <c r="R16" s="832">
        <v>38</v>
      </c>
    </row>
    <row r="17" spans="1:18" ht="14.45" customHeight="1" x14ac:dyDescent="0.2">
      <c r="A17" s="821" t="s">
        <v>589</v>
      </c>
      <c r="B17" s="822" t="s">
        <v>3624</v>
      </c>
      <c r="C17" s="822" t="s">
        <v>610</v>
      </c>
      <c r="D17" s="822" t="s">
        <v>3621</v>
      </c>
      <c r="E17" s="822" t="s">
        <v>3642</v>
      </c>
      <c r="F17" s="822" t="s">
        <v>3643</v>
      </c>
      <c r="G17" s="831">
        <v>3</v>
      </c>
      <c r="H17" s="831">
        <v>15</v>
      </c>
      <c r="I17" s="822"/>
      <c r="J17" s="822">
        <v>5</v>
      </c>
      <c r="K17" s="831"/>
      <c r="L17" s="831"/>
      <c r="M17" s="822"/>
      <c r="N17" s="822"/>
      <c r="O17" s="831"/>
      <c r="P17" s="831"/>
      <c r="Q17" s="827"/>
      <c r="R17" s="832"/>
    </row>
    <row r="18" spans="1:18" ht="14.45" customHeight="1" x14ac:dyDescent="0.2">
      <c r="A18" s="821" t="s">
        <v>589</v>
      </c>
      <c r="B18" s="822" t="s">
        <v>3624</v>
      </c>
      <c r="C18" s="822" t="s">
        <v>610</v>
      </c>
      <c r="D18" s="822" t="s">
        <v>3621</v>
      </c>
      <c r="E18" s="822" t="s">
        <v>3644</v>
      </c>
      <c r="F18" s="822" t="s">
        <v>3645</v>
      </c>
      <c r="G18" s="831">
        <v>1</v>
      </c>
      <c r="H18" s="831">
        <v>5</v>
      </c>
      <c r="I18" s="822"/>
      <c r="J18" s="822">
        <v>5</v>
      </c>
      <c r="K18" s="831"/>
      <c r="L18" s="831"/>
      <c r="M18" s="822"/>
      <c r="N18" s="822"/>
      <c r="O18" s="831"/>
      <c r="P18" s="831"/>
      <c r="Q18" s="827"/>
      <c r="R18" s="832"/>
    </row>
    <row r="19" spans="1:18" ht="14.45" customHeight="1" x14ac:dyDescent="0.2">
      <c r="A19" s="821" t="s">
        <v>589</v>
      </c>
      <c r="B19" s="822" t="s">
        <v>3624</v>
      </c>
      <c r="C19" s="822" t="s">
        <v>610</v>
      </c>
      <c r="D19" s="822" t="s">
        <v>3621</v>
      </c>
      <c r="E19" s="822" t="s">
        <v>3646</v>
      </c>
      <c r="F19" s="822" t="s">
        <v>3647</v>
      </c>
      <c r="G19" s="831">
        <v>6</v>
      </c>
      <c r="H19" s="831">
        <v>702</v>
      </c>
      <c r="I19" s="822">
        <v>2.9745762711864407</v>
      </c>
      <c r="J19" s="822">
        <v>117</v>
      </c>
      <c r="K19" s="831">
        <v>2</v>
      </c>
      <c r="L19" s="831">
        <v>236</v>
      </c>
      <c r="M19" s="822">
        <v>1</v>
      </c>
      <c r="N19" s="822">
        <v>118</v>
      </c>
      <c r="O19" s="831">
        <v>3</v>
      </c>
      <c r="P19" s="831">
        <v>357</v>
      </c>
      <c r="Q19" s="827">
        <v>1.5127118644067796</v>
      </c>
      <c r="R19" s="832">
        <v>119</v>
      </c>
    </row>
    <row r="20" spans="1:18" ht="14.45" customHeight="1" x14ac:dyDescent="0.2">
      <c r="A20" s="821" t="s">
        <v>589</v>
      </c>
      <c r="B20" s="822" t="s">
        <v>3624</v>
      </c>
      <c r="C20" s="822" t="s">
        <v>610</v>
      </c>
      <c r="D20" s="822" t="s">
        <v>3621</v>
      </c>
      <c r="E20" s="822" t="s">
        <v>3648</v>
      </c>
      <c r="F20" s="822" t="s">
        <v>3649</v>
      </c>
      <c r="G20" s="831">
        <v>14</v>
      </c>
      <c r="H20" s="831">
        <v>1820</v>
      </c>
      <c r="I20" s="822">
        <v>1.2630117973629424</v>
      </c>
      <c r="J20" s="822">
        <v>130</v>
      </c>
      <c r="K20" s="831">
        <v>11</v>
      </c>
      <c r="L20" s="831">
        <v>1441</v>
      </c>
      <c r="M20" s="822">
        <v>1</v>
      </c>
      <c r="N20" s="822">
        <v>131</v>
      </c>
      <c r="O20" s="831">
        <v>38</v>
      </c>
      <c r="P20" s="831">
        <v>5016</v>
      </c>
      <c r="Q20" s="827">
        <v>3.4809160305343512</v>
      </c>
      <c r="R20" s="832">
        <v>132</v>
      </c>
    </row>
    <row r="21" spans="1:18" ht="14.45" customHeight="1" x14ac:dyDescent="0.2">
      <c r="A21" s="821" t="s">
        <v>589</v>
      </c>
      <c r="B21" s="822" t="s">
        <v>3624</v>
      </c>
      <c r="C21" s="822" t="s">
        <v>610</v>
      </c>
      <c r="D21" s="822" t="s">
        <v>3621</v>
      </c>
      <c r="E21" s="822" t="s">
        <v>3650</v>
      </c>
      <c r="F21" s="822" t="s">
        <v>3651</v>
      </c>
      <c r="G21" s="831">
        <v>1763</v>
      </c>
      <c r="H21" s="831">
        <v>223901</v>
      </c>
      <c r="I21" s="822">
        <v>0.91976814880541591</v>
      </c>
      <c r="J21" s="822">
        <v>127</v>
      </c>
      <c r="K21" s="831">
        <v>1932</v>
      </c>
      <c r="L21" s="831">
        <v>243432</v>
      </c>
      <c r="M21" s="822">
        <v>1</v>
      </c>
      <c r="N21" s="822">
        <v>126</v>
      </c>
      <c r="O21" s="831">
        <v>1121</v>
      </c>
      <c r="P21" s="831">
        <v>142367</v>
      </c>
      <c r="Q21" s="827">
        <v>0.58483272536067565</v>
      </c>
      <c r="R21" s="832">
        <v>127</v>
      </c>
    </row>
    <row r="22" spans="1:18" ht="14.45" customHeight="1" x14ac:dyDescent="0.2">
      <c r="A22" s="821" t="s">
        <v>589</v>
      </c>
      <c r="B22" s="822" t="s">
        <v>3624</v>
      </c>
      <c r="C22" s="822" t="s">
        <v>610</v>
      </c>
      <c r="D22" s="822" t="s">
        <v>3621</v>
      </c>
      <c r="E22" s="822" t="s">
        <v>3652</v>
      </c>
      <c r="F22" s="822" t="s">
        <v>3653</v>
      </c>
      <c r="G22" s="831">
        <v>1</v>
      </c>
      <c r="H22" s="831">
        <v>847</v>
      </c>
      <c r="I22" s="822"/>
      <c r="J22" s="822">
        <v>847</v>
      </c>
      <c r="K22" s="831"/>
      <c r="L22" s="831"/>
      <c r="M22" s="822"/>
      <c r="N22" s="822"/>
      <c r="O22" s="831">
        <v>2</v>
      </c>
      <c r="P22" s="831">
        <v>1716</v>
      </c>
      <c r="Q22" s="827"/>
      <c r="R22" s="832">
        <v>858</v>
      </c>
    </row>
    <row r="23" spans="1:18" ht="14.45" customHeight="1" x14ac:dyDescent="0.2">
      <c r="A23" s="821" t="s">
        <v>589</v>
      </c>
      <c r="B23" s="822" t="s">
        <v>3624</v>
      </c>
      <c r="C23" s="822" t="s">
        <v>610</v>
      </c>
      <c r="D23" s="822" t="s">
        <v>3621</v>
      </c>
      <c r="E23" s="822" t="s">
        <v>3654</v>
      </c>
      <c r="F23" s="822" t="s">
        <v>3655</v>
      </c>
      <c r="G23" s="831">
        <v>113</v>
      </c>
      <c r="H23" s="831">
        <v>189840</v>
      </c>
      <c r="I23" s="822">
        <v>1.1601146425974249</v>
      </c>
      <c r="J23" s="822">
        <v>1680</v>
      </c>
      <c r="K23" s="831">
        <v>97</v>
      </c>
      <c r="L23" s="831">
        <v>163639</v>
      </c>
      <c r="M23" s="822">
        <v>1</v>
      </c>
      <c r="N23" s="822">
        <v>1687</v>
      </c>
      <c r="O23" s="831">
        <v>53</v>
      </c>
      <c r="P23" s="831">
        <v>89729</v>
      </c>
      <c r="Q23" s="827">
        <v>0.54833505460189813</v>
      </c>
      <c r="R23" s="832">
        <v>1693</v>
      </c>
    </row>
    <row r="24" spans="1:18" ht="14.45" customHeight="1" x14ac:dyDescent="0.2">
      <c r="A24" s="821" t="s">
        <v>589</v>
      </c>
      <c r="B24" s="822" t="s">
        <v>3624</v>
      </c>
      <c r="C24" s="822" t="s">
        <v>610</v>
      </c>
      <c r="D24" s="822" t="s">
        <v>3621</v>
      </c>
      <c r="E24" s="822" t="s">
        <v>3656</v>
      </c>
      <c r="F24" s="822" t="s">
        <v>3657</v>
      </c>
      <c r="G24" s="831">
        <v>19</v>
      </c>
      <c r="H24" s="831">
        <v>0</v>
      </c>
      <c r="I24" s="822"/>
      <c r="J24" s="822">
        <v>0</v>
      </c>
      <c r="K24" s="831">
        <v>11</v>
      </c>
      <c r="L24" s="831">
        <v>0</v>
      </c>
      <c r="M24" s="822"/>
      <c r="N24" s="822">
        <v>0</v>
      </c>
      <c r="O24" s="831">
        <v>15</v>
      </c>
      <c r="P24" s="831">
        <v>0</v>
      </c>
      <c r="Q24" s="827"/>
      <c r="R24" s="832">
        <v>0</v>
      </c>
    </row>
    <row r="25" spans="1:18" ht="14.45" customHeight="1" x14ac:dyDescent="0.2">
      <c r="A25" s="821" t="s">
        <v>589</v>
      </c>
      <c r="B25" s="822" t="s">
        <v>3624</v>
      </c>
      <c r="C25" s="822" t="s">
        <v>610</v>
      </c>
      <c r="D25" s="822" t="s">
        <v>3621</v>
      </c>
      <c r="E25" s="822" t="s">
        <v>3658</v>
      </c>
      <c r="F25" s="822" t="s">
        <v>3659</v>
      </c>
      <c r="G25" s="831">
        <v>3844</v>
      </c>
      <c r="H25" s="831">
        <v>128133.25000000003</v>
      </c>
      <c r="I25" s="822">
        <v>1.0434304595627413</v>
      </c>
      <c r="J25" s="822">
        <v>33.33331165452654</v>
      </c>
      <c r="K25" s="831">
        <v>3684</v>
      </c>
      <c r="L25" s="831">
        <v>122799.99</v>
      </c>
      <c r="M25" s="822">
        <v>1</v>
      </c>
      <c r="N25" s="822">
        <v>33.333330618892511</v>
      </c>
      <c r="O25" s="831">
        <v>4417</v>
      </c>
      <c r="P25" s="831">
        <v>156910.03</v>
      </c>
      <c r="Q25" s="827">
        <v>1.2777690779942246</v>
      </c>
      <c r="R25" s="832">
        <v>35.524118179760016</v>
      </c>
    </row>
    <row r="26" spans="1:18" ht="14.45" customHeight="1" x14ac:dyDescent="0.2">
      <c r="A26" s="821" t="s">
        <v>589</v>
      </c>
      <c r="B26" s="822" t="s">
        <v>3624</v>
      </c>
      <c r="C26" s="822" t="s">
        <v>610</v>
      </c>
      <c r="D26" s="822" t="s">
        <v>3621</v>
      </c>
      <c r="E26" s="822" t="s">
        <v>3660</v>
      </c>
      <c r="F26" s="822" t="s">
        <v>3661</v>
      </c>
      <c r="G26" s="831">
        <v>2380</v>
      </c>
      <c r="H26" s="831">
        <v>599760</v>
      </c>
      <c r="I26" s="822">
        <v>1.1824035265496671</v>
      </c>
      <c r="J26" s="822">
        <v>252</v>
      </c>
      <c r="K26" s="831">
        <v>1997</v>
      </c>
      <c r="L26" s="831">
        <v>507238</v>
      </c>
      <c r="M26" s="822">
        <v>1</v>
      </c>
      <c r="N26" s="822">
        <v>254</v>
      </c>
      <c r="O26" s="831">
        <v>1196</v>
      </c>
      <c r="P26" s="831">
        <v>304980</v>
      </c>
      <c r="Q26" s="827">
        <v>0.60125621503120819</v>
      </c>
      <c r="R26" s="832">
        <v>255</v>
      </c>
    </row>
    <row r="27" spans="1:18" ht="14.45" customHeight="1" x14ac:dyDescent="0.2">
      <c r="A27" s="821" t="s">
        <v>589</v>
      </c>
      <c r="B27" s="822" t="s">
        <v>3624</v>
      </c>
      <c r="C27" s="822" t="s">
        <v>610</v>
      </c>
      <c r="D27" s="822" t="s">
        <v>3621</v>
      </c>
      <c r="E27" s="822" t="s">
        <v>3662</v>
      </c>
      <c r="F27" s="822" t="s">
        <v>3663</v>
      </c>
      <c r="G27" s="831">
        <v>124</v>
      </c>
      <c r="H27" s="831">
        <v>14384</v>
      </c>
      <c r="I27" s="822">
        <v>0.86111111111111116</v>
      </c>
      <c r="J27" s="822">
        <v>116</v>
      </c>
      <c r="K27" s="831">
        <v>144</v>
      </c>
      <c r="L27" s="831">
        <v>16704</v>
      </c>
      <c r="M27" s="822">
        <v>1</v>
      </c>
      <c r="N27" s="822">
        <v>116</v>
      </c>
      <c r="O27" s="831">
        <v>174</v>
      </c>
      <c r="P27" s="831">
        <v>20358</v>
      </c>
      <c r="Q27" s="827">
        <v>1.21875</v>
      </c>
      <c r="R27" s="832">
        <v>117</v>
      </c>
    </row>
    <row r="28" spans="1:18" ht="14.45" customHeight="1" x14ac:dyDescent="0.2">
      <c r="A28" s="821" t="s">
        <v>589</v>
      </c>
      <c r="B28" s="822" t="s">
        <v>3624</v>
      </c>
      <c r="C28" s="822" t="s">
        <v>610</v>
      </c>
      <c r="D28" s="822" t="s">
        <v>3621</v>
      </c>
      <c r="E28" s="822" t="s">
        <v>3664</v>
      </c>
      <c r="F28" s="822" t="s">
        <v>3665</v>
      </c>
      <c r="G28" s="831">
        <v>115</v>
      </c>
      <c r="H28" s="831">
        <v>9890</v>
      </c>
      <c r="I28" s="822">
        <v>1.1599812338728595</v>
      </c>
      <c r="J28" s="822">
        <v>86</v>
      </c>
      <c r="K28" s="831">
        <v>98</v>
      </c>
      <c r="L28" s="831">
        <v>8526</v>
      </c>
      <c r="M28" s="822">
        <v>1</v>
      </c>
      <c r="N28" s="822">
        <v>87</v>
      </c>
      <c r="O28" s="831">
        <v>56</v>
      </c>
      <c r="P28" s="831">
        <v>4928</v>
      </c>
      <c r="Q28" s="827">
        <v>0.57799671592775037</v>
      </c>
      <c r="R28" s="832">
        <v>88</v>
      </c>
    </row>
    <row r="29" spans="1:18" ht="14.45" customHeight="1" x14ac:dyDescent="0.2">
      <c r="A29" s="821" t="s">
        <v>589</v>
      </c>
      <c r="B29" s="822" t="s">
        <v>3624</v>
      </c>
      <c r="C29" s="822" t="s">
        <v>610</v>
      </c>
      <c r="D29" s="822" t="s">
        <v>3621</v>
      </c>
      <c r="E29" s="822" t="s">
        <v>3666</v>
      </c>
      <c r="F29" s="822" t="s">
        <v>3667</v>
      </c>
      <c r="G29" s="831">
        <v>4</v>
      </c>
      <c r="H29" s="831">
        <v>128</v>
      </c>
      <c r="I29" s="822">
        <v>0.29836829836829837</v>
      </c>
      <c r="J29" s="822">
        <v>32</v>
      </c>
      <c r="K29" s="831">
        <v>13</v>
      </c>
      <c r="L29" s="831">
        <v>429</v>
      </c>
      <c r="M29" s="822">
        <v>1</v>
      </c>
      <c r="N29" s="822">
        <v>33</v>
      </c>
      <c r="O29" s="831"/>
      <c r="P29" s="831"/>
      <c r="Q29" s="827"/>
      <c r="R29" s="832"/>
    </row>
    <row r="30" spans="1:18" ht="14.45" customHeight="1" x14ac:dyDescent="0.2">
      <c r="A30" s="821" t="s">
        <v>589</v>
      </c>
      <c r="B30" s="822" t="s">
        <v>3624</v>
      </c>
      <c r="C30" s="822" t="s">
        <v>610</v>
      </c>
      <c r="D30" s="822" t="s">
        <v>3621</v>
      </c>
      <c r="E30" s="822" t="s">
        <v>3668</v>
      </c>
      <c r="F30" s="822" t="s">
        <v>3669</v>
      </c>
      <c r="G30" s="831">
        <v>2</v>
      </c>
      <c r="H30" s="831">
        <v>264</v>
      </c>
      <c r="I30" s="822"/>
      <c r="J30" s="822">
        <v>132</v>
      </c>
      <c r="K30" s="831"/>
      <c r="L30" s="831"/>
      <c r="M30" s="822"/>
      <c r="N30" s="822"/>
      <c r="O30" s="831"/>
      <c r="P30" s="831"/>
      <c r="Q30" s="827"/>
      <c r="R30" s="832"/>
    </row>
    <row r="31" spans="1:18" ht="14.45" customHeight="1" x14ac:dyDescent="0.2">
      <c r="A31" s="821" t="s">
        <v>589</v>
      </c>
      <c r="B31" s="822" t="s">
        <v>3624</v>
      </c>
      <c r="C31" s="822" t="s">
        <v>610</v>
      </c>
      <c r="D31" s="822" t="s">
        <v>3621</v>
      </c>
      <c r="E31" s="822" t="s">
        <v>3670</v>
      </c>
      <c r="F31" s="822" t="s">
        <v>3671</v>
      </c>
      <c r="G31" s="831">
        <v>9</v>
      </c>
      <c r="H31" s="831">
        <v>531</v>
      </c>
      <c r="I31" s="822">
        <v>1.4508196721311475</v>
      </c>
      <c r="J31" s="822">
        <v>59</v>
      </c>
      <c r="K31" s="831">
        <v>6</v>
      </c>
      <c r="L31" s="831">
        <v>366</v>
      </c>
      <c r="M31" s="822">
        <v>1</v>
      </c>
      <c r="N31" s="822">
        <v>61</v>
      </c>
      <c r="O31" s="831">
        <v>2</v>
      </c>
      <c r="P31" s="831">
        <v>124</v>
      </c>
      <c r="Q31" s="827">
        <v>0.33879781420765026</v>
      </c>
      <c r="R31" s="832">
        <v>62</v>
      </c>
    </row>
    <row r="32" spans="1:18" ht="14.45" customHeight="1" x14ac:dyDescent="0.2">
      <c r="A32" s="821" t="s">
        <v>589</v>
      </c>
      <c r="B32" s="822" t="s">
        <v>3624</v>
      </c>
      <c r="C32" s="822" t="s">
        <v>610</v>
      </c>
      <c r="D32" s="822" t="s">
        <v>3621</v>
      </c>
      <c r="E32" s="822" t="s">
        <v>3672</v>
      </c>
      <c r="F32" s="822" t="s">
        <v>3673</v>
      </c>
      <c r="G32" s="831"/>
      <c r="H32" s="831"/>
      <c r="I32" s="822"/>
      <c r="J32" s="822"/>
      <c r="K32" s="831">
        <v>20</v>
      </c>
      <c r="L32" s="831">
        <v>2320</v>
      </c>
      <c r="M32" s="822">
        <v>1</v>
      </c>
      <c r="N32" s="822">
        <v>116</v>
      </c>
      <c r="O32" s="831"/>
      <c r="P32" s="831"/>
      <c r="Q32" s="827"/>
      <c r="R32" s="832"/>
    </row>
    <row r="33" spans="1:18" ht="14.45" customHeight="1" x14ac:dyDescent="0.2">
      <c r="A33" s="821" t="s">
        <v>589</v>
      </c>
      <c r="B33" s="822" t="s">
        <v>3624</v>
      </c>
      <c r="C33" s="822" t="s">
        <v>610</v>
      </c>
      <c r="D33" s="822" t="s">
        <v>3621</v>
      </c>
      <c r="E33" s="822" t="s">
        <v>3674</v>
      </c>
      <c r="F33" s="822" t="s">
        <v>3675</v>
      </c>
      <c r="G33" s="831">
        <v>59</v>
      </c>
      <c r="H33" s="831">
        <v>22125</v>
      </c>
      <c r="I33" s="822">
        <v>1.0323348264277716</v>
      </c>
      <c r="J33" s="822">
        <v>375</v>
      </c>
      <c r="K33" s="831">
        <v>57</v>
      </c>
      <c r="L33" s="831">
        <v>21432</v>
      </c>
      <c r="M33" s="822">
        <v>1</v>
      </c>
      <c r="N33" s="822">
        <v>376</v>
      </c>
      <c r="O33" s="831">
        <v>61</v>
      </c>
      <c r="P33" s="831">
        <v>22997</v>
      </c>
      <c r="Q33" s="827">
        <v>1.0730216498693543</v>
      </c>
      <c r="R33" s="832">
        <v>377</v>
      </c>
    </row>
    <row r="34" spans="1:18" ht="14.45" customHeight="1" x14ac:dyDescent="0.2">
      <c r="A34" s="821" t="s">
        <v>589</v>
      </c>
      <c r="B34" s="822" t="s">
        <v>3624</v>
      </c>
      <c r="C34" s="822" t="s">
        <v>610</v>
      </c>
      <c r="D34" s="822" t="s">
        <v>3621</v>
      </c>
      <c r="E34" s="822" t="s">
        <v>3676</v>
      </c>
      <c r="F34" s="822" t="s">
        <v>3677</v>
      </c>
      <c r="G34" s="831">
        <v>761</v>
      </c>
      <c r="H34" s="831">
        <v>284614</v>
      </c>
      <c r="I34" s="822">
        <v>1.098624278170645</v>
      </c>
      <c r="J34" s="822">
        <v>374</v>
      </c>
      <c r="K34" s="831">
        <v>689</v>
      </c>
      <c r="L34" s="831">
        <v>259064</v>
      </c>
      <c r="M34" s="822">
        <v>1</v>
      </c>
      <c r="N34" s="822">
        <v>376</v>
      </c>
      <c r="O34" s="831">
        <v>2654</v>
      </c>
      <c r="P34" s="831">
        <v>1005866</v>
      </c>
      <c r="Q34" s="827">
        <v>3.8826930797023129</v>
      </c>
      <c r="R34" s="832">
        <v>379</v>
      </c>
    </row>
    <row r="35" spans="1:18" ht="14.45" customHeight="1" x14ac:dyDescent="0.2">
      <c r="A35" s="821" t="s">
        <v>589</v>
      </c>
      <c r="B35" s="822" t="s">
        <v>3624</v>
      </c>
      <c r="C35" s="822" t="s">
        <v>610</v>
      </c>
      <c r="D35" s="822" t="s">
        <v>3621</v>
      </c>
      <c r="E35" s="822" t="s">
        <v>3678</v>
      </c>
      <c r="F35" s="822" t="s">
        <v>3679</v>
      </c>
      <c r="G35" s="831">
        <v>22</v>
      </c>
      <c r="H35" s="831">
        <v>0</v>
      </c>
      <c r="I35" s="822"/>
      <c r="J35" s="822">
        <v>0</v>
      </c>
      <c r="K35" s="831">
        <v>23</v>
      </c>
      <c r="L35" s="831">
        <v>0</v>
      </c>
      <c r="M35" s="822"/>
      <c r="N35" s="822">
        <v>0</v>
      </c>
      <c r="O35" s="831">
        <v>38</v>
      </c>
      <c r="P35" s="831">
        <v>0</v>
      </c>
      <c r="Q35" s="827"/>
      <c r="R35" s="832">
        <v>0</v>
      </c>
    </row>
    <row r="36" spans="1:18" ht="14.45" customHeight="1" x14ac:dyDescent="0.2">
      <c r="A36" s="821" t="s">
        <v>589</v>
      </c>
      <c r="B36" s="822" t="s">
        <v>3680</v>
      </c>
      <c r="C36" s="822" t="s">
        <v>610</v>
      </c>
      <c r="D36" s="822" t="s">
        <v>3625</v>
      </c>
      <c r="E36" s="822" t="s">
        <v>3636</v>
      </c>
      <c r="F36" s="822" t="s">
        <v>3637</v>
      </c>
      <c r="G36" s="831">
        <v>35</v>
      </c>
      <c r="H36" s="831">
        <v>103264.70000000001</v>
      </c>
      <c r="I36" s="822">
        <v>1.5270015290022447</v>
      </c>
      <c r="J36" s="822">
        <v>2950.4200000000005</v>
      </c>
      <c r="K36" s="831">
        <v>4.8000000000000007</v>
      </c>
      <c r="L36" s="831">
        <v>67625.8</v>
      </c>
      <c r="M36" s="822">
        <v>1</v>
      </c>
      <c r="N36" s="822">
        <v>14088.708333333332</v>
      </c>
      <c r="O36" s="831">
        <v>5.2</v>
      </c>
      <c r="P36" s="831">
        <v>81073.08</v>
      </c>
      <c r="Q36" s="827">
        <v>1.198848368522073</v>
      </c>
      <c r="R36" s="832">
        <v>15590.976923076923</v>
      </c>
    </row>
    <row r="37" spans="1:18" ht="14.45" customHeight="1" x14ac:dyDescent="0.2">
      <c r="A37" s="821" t="s">
        <v>589</v>
      </c>
      <c r="B37" s="822" t="s">
        <v>3680</v>
      </c>
      <c r="C37" s="822" t="s">
        <v>610</v>
      </c>
      <c r="D37" s="822" t="s">
        <v>3625</v>
      </c>
      <c r="E37" s="822" t="s">
        <v>3681</v>
      </c>
      <c r="F37" s="822" t="s">
        <v>3637</v>
      </c>
      <c r="G37" s="831"/>
      <c r="H37" s="831"/>
      <c r="I37" s="822"/>
      <c r="J37" s="822"/>
      <c r="K37" s="831">
        <v>1.2</v>
      </c>
      <c r="L37" s="831">
        <v>20287.740000000002</v>
      </c>
      <c r="M37" s="822">
        <v>1</v>
      </c>
      <c r="N37" s="822">
        <v>16906.45</v>
      </c>
      <c r="O37" s="831"/>
      <c r="P37" s="831"/>
      <c r="Q37" s="827"/>
      <c r="R37" s="832"/>
    </row>
    <row r="38" spans="1:18" ht="14.45" customHeight="1" x14ac:dyDescent="0.2">
      <c r="A38" s="821" t="s">
        <v>589</v>
      </c>
      <c r="B38" s="822" t="s">
        <v>3680</v>
      </c>
      <c r="C38" s="822" t="s">
        <v>610</v>
      </c>
      <c r="D38" s="822" t="s">
        <v>3621</v>
      </c>
      <c r="E38" s="822" t="s">
        <v>3640</v>
      </c>
      <c r="F38" s="822" t="s">
        <v>3641</v>
      </c>
      <c r="G38" s="831">
        <v>1</v>
      </c>
      <c r="H38" s="831">
        <v>37</v>
      </c>
      <c r="I38" s="822">
        <v>0.97368421052631582</v>
      </c>
      <c r="J38" s="822">
        <v>37</v>
      </c>
      <c r="K38" s="831">
        <v>1</v>
      </c>
      <c r="L38" s="831">
        <v>38</v>
      </c>
      <c r="M38" s="822">
        <v>1</v>
      </c>
      <c r="N38" s="822">
        <v>38</v>
      </c>
      <c r="O38" s="831"/>
      <c r="P38" s="831"/>
      <c r="Q38" s="827"/>
      <c r="R38" s="832"/>
    </row>
    <row r="39" spans="1:18" ht="14.45" customHeight="1" x14ac:dyDescent="0.2">
      <c r="A39" s="821" t="s">
        <v>589</v>
      </c>
      <c r="B39" s="822" t="s">
        <v>3680</v>
      </c>
      <c r="C39" s="822" t="s">
        <v>610</v>
      </c>
      <c r="D39" s="822" t="s">
        <v>3621</v>
      </c>
      <c r="E39" s="822" t="s">
        <v>3682</v>
      </c>
      <c r="F39" s="822" t="s">
        <v>3683</v>
      </c>
      <c r="G39" s="831">
        <v>15</v>
      </c>
      <c r="H39" s="831">
        <v>3780</v>
      </c>
      <c r="I39" s="822">
        <v>1.1447607510599636</v>
      </c>
      <c r="J39" s="822">
        <v>252</v>
      </c>
      <c r="K39" s="831">
        <v>13</v>
      </c>
      <c r="L39" s="831">
        <v>3302</v>
      </c>
      <c r="M39" s="822">
        <v>1</v>
      </c>
      <c r="N39" s="822">
        <v>254</v>
      </c>
      <c r="O39" s="831">
        <v>33</v>
      </c>
      <c r="P39" s="831">
        <v>8415</v>
      </c>
      <c r="Q39" s="827">
        <v>2.5484554815263478</v>
      </c>
      <c r="R39" s="832">
        <v>255</v>
      </c>
    </row>
    <row r="40" spans="1:18" ht="14.45" customHeight="1" x14ac:dyDescent="0.2">
      <c r="A40" s="821" t="s">
        <v>589</v>
      </c>
      <c r="B40" s="822" t="s">
        <v>3680</v>
      </c>
      <c r="C40" s="822" t="s">
        <v>610</v>
      </c>
      <c r="D40" s="822" t="s">
        <v>3621</v>
      </c>
      <c r="E40" s="822" t="s">
        <v>3684</v>
      </c>
      <c r="F40" s="822" t="s">
        <v>3685</v>
      </c>
      <c r="G40" s="831">
        <v>73</v>
      </c>
      <c r="H40" s="831">
        <v>9271</v>
      </c>
      <c r="I40" s="822">
        <v>0.96814954051796154</v>
      </c>
      <c r="J40" s="822">
        <v>127</v>
      </c>
      <c r="K40" s="831">
        <v>76</v>
      </c>
      <c r="L40" s="831">
        <v>9576</v>
      </c>
      <c r="M40" s="822">
        <v>1</v>
      </c>
      <c r="N40" s="822">
        <v>126</v>
      </c>
      <c r="O40" s="831">
        <v>55</v>
      </c>
      <c r="P40" s="831">
        <v>6985</v>
      </c>
      <c r="Q40" s="827">
        <v>0.72942773600668342</v>
      </c>
      <c r="R40" s="832">
        <v>127</v>
      </c>
    </row>
    <row r="41" spans="1:18" ht="14.45" customHeight="1" x14ac:dyDescent="0.2">
      <c r="A41" s="821" t="s">
        <v>589</v>
      </c>
      <c r="B41" s="822" t="s">
        <v>3680</v>
      </c>
      <c r="C41" s="822" t="s">
        <v>610</v>
      </c>
      <c r="D41" s="822" t="s">
        <v>3621</v>
      </c>
      <c r="E41" s="822" t="s">
        <v>3686</v>
      </c>
      <c r="F41" s="822" t="s">
        <v>3687</v>
      </c>
      <c r="G41" s="831">
        <v>40</v>
      </c>
      <c r="H41" s="831">
        <v>10480</v>
      </c>
      <c r="I41" s="822">
        <v>0.97560975609756095</v>
      </c>
      <c r="J41" s="822">
        <v>262</v>
      </c>
      <c r="K41" s="831">
        <v>41</v>
      </c>
      <c r="L41" s="831">
        <v>10742</v>
      </c>
      <c r="M41" s="822">
        <v>1</v>
      </c>
      <c r="N41" s="822">
        <v>262</v>
      </c>
      <c r="O41" s="831">
        <v>43</v>
      </c>
      <c r="P41" s="831">
        <v>11352</v>
      </c>
      <c r="Q41" s="827">
        <v>1.0567864457270526</v>
      </c>
      <c r="R41" s="832">
        <v>264</v>
      </c>
    </row>
    <row r="42" spans="1:18" ht="14.45" customHeight="1" thickBot="1" x14ac:dyDescent="0.25">
      <c r="A42" s="813" t="s">
        <v>589</v>
      </c>
      <c r="B42" s="814" t="s">
        <v>3680</v>
      </c>
      <c r="C42" s="814" t="s">
        <v>610</v>
      </c>
      <c r="D42" s="814" t="s">
        <v>3621</v>
      </c>
      <c r="E42" s="814" t="s">
        <v>3670</v>
      </c>
      <c r="F42" s="814" t="s">
        <v>3671</v>
      </c>
      <c r="G42" s="833">
        <v>1</v>
      </c>
      <c r="H42" s="833">
        <v>59</v>
      </c>
      <c r="I42" s="814"/>
      <c r="J42" s="814">
        <v>59</v>
      </c>
      <c r="K42" s="833"/>
      <c r="L42" s="833"/>
      <c r="M42" s="814"/>
      <c r="N42" s="814"/>
      <c r="O42" s="833"/>
      <c r="P42" s="833"/>
      <c r="Q42" s="819"/>
      <c r="R42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D84B624-50A2-478C-9E92-F8D6EEC5CE94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2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3689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9841.7999999999975</v>
      </c>
      <c r="I3" s="208">
        <f t="shared" si="0"/>
        <v>1627610.58</v>
      </c>
      <c r="J3" s="78"/>
      <c r="K3" s="78"/>
      <c r="L3" s="208">
        <f t="shared" si="0"/>
        <v>9648.1000000000022</v>
      </c>
      <c r="M3" s="208">
        <f t="shared" si="0"/>
        <v>1494129.2100000002</v>
      </c>
      <c r="N3" s="78"/>
      <c r="O3" s="78"/>
      <c r="P3" s="208">
        <f t="shared" si="0"/>
        <v>10413.199999999999</v>
      </c>
      <c r="Q3" s="208">
        <f t="shared" si="0"/>
        <v>1894856.48</v>
      </c>
      <c r="R3" s="79">
        <f>IF(M3=0,0,Q3/M3)</f>
        <v>1.2682012153420117</v>
      </c>
      <c r="S3" s="209">
        <f>IF(P3=0,0,Q3/P3)</f>
        <v>181.96678062459188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/>
      <c r="B6" s="807" t="s">
        <v>3620</v>
      </c>
      <c r="C6" s="807" t="s">
        <v>613</v>
      </c>
      <c r="D6" s="807" t="s">
        <v>3612</v>
      </c>
      <c r="E6" s="807" t="s">
        <v>3621</v>
      </c>
      <c r="F6" s="807" t="s">
        <v>3622</v>
      </c>
      <c r="G6" s="807" t="s">
        <v>3623</v>
      </c>
      <c r="H6" s="225"/>
      <c r="I6" s="225"/>
      <c r="J6" s="807"/>
      <c r="K6" s="807"/>
      <c r="L6" s="225">
        <v>4</v>
      </c>
      <c r="M6" s="225">
        <v>0</v>
      </c>
      <c r="N6" s="807"/>
      <c r="O6" s="807">
        <v>0</v>
      </c>
      <c r="P6" s="225">
        <v>10</v>
      </c>
      <c r="Q6" s="225">
        <v>0</v>
      </c>
      <c r="R6" s="812"/>
      <c r="S6" s="830">
        <v>0</v>
      </c>
    </row>
    <row r="7" spans="1:19" ht="14.45" customHeight="1" x14ac:dyDescent="0.2">
      <c r="A7" s="821" t="s">
        <v>589</v>
      </c>
      <c r="B7" s="822" t="s">
        <v>3624</v>
      </c>
      <c r="C7" s="822" t="s">
        <v>610</v>
      </c>
      <c r="D7" s="822" t="s">
        <v>3612</v>
      </c>
      <c r="E7" s="822" t="s">
        <v>3625</v>
      </c>
      <c r="F7" s="822" t="s">
        <v>3626</v>
      </c>
      <c r="G7" s="822" t="s">
        <v>3627</v>
      </c>
      <c r="H7" s="831">
        <v>7.9999999999999991</v>
      </c>
      <c r="I7" s="831">
        <v>557.6</v>
      </c>
      <c r="J7" s="822">
        <v>0.90909090909090906</v>
      </c>
      <c r="K7" s="822">
        <v>69.700000000000017</v>
      </c>
      <c r="L7" s="831">
        <v>8.8000000000000007</v>
      </c>
      <c r="M7" s="831">
        <v>613.36</v>
      </c>
      <c r="N7" s="822">
        <v>1</v>
      </c>
      <c r="O7" s="822">
        <v>69.7</v>
      </c>
      <c r="P7" s="831">
        <v>2.7</v>
      </c>
      <c r="Q7" s="831">
        <v>188.19</v>
      </c>
      <c r="R7" s="827">
        <v>0.30681818181818182</v>
      </c>
      <c r="S7" s="832">
        <v>69.699999999999989</v>
      </c>
    </row>
    <row r="8" spans="1:19" ht="14.45" customHeight="1" x14ac:dyDescent="0.2">
      <c r="A8" s="821" t="s">
        <v>589</v>
      </c>
      <c r="B8" s="822" t="s">
        <v>3624</v>
      </c>
      <c r="C8" s="822" t="s">
        <v>610</v>
      </c>
      <c r="D8" s="822" t="s">
        <v>3612</v>
      </c>
      <c r="E8" s="822" t="s">
        <v>3625</v>
      </c>
      <c r="F8" s="822" t="s">
        <v>3628</v>
      </c>
      <c r="G8" s="822" t="s">
        <v>3629</v>
      </c>
      <c r="H8" s="831">
        <v>0.2</v>
      </c>
      <c r="I8" s="831">
        <v>27.64</v>
      </c>
      <c r="J8" s="822"/>
      <c r="K8" s="822">
        <v>138.19999999999999</v>
      </c>
      <c r="L8" s="831"/>
      <c r="M8" s="831"/>
      <c r="N8" s="822"/>
      <c r="O8" s="822"/>
      <c r="P8" s="831"/>
      <c r="Q8" s="831"/>
      <c r="R8" s="827"/>
      <c r="S8" s="832"/>
    </row>
    <row r="9" spans="1:19" ht="14.45" customHeight="1" x14ac:dyDescent="0.2">
      <c r="A9" s="821" t="s">
        <v>589</v>
      </c>
      <c r="B9" s="822" t="s">
        <v>3624</v>
      </c>
      <c r="C9" s="822" t="s">
        <v>610</v>
      </c>
      <c r="D9" s="822" t="s">
        <v>3612</v>
      </c>
      <c r="E9" s="822" t="s">
        <v>3625</v>
      </c>
      <c r="F9" s="822" t="s">
        <v>3630</v>
      </c>
      <c r="G9" s="822" t="s">
        <v>1119</v>
      </c>
      <c r="H9" s="831">
        <v>0.4</v>
      </c>
      <c r="I9" s="831">
        <v>147.08000000000001</v>
      </c>
      <c r="J9" s="822"/>
      <c r="K9" s="822">
        <v>367.7</v>
      </c>
      <c r="L9" s="831"/>
      <c r="M9" s="831"/>
      <c r="N9" s="822"/>
      <c r="O9" s="822"/>
      <c r="P9" s="831">
        <v>2.7</v>
      </c>
      <c r="Q9" s="831">
        <v>992.79</v>
      </c>
      <c r="R9" s="827"/>
      <c r="S9" s="832">
        <v>367.7</v>
      </c>
    </row>
    <row r="10" spans="1:19" ht="14.45" customHeight="1" x14ac:dyDescent="0.2">
      <c r="A10" s="821" t="s">
        <v>589</v>
      </c>
      <c r="B10" s="822" t="s">
        <v>3624</v>
      </c>
      <c r="C10" s="822" t="s">
        <v>610</v>
      </c>
      <c r="D10" s="822" t="s">
        <v>3612</v>
      </c>
      <c r="E10" s="822" t="s">
        <v>3625</v>
      </c>
      <c r="F10" s="822" t="s">
        <v>3631</v>
      </c>
      <c r="G10" s="822" t="s">
        <v>1114</v>
      </c>
      <c r="H10" s="831">
        <v>0.2</v>
      </c>
      <c r="I10" s="831">
        <v>15.23</v>
      </c>
      <c r="J10" s="822">
        <v>2.2331378299120233</v>
      </c>
      <c r="K10" s="822">
        <v>76.149999999999991</v>
      </c>
      <c r="L10" s="831">
        <v>0.1</v>
      </c>
      <c r="M10" s="831">
        <v>6.82</v>
      </c>
      <c r="N10" s="822">
        <v>1</v>
      </c>
      <c r="O10" s="822">
        <v>68.2</v>
      </c>
      <c r="P10" s="831">
        <v>0.4</v>
      </c>
      <c r="Q10" s="831">
        <v>33.6</v>
      </c>
      <c r="R10" s="827">
        <v>4.9266862170087977</v>
      </c>
      <c r="S10" s="832">
        <v>84</v>
      </c>
    </row>
    <row r="11" spans="1:19" ht="14.45" customHeight="1" x14ac:dyDescent="0.2">
      <c r="A11" s="821" t="s">
        <v>589</v>
      </c>
      <c r="B11" s="822" t="s">
        <v>3624</v>
      </c>
      <c r="C11" s="822" t="s">
        <v>610</v>
      </c>
      <c r="D11" s="822" t="s">
        <v>3612</v>
      </c>
      <c r="E11" s="822" t="s">
        <v>3625</v>
      </c>
      <c r="F11" s="822" t="s">
        <v>3633</v>
      </c>
      <c r="G11" s="822" t="s">
        <v>3634</v>
      </c>
      <c r="H11" s="831">
        <v>0.2</v>
      </c>
      <c r="I11" s="831">
        <v>35.4</v>
      </c>
      <c r="J11" s="822"/>
      <c r="K11" s="822">
        <v>176.99999999999997</v>
      </c>
      <c r="L11" s="831"/>
      <c r="M11" s="831"/>
      <c r="N11" s="822"/>
      <c r="O11" s="822"/>
      <c r="P11" s="831"/>
      <c r="Q11" s="831"/>
      <c r="R11" s="827"/>
      <c r="S11" s="832"/>
    </row>
    <row r="12" spans="1:19" ht="14.45" customHeight="1" x14ac:dyDescent="0.2">
      <c r="A12" s="821" t="s">
        <v>589</v>
      </c>
      <c r="B12" s="822" t="s">
        <v>3624</v>
      </c>
      <c r="C12" s="822" t="s">
        <v>610</v>
      </c>
      <c r="D12" s="822" t="s">
        <v>3612</v>
      </c>
      <c r="E12" s="822" t="s">
        <v>3621</v>
      </c>
      <c r="F12" s="822" t="s">
        <v>3638</v>
      </c>
      <c r="G12" s="822" t="s">
        <v>3639</v>
      </c>
      <c r="H12" s="831">
        <v>13</v>
      </c>
      <c r="I12" s="831">
        <v>1079</v>
      </c>
      <c r="J12" s="822">
        <v>0.58387445887445888</v>
      </c>
      <c r="K12" s="822">
        <v>83</v>
      </c>
      <c r="L12" s="831">
        <v>22</v>
      </c>
      <c r="M12" s="831">
        <v>1848</v>
      </c>
      <c r="N12" s="822">
        <v>1</v>
      </c>
      <c r="O12" s="822">
        <v>84</v>
      </c>
      <c r="P12" s="831">
        <v>7</v>
      </c>
      <c r="Q12" s="831">
        <v>595</v>
      </c>
      <c r="R12" s="827">
        <v>0.32196969696969696</v>
      </c>
      <c r="S12" s="832">
        <v>85</v>
      </c>
    </row>
    <row r="13" spans="1:19" ht="14.45" customHeight="1" x14ac:dyDescent="0.2">
      <c r="A13" s="821" t="s">
        <v>589</v>
      </c>
      <c r="B13" s="822" t="s">
        <v>3624</v>
      </c>
      <c r="C13" s="822" t="s">
        <v>610</v>
      </c>
      <c r="D13" s="822" t="s">
        <v>3612</v>
      </c>
      <c r="E13" s="822" t="s">
        <v>3621</v>
      </c>
      <c r="F13" s="822" t="s">
        <v>3640</v>
      </c>
      <c r="G13" s="822" t="s">
        <v>3641</v>
      </c>
      <c r="H13" s="831">
        <v>8</v>
      </c>
      <c r="I13" s="831">
        <v>296</v>
      </c>
      <c r="J13" s="822">
        <v>0.86549707602339176</v>
      </c>
      <c r="K13" s="822">
        <v>37</v>
      </c>
      <c r="L13" s="831">
        <v>9</v>
      </c>
      <c r="M13" s="831">
        <v>342</v>
      </c>
      <c r="N13" s="822">
        <v>1</v>
      </c>
      <c r="O13" s="822">
        <v>38</v>
      </c>
      <c r="P13" s="831">
        <v>98</v>
      </c>
      <c r="Q13" s="831">
        <v>3724</v>
      </c>
      <c r="R13" s="827">
        <v>10.888888888888889</v>
      </c>
      <c r="S13" s="832">
        <v>38</v>
      </c>
    </row>
    <row r="14" spans="1:19" ht="14.45" customHeight="1" x14ac:dyDescent="0.2">
      <c r="A14" s="821" t="s">
        <v>589</v>
      </c>
      <c r="B14" s="822" t="s">
        <v>3624</v>
      </c>
      <c r="C14" s="822" t="s">
        <v>610</v>
      </c>
      <c r="D14" s="822" t="s">
        <v>3612</v>
      </c>
      <c r="E14" s="822" t="s">
        <v>3621</v>
      </c>
      <c r="F14" s="822" t="s">
        <v>3642</v>
      </c>
      <c r="G14" s="822" t="s">
        <v>3643</v>
      </c>
      <c r="H14" s="831">
        <v>3</v>
      </c>
      <c r="I14" s="831">
        <v>15</v>
      </c>
      <c r="J14" s="822"/>
      <c r="K14" s="822">
        <v>5</v>
      </c>
      <c r="L14" s="831"/>
      <c r="M14" s="831"/>
      <c r="N14" s="822"/>
      <c r="O14" s="822"/>
      <c r="P14" s="831"/>
      <c r="Q14" s="831"/>
      <c r="R14" s="827"/>
      <c r="S14" s="832"/>
    </row>
    <row r="15" spans="1:19" ht="14.45" customHeight="1" x14ac:dyDescent="0.2">
      <c r="A15" s="821" t="s">
        <v>589</v>
      </c>
      <c r="B15" s="822" t="s">
        <v>3624</v>
      </c>
      <c r="C15" s="822" t="s">
        <v>610</v>
      </c>
      <c r="D15" s="822" t="s">
        <v>3612</v>
      </c>
      <c r="E15" s="822" t="s">
        <v>3621</v>
      </c>
      <c r="F15" s="822" t="s">
        <v>3646</v>
      </c>
      <c r="G15" s="822" t="s">
        <v>3647</v>
      </c>
      <c r="H15" s="831">
        <v>1</v>
      </c>
      <c r="I15" s="831">
        <v>117</v>
      </c>
      <c r="J15" s="822"/>
      <c r="K15" s="822">
        <v>117</v>
      </c>
      <c r="L15" s="831"/>
      <c r="M15" s="831"/>
      <c r="N15" s="822"/>
      <c r="O15" s="822"/>
      <c r="P15" s="831"/>
      <c r="Q15" s="831"/>
      <c r="R15" s="827"/>
      <c r="S15" s="832"/>
    </row>
    <row r="16" spans="1:19" ht="14.45" customHeight="1" x14ac:dyDescent="0.2">
      <c r="A16" s="821" t="s">
        <v>589</v>
      </c>
      <c r="B16" s="822" t="s">
        <v>3624</v>
      </c>
      <c r="C16" s="822" t="s">
        <v>610</v>
      </c>
      <c r="D16" s="822" t="s">
        <v>3612</v>
      </c>
      <c r="E16" s="822" t="s">
        <v>3621</v>
      </c>
      <c r="F16" s="822" t="s">
        <v>3648</v>
      </c>
      <c r="G16" s="822" t="s">
        <v>3649</v>
      </c>
      <c r="H16" s="831"/>
      <c r="I16" s="831"/>
      <c r="J16" s="822"/>
      <c r="K16" s="822"/>
      <c r="L16" s="831"/>
      <c r="M16" s="831"/>
      <c r="N16" s="822"/>
      <c r="O16" s="822"/>
      <c r="P16" s="831">
        <v>4</v>
      </c>
      <c r="Q16" s="831">
        <v>528</v>
      </c>
      <c r="R16" s="827"/>
      <c r="S16" s="832">
        <v>132</v>
      </c>
    </row>
    <row r="17" spans="1:19" ht="14.45" customHeight="1" x14ac:dyDescent="0.2">
      <c r="A17" s="821" t="s">
        <v>589</v>
      </c>
      <c r="B17" s="822" t="s">
        <v>3624</v>
      </c>
      <c r="C17" s="822" t="s">
        <v>610</v>
      </c>
      <c r="D17" s="822" t="s">
        <v>3612</v>
      </c>
      <c r="E17" s="822" t="s">
        <v>3621</v>
      </c>
      <c r="F17" s="822" t="s">
        <v>3650</v>
      </c>
      <c r="G17" s="822" t="s">
        <v>3651</v>
      </c>
      <c r="H17" s="831">
        <v>29</v>
      </c>
      <c r="I17" s="831">
        <v>3683</v>
      </c>
      <c r="J17" s="822">
        <v>0.57314036725801432</v>
      </c>
      <c r="K17" s="822">
        <v>127</v>
      </c>
      <c r="L17" s="831">
        <v>51</v>
      </c>
      <c r="M17" s="831">
        <v>6426</v>
      </c>
      <c r="N17" s="822">
        <v>1</v>
      </c>
      <c r="O17" s="822">
        <v>126</v>
      </c>
      <c r="P17" s="831">
        <v>19</v>
      </c>
      <c r="Q17" s="831">
        <v>2413</v>
      </c>
      <c r="R17" s="827">
        <v>0.37550575785869905</v>
      </c>
      <c r="S17" s="832">
        <v>127</v>
      </c>
    </row>
    <row r="18" spans="1:19" ht="14.45" customHeight="1" x14ac:dyDescent="0.2">
      <c r="A18" s="821" t="s">
        <v>589</v>
      </c>
      <c r="B18" s="822" t="s">
        <v>3624</v>
      </c>
      <c r="C18" s="822" t="s">
        <v>610</v>
      </c>
      <c r="D18" s="822" t="s">
        <v>3612</v>
      </c>
      <c r="E18" s="822" t="s">
        <v>3621</v>
      </c>
      <c r="F18" s="822" t="s">
        <v>3652</v>
      </c>
      <c r="G18" s="822" t="s">
        <v>3653</v>
      </c>
      <c r="H18" s="831">
        <v>1</v>
      </c>
      <c r="I18" s="831">
        <v>847</v>
      </c>
      <c r="J18" s="822"/>
      <c r="K18" s="822">
        <v>847</v>
      </c>
      <c r="L18" s="831"/>
      <c r="M18" s="831"/>
      <c r="N18" s="822"/>
      <c r="O18" s="822"/>
      <c r="P18" s="831">
        <v>2</v>
      </c>
      <c r="Q18" s="831">
        <v>1716</v>
      </c>
      <c r="R18" s="827"/>
      <c r="S18" s="832">
        <v>858</v>
      </c>
    </row>
    <row r="19" spans="1:19" ht="14.45" customHeight="1" x14ac:dyDescent="0.2">
      <c r="A19" s="821" t="s">
        <v>589</v>
      </c>
      <c r="B19" s="822" t="s">
        <v>3624</v>
      </c>
      <c r="C19" s="822" t="s">
        <v>610</v>
      </c>
      <c r="D19" s="822" t="s">
        <v>3612</v>
      </c>
      <c r="E19" s="822" t="s">
        <v>3621</v>
      </c>
      <c r="F19" s="822" t="s">
        <v>3654</v>
      </c>
      <c r="G19" s="822" t="s">
        <v>3655</v>
      </c>
      <c r="H19" s="831">
        <v>112</v>
      </c>
      <c r="I19" s="831">
        <v>188160</v>
      </c>
      <c r="J19" s="822">
        <v>1.1498481413355006</v>
      </c>
      <c r="K19" s="822">
        <v>1680</v>
      </c>
      <c r="L19" s="831">
        <v>97</v>
      </c>
      <c r="M19" s="831">
        <v>163639</v>
      </c>
      <c r="N19" s="822">
        <v>1</v>
      </c>
      <c r="O19" s="822">
        <v>1687</v>
      </c>
      <c r="P19" s="831">
        <v>49</v>
      </c>
      <c r="Q19" s="831">
        <v>82957</v>
      </c>
      <c r="R19" s="827">
        <v>0.50695127689609443</v>
      </c>
      <c r="S19" s="832">
        <v>1693</v>
      </c>
    </row>
    <row r="20" spans="1:19" ht="14.45" customHeight="1" x14ac:dyDescent="0.2">
      <c r="A20" s="821" t="s">
        <v>589</v>
      </c>
      <c r="B20" s="822" t="s">
        <v>3624</v>
      </c>
      <c r="C20" s="822" t="s">
        <v>610</v>
      </c>
      <c r="D20" s="822" t="s">
        <v>3612</v>
      </c>
      <c r="E20" s="822" t="s">
        <v>3621</v>
      </c>
      <c r="F20" s="822" t="s">
        <v>3656</v>
      </c>
      <c r="G20" s="822" t="s">
        <v>3657</v>
      </c>
      <c r="H20" s="831">
        <v>18</v>
      </c>
      <c r="I20" s="831">
        <v>0</v>
      </c>
      <c r="J20" s="822"/>
      <c r="K20" s="822">
        <v>0</v>
      </c>
      <c r="L20" s="831">
        <v>11</v>
      </c>
      <c r="M20" s="831">
        <v>0</v>
      </c>
      <c r="N20" s="822"/>
      <c r="O20" s="822">
        <v>0</v>
      </c>
      <c r="P20" s="831">
        <v>14</v>
      </c>
      <c r="Q20" s="831">
        <v>0</v>
      </c>
      <c r="R20" s="827"/>
      <c r="S20" s="832">
        <v>0</v>
      </c>
    </row>
    <row r="21" spans="1:19" ht="14.45" customHeight="1" x14ac:dyDescent="0.2">
      <c r="A21" s="821" t="s">
        <v>589</v>
      </c>
      <c r="B21" s="822" t="s">
        <v>3624</v>
      </c>
      <c r="C21" s="822" t="s">
        <v>610</v>
      </c>
      <c r="D21" s="822" t="s">
        <v>3612</v>
      </c>
      <c r="E21" s="822" t="s">
        <v>3621</v>
      </c>
      <c r="F21" s="822" t="s">
        <v>3658</v>
      </c>
      <c r="G21" s="822" t="s">
        <v>3659</v>
      </c>
      <c r="H21" s="831">
        <v>117</v>
      </c>
      <c r="I21" s="831">
        <v>3900</v>
      </c>
      <c r="J21" s="822">
        <v>1.1142825306213411</v>
      </c>
      <c r="K21" s="822">
        <v>33.333333333333336</v>
      </c>
      <c r="L21" s="831">
        <v>105</v>
      </c>
      <c r="M21" s="831">
        <v>3500.01</v>
      </c>
      <c r="N21" s="822">
        <v>1</v>
      </c>
      <c r="O21" s="822">
        <v>33.333428571428577</v>
      </c>
      <c r="P21" s="831">
        <v>64</v>
      </c>
      <c r="Q21" s="831">
        <v>2194.44</v>
      </c>
      <c r="R21" s="827">
        <v>0.62698106576838353</v>
      </c>
      <c r="S21" s="832">
        <v>34.288125000000001</v>
      </c>
    </row>
    <row r="22" spans="1:19" ht="14.45" customHeight="1" x14ac:dyDescent="0.2">
      <c r="A22" s="821" t="s">
        <v>589</v>
      </c>
      <c r="B22" s="822" t="s">
        <v>3624</v>
      </c>
      <c r="C22" s="822" t="s">
        <v>610</v>
      </c>
      <c r="D22" s="822" t="s">
        <v>3612</v>
      </c>
      <c r="E22" s="822" t="s">
        <v>3621</v>
      </c>
      <c r="F22" s="822" t="s">
        <v>3660</v>
      </c>
      <c r="G22" s="822" t="s">
        <v>3661</v>
      </c>
      <c r="H22" s="831">
        <v>104</v>
      </c>
      <c r="I22" s="831">
        <v>26208</v>
      </c>
      <c r="J22" s="822">
        <v>1.3228346456692914</v>
      </c>
      <c r="K22" s="822">
        <v>252</v>
      </c>
      <c r="L22" s="831">
        <v>78</v>
      </c>
      <c r="M22" s="831">
        <v>19812</v>
      </c>
      <c r="N22" s="822">
        <v>1</v>
      </c>
      <c r="O22" s="822">
        <v>254</v>
      </c>
      <c r="P22" s="831">
        <v>55</v>
      </c>
      <c r="Q22" s="831">
        <v>14025</v>
      </c>
      <c r="R22" s="827">
        <v>0.70790430042398544</v>
      </c>
      <c r="S22" s="832">
        <v>255</v>
      </c>
    </row>
    <row r="23" spans="1:19" ht="14.45" customHeight="1" x14ac:dyDescent="0.2">
      <c r="A23" s="821" t="s">
        <v>589</v>
      </c>
      <c r="B23" s="822" t="s">
        <v>3624</v>
      </c>
      <c r="C23" s="822" t="s">
        <v>610</v>
      </c>
      <c r="D23" s="822" t="s">
        <v>3612</v>
      </c>
      <c r="E23" s="822" t="s">
        <v>3621</v>
      </c>
      <c r="F23" s="822" t="s">
        <v>3662</v>
      </c>
      <c r="G23" s="822" t="s">
        <v>3663</v>
      </c>
      <c r="H23" s="831">
        <v>30</v>
      </c>
      <c r="I23" s="831">
        <v>3480</v>
      </c>
      <c r="J23" s="822">
        <v>1.4285714285714286</v>
      </c>
      <c r="K23" s="822">
        <v>116</v>
      </c>
      <c r="L23" s="831">
        <v>21</v>
      </c>
      <c r="M23" s="831">
        <v>2436</v>
      </c>
      <c r="N23" s="822">
        <v>1</v>
      </c>
      <c r="O23" s="822">
        <v>116</v>
      </c>
      <c r="P23" s="831">
        <v>52</v>
      </c>
      <c r="Q23" s="831">
        <v>6084</v>
      </c>
      <c r="R23" s="827">
        <v>2.4975369458128078</v>
      </c>
      <c r="S23" s="832">
        <v>117</v>
      </c>
    </row>
    <row r="24" spans="1:19" ht="14.45" customHeight="1" x14ac:dyDescent="0.2">
      <c r="A24" s="821" t="s">
        <v>589</v>
      </c>
      <c r="B24" s="822" t="s">
        <v>3624</v>
      </c>
      <c r="C24" s="822" t="s">
        <v>610</v>
      </c>
      <c r="D24" s="822" t="s">
        <v>3612</v>
      </c>
      <c r="E24" s="822" t="s">
        <v>3621</v>
      </c>
      <c r="F24" s="822" t="s">
        <v>3664</v>
      </c>
      <c r="G24" s="822" t="s">
        <v>3665</v>
      </c>
      <c r="H24" s="831">
        <v>113</v>
      </c>
      <c r="I24" s="831">
        <v>9718</v>
      </c>
      <c r="J24" s="822">
        <v>1.1398076471968097</v>
      </c>
      <c r="K24" s="822">
        <v>86</v>
      </c>
      <c r="L24" s="831">
        <v>98</v>
      </c>
      <c r="M24" s="831">
        <v>8526</v>
      </c>
      <c r="N24" s="822">
        <v>1</v>
      </c>
      <c r="O24" s="822">
        <v>87</v>
      </c>
      <c r="P24" s="831">
        <v>51</v>
      </c>
      <c r="Q24" s="831">
        <v>4488</v>
      </c>
      <c r="R24" s="827">
        <v>0.5263898662913441</v>
      </c>
      <c r="S24" s="832">
        <v>88</v>
      </c>
    </row>
    <row r="25" spans="1:19" ht="14.45" customHeight="1" x14ac:dyDescent="0.2">
      <c r="A25" s="821" t="s">
        <v>589</v>
      </c>
      <c r="B25" s="822" t="s">
        <v>3624</v>
      </c>
      <c r="C25" s="822" t="s">
        <v>610</v>
      </c>
      <c r="D25" s="822" t="s">
        <v>3612</v>
      </c>
      <c r="E25" s="822" t="s">
        <v>3621</v>
      </c>
      <c r="F25" s="822" t="s">
        <v>3666</v>
      </c>
      <c r="G25" s="822" t="s">
        <v>3667</v>
      </c>
      <c r="H25" s="831">
        <v>1</v>
      </c>
      <c r="I25" s="831">
        <v>32</v>
      </c>
      <c r="J25" s="822">
        <v>0.12121212121212122</v>
      </c>
      <c r="K25" s="822">
        <v>32</v>
      </c>
      <c r="L25" s="831">
        <v>8</v>
      </c>
      <c r="M25" s="831">
        <v>264</v>
      </c>
      <c r="N25" s="822">
        <v>1</v>
      </c>
      <c r="O25" s="822">
        <v>33</v>
      </c>
      <c r="P25" s="831"/>
      <c r="Q25" s="831"/>
      <c r="R25" s="827"/>
      <c r="S25" s="832"/>
    </row>
    <row r="26" spans="1:19" ht="14.45" customHeight="1" x14ac:dyDescent="0.2">
      <c r="A26" s="821" t="s">
        <v>589</v>
      </c>
      <c r="B26" s="822" t="s">
        <v>3624</v>
      </c>
      <c r="C26" s="822" t="s">
        <v>610</v>
      </c>
      <c r="D26" s="822" t="s">
        <v>3612</v>
      </c>
      <c r="E26" s="822" t="s">
        <v>3621</v>
      </c>
      <c r="F26" s="822" t="s">
        <v>3668</v>
      </c>
      <c r="G26" s="822" t="s">
        <v>3669</v>
      </c>
      <c r="H26" s="831">
        <v>2</v>
      </c>
      <c r="I26" s="831">
        <v>264</v>
      </c>
      <c r="J26" s="822"/>
      <c r="K26" s="822">
        <v>132</v>
      </c>
      <c r="L26" s="831"/>
      <c r="M26" s="831"/>
      <c r="N26" s="822"/>
      <c r="O26" s="822"/>
      <c r="P26" s="831"/>
      <c r="Q26" s="831"/>
      <c r="R26" s="827"/>
      <c r="S26" s="832"/>
    </row>
    <row r="27" spans="1:19" ht="14.45" customHeight="1" x14ac:dyDescent="0.2">
      <c r="A27" s="821" t="s">
        <v>589</v>
      </c>
      <c r="B27" s="822" t="s">
        <v>3624</v>
      </c>
      <c r="C27" s="822" t="s">
        <v>610</v>
      </c>
      <c r="D27" s="822" t="s">
        <v>3612</v>
      </c>
      <c r="E27" s="822" t="s">
        <v>3621</v>
      </c>
      <c r="F27" s="822" t="s">
        <v>3670</v>
      </c>
      <c r="G27" s="822" t="s">
        <v>3671</v>
      </c>
      <c r="H27" s="831"/>
      <c r="I27" s="831"/>
      <c r="J27" s="822"/>
      <c r="K27" s="822"/>
      <c r="L27" s="831">
        <v>1</v>
      </c>
      <c r="M27" s="831">
        <v>61</v>
      </c>
      <c r="N27" s="822">
        <v>1</v>
      </c>
      <c r="O27" s="822">
        <v>61</v>
      </c>
      <c r="P27" s="831"/>
      <c r="Q27" s="831"/>
      <c r="R27" s="827"/>
      <c r="S27" s="832"/>
    </row>
    <row r="28" spans="1:19" ht="14.45" customHeight="1" x14ac:dyDescent="0.2">
      <c r="A28" s="821" t="s">
        <v>589</v>
      </c>
      <c r="B28" s="822" t="s">
        <v>3624</v>
      </c>
      <c r="C28" s="822" t="s">
        <v>610</v>
      </c>
      <c r="D28" s="822" t="s">
        <v>3612</v>
      </c>
      <c r="E28" s="822" t="s">
        <v>3621</v>
      </c>
      <c r="F28" s="822" t="s">
        <v>3674</v>
      </c>
      <c r="G28" s="822" t="s">
        <v>3675</v>
      </c>
      <c r="H28" s="831">
        <v>2</v>
      </c>
      <c r="I28" s="831">
        <v>750</v>
      </c>
      <c r="J28" s="822">
        <v>0.66489361702127658</v>
      </c>
      <c r="K28" s="822">
        <v>375</v>
      </c>
      <c r="L28" s="831">
        <v>3</v>
      </c>
      <c r="M28" s="831">
        <v>1128</v>
      </c>
      <c r="N28" s="822">
        <v>1</v>
      </c>
      <c r="O28" s="822">
        <v>376</v>
      </c>
      <c r="P28" s="831">
        <v>1</v>
      </c>
      <c r="Q28" s="831">
        <v>377</v>
      </c>
      <c r="R28" s="827">
        <v>0.33421985815602839</v>
      </c>
      <c r="S28" s="832">
        <v>377</v>
      </c>
    </row>
    <row r="29" spans="1:19" ht="14.45" customHeight="1" x14ac:dyDescent="0.2">
      <c r="A29" s="821" t="s">
        <v>589</v>
      </c>
      <c r="B29" s="822" t="s">
        <v>3624</v>
      </c>
      <c r="C29" s="822" t="s">
        <v>610</v>
      </c>
      <c r="D29" s="822" t="s">
        <v>3612</v>
      </c>
      <c r="E29" s="822" t="s">
        <v>3621</v>
      </c>
      <c r="F29" s="822" t="s">
        <v>3676</v>
      </c>
      <c r="G29" s="822" t="s">
        <v>3677</v>
      </c>
      <c r="H29" s="831">
        <v>1</v>
      </c>
      <c r="I29" s="831">
        <v>374</v>
      </c>
      <c r="J29" s="822"/>
      <c r="K29" s="822">
        <v>374</v>
      </c>
      <c r="L29" s="831"/>
      <c r="M29" s="831"/>
      <c r="N29" s="822"/>
      <c r="O29" s="822"/>
      <c r="P29" s="831">
        <v>4</v>
      </c>
      <c r="Q29" s="831">
        <v>1516</v>
      </c>
      <c r="R29" s="827"/>
      <c r="S29" s="832">
        <v>379</v>
      </c>
    </row>
    <row r="30" spans="1:19" ht="14.45" customHeight="1" x14ac:dyDescent="0.2">
      <c r="A30" s="821" t="s">
        <v>589</v>
      </c>
      <c r="B30" s="822" t="s">
        <v>3624</v>
      </c>
      <c r="C30" s="822" t="s">
        <v>610</v>
      </c>
      <c r="D30" s="822" t="s">
        <v>3612</v>
      </c>
      <c r="E30" s="822" t="s">
        <v>3621</v>
      </c>
      <c r="F30" s="822" t="s">
        <v>3678</v>
      </c>
      <c r="G30" s="822" t="s">
        <v>3679</v>
      </c>
      <c r="H30" s="831">
        <v>22</v>
      </c>
      <c r="I30" s="831">
        <v>0</v>
      </c>
      <c r="J30" s="822"/>
      <c r="K30" s="822">
        <v>0</v>
      </c>
      <c r="L30" s="831">
        <v>23</v>
      </c>
      <c r="M30" s="831">
        <v>0</v>
      </c>
      <c r="N30" s="822"/>
      <c r="O30" s="822">
        <v>0</v>
      </c>
      <c r="P30" s="831">
        <v>35</v>
      </c>
      <c r="Q30" s="831">
        <v>0</v>
      </c>
      <c r="R30" s="827"/>
      <c r="S30" s="832">
        <v>0</v>
      </c>
    </row>
    <row r="31" spans="1:19" ht="14.45" customHeight="1" x14ac:dyDescent="0.2">
      <c r="A31" s="821" t="s">
        <v>589</v>
      </c>
      <c r="B31" s="822" t="s">
        <v>3624</v>
      </c>
      <c r="C31" s="822" t="s">
        <v>610</v>
      </c>
      <c r="D31" s="822" t="s">
        <v>1938</v>
      </c>
      <c r="E31" s="822" t="s">
        <v>3625</v>
      </c>
      <c r="F31" s="822" t="s">
        <v>3626</v>
      </c>
      <c r="G31" s="822" t="s">
        <v>3627</v>
      </c>
      <c r="H31" s="831"/>
      <c r="I31" s="831"/>
      <c r="J31" s="822"/>
      <c r="K31" s="822"/>
      <c r="L31" s="831">
        <v>0.30000000000000004</v>
      </c>
      <c r="M31" s="831">
        <v>20.91</v>
      </c>
      <c r="N31" s="822">
        <v>1</v>
      </c>
      <c r="O31" s="822">
        <v>69.699999999999989</v>
      </c>
      <c r="P31" s="831"/>
      <c r="Q31" s="831"/>
      <c r="R31" s="827"/>
      <c r="S31" s="832"/>
    </row>
    <row r="32" spans="1:19" ht="14.45" customHeight="1" x14ac:dyDescent="0.2">
      <c r="A32" s="821" t="s">
        <v>589</v>
      </c>
      <c r="B32" s="822" t="s">
        <v>3624</v>
      </c>
      <c r="C32" s="822" t="s">
        <v>610</v>
      </c>
      <c r="D32" s="822" t="s">
        <v>1938</v>
      </c>
      <c r="E32" s="822" t="s">
        <v>3621</v>
      </c>
      <c r="F32" s="822" t="s">
        <v>3638</v>
      </c>
      <c r="G32" s="822" t="s">
        <v>3639</v>
      </c>
      <c r="H32" s="831">
        <v>1</v>
      </c>
      <c r="I32" s="831">
        <v>83</v>
      </c>
      <c r="J32" s="822"/>
      <c r="K32" s="822">
        <v>83</v>
      </c>
      <c r="L32" s="831"/>
      <c r="M32" s="831"/>
      <c r="N32" s="822"/>
      <c r="O32" s="822"/>
      <c r="P32" s="831">
        <v>1</v>
      </c>
      <c r="Q32" s="831">
        <v>85</v>
      </c>
      <c r="R32" s="827"/>
      <c r="S32" s="832">
        <v>85</v>
      </c>
    </row>
    <row r="33" spans="1:19" ht="14.45" customHeight="1" x14ac:dyDescent="0.2">
      <c r="A33" s="821" t="s">
        <v>589</v>
      </c>
      <c r="B33" s="822" t="s">
        <v>3624</v>
      </c>
      <c r="C33" s="822" t="s">
        <v>610</v>
      </c>
      <c r="D33" s="822" t="s">
        <v>1938</v>
      </c>
      <c r="E33" s="822" t="s">
        <v>3621</v>
      </c>
      <c r="F33" s="822" t="s">
        <v>3640</v>
      </c>
      <c r="G33" s="822" t="s">
        <v>3641</v>
      </c>
      <c r="H33" s="831">
        <v>4</v>
      </c>
      <c r="I33" s="831">
        <v>148</v>
      </c>
      <c r="J33" s="822">
        <v>3.8947368421052633</v>
      </c>
      <c r="K33" s="822">
        <v>37</v>
      </c>
      <c r="L33" s="831">
        <v>1</v>
      </c>
      <c r="M33" s="831">
        <v>38</v>
      </c>
      <c r="N33" s="822">
        <v>1</v>
      </c>
      <c r="O33" s="822">
        <v>38</v>
      </c>
      <c r="P33" s="831"/>
      <c r="Q33" s="831"/>
      <c r="R33" s="827"/>
      <c r="S33" s="832"/>
    </row>
    <row r="34" spans="1:19" ht="14.45" customHeight="1" x14ac:dyDescent="0.2">
      <c r="A34" s="821" t="s">
        <v>589</v>
      </c>
      <c r="B34" s="822" t="s">
        <v>3624</v>
      </c>
      <c r="C34" s="822" t="s">
        <v>610</v>
      </c>
      <c r="D34" s="822" t="s">
        <v>1938</v>
      </c>
      <c r="E34" s="822" t="s">
        <v>3621</v>
      </c>
      <c r="F34" s="822" t="s">
        <v>3650</v>
      </c>
      <c r="G34" s="822" t="s">
        <v>3651</v>
      </c>
      <c r="H34" s="831">
        <v>4</v>
      </c>
      <c r="I34" s="831">
        <v>508</v>
      </c>
      <c r="J34" s="822">
        <v>1.0079365079365079</v>
      </c>
      <c r="K34" s="822">
        <v>127</v>
      </c>
      <c r="L34" s="831">
        <v>4</v>
      </c>
      <c r="M34" s="831">
        <v>504</v>
      </c>
      <c r="N34" s="822">
        <v>1</v>
      </c>
      <c r="O34" s="822">
        <v>126</v>
      </c>
      <c r="P34" s="831">
        <v>7</v>
      </c>
      <c r="Q34" s="831">
        <v>889</v>
      </c>
      <c r="R34" s="827">
        <v>1.7638888888888888</v>
      </c>
      <c r="S34" s="832">
        <v>127</v>
      </c>
    </row>
    <row r="35" spans="1:19" ht="14.45" customHeight="1" x14ac:dyDescent="0.2">
      <c r="A35" s="821" t="s">
        <v>589</v>
      </c>
      <c r="B35" s="822" t="s">
        <v>3624</v>
      </c>
      <c r="C35" s="822" t="s">
        <v>610</v>
      </c>
      <c r="D35" s="822" t="s">
        <v>1938</v>
      </c>
      <c r="E35" s="822" t="s">
        <v>3621</v>
      </c>
      <c r="F35" s="822" t="s">
        <v>3658</v>
      </c>
      <c r="G35" s="822" t="s">
        <v>3659</v>
      </c>
      <c r="H35" s="831">
        <v>2</v>
      </c>
      <c r="I35" s="831">
        <v>66.66</v>
      </c>
      <c r="J35" s="822">
        <v>0.49996249906247658</v>
      </c>
      <c r="K35" s="822">
        <v>33.33</v>
      </c>
      <c r="L35" s="831">
        <v>4</v>
      </c>
      <c r="M35" s="831">
        <v>133.32999999999998</v>
      </c>
      <c r="N35" s="822">
        <v>1</v>
      </c>
      <c r="O35" s="822">
        <v>33.332499999999996</v>
      </c>
      <c r="P35" s="831">
        <v>10</v>
      </c>
      <c r="Q35" s="831">
        <v>363.33</v>
      </c>
      <c r="R35" s="827">
        <v>2.7250431260781522</v>
      </c>
      <c r="S35" s="832">
        <v>36.332999999999998</v>
      </c>
    </row>
    <row r="36" spans="1:19" ht="14.45" customHeight="1" x14ac:dyDescent="0.2">
      <c r="A36" s="821" t="s">
        <v>589</v>
      </c>
      <c r="B36" s="822" t="s">
        <v>3624</v>
      </c>
      <c r="C36" s="822" t="s">
        <v>610</v>
      </c>
      <c r="D36" s="822" t="s">
        <v>1938</v>
      </c>
      <c r="E36" s="822" t="s">
        <v>3621</v>
      </c>
      <c r="F36" s="822" t="s">
        <v>3660</v>
      </c>
      <c r="G36" s="822" t="s">
        <v>3661</v>
      </c>
      <c r="H36" s="831"/>
      <c r="I36" s="831"/>
      <c r="J36" s="822"/>
      <c r="K36" s="822"/>
      <c r="L36" s="831">
        <v>1</v>
      </c>
      <c r="M36" s="831">
        <v>254</v>
      </c>
      <c r="N36" s="822">
        <v>1</v>
      </c>
      <c r="O36" s="822">
        <v>254</v>
      </c>
      <c r="P36" s="831">
        <v>2</v>
      </c>
      <c r="Q36" s="831">
        <v>510</v>
      </c>
      <c r="R36" s="827">
        <v>2.0078740157480315</v>
      </c>
      <c r="S36" s="832">
        <v>255</v>
      </c>
    </row>
    <row r="37" spans="1:19" ht="14.45" customHeight="1" x14ac:dyDescent="0.2">
      <c r="A37" s="821" t="s">
        <v>589</v>
      </c>
      <c r="B37" s="822" t="s">
        <v>3624</v>
      </c>
      <c r="C37" s="822" t="s">
        <v>610</v>
      </c>
      <c r="D37" s="822" t="s">
        <v>1938</v>
      </c>
      <c r="E37" s="822" t="s">
        <v>3621</v>
      </c>
      <c r="F37" s="822" t="s">
        <v>3676</v>
      </c>
      <c r="G37" s="822" t="s">
        <v>3677</v>
      </c>
      <c r="H37" s="831"/>
      <c r="I37" s="831"/>
      <c r="J37" s="822"/>
      <c r="K37" s="822"/>
      <c r="L37" s="831"/>
      <c r="M37" s="831"/>
      <c r="N37" s="822"/>
      <c r="O37" s="822"/>
      <c r="P37" s="831">
        <v>2</v>
      </c>
      <c r="Q37" s="831">
        <v>758</v>
      </c>
      <c r="R37" s="827"/>
      <c r="S37" s="832">
        <v>379</v>
      </c>
    </row>
    <row r="38" spans="1:19" ht="14.45" customHeight="1" x14ac:dyDescent="0.2">
      <c r="A38" s="821" t="s">
        <v>589</v>
      </c>
      <c r="B38" s="822" t="s">
        <v>3624</v>
      </c>
      <c r="C38" s="822" t="s">
        <v>610</v>
      </c>
      <c r="D38" s="822" t="s">
        <v>1939</v>
      </c>
      <c r="E38" s="822" t="s">
        <v>3625</v>
      </c>
      <c r="F38" s="822" t="s">
        <v>3630</v>
      </c>
      <c r="G38" s="822" t="s">
        <v>1119</v>
      </c>
      <c r="H38" s="831">
        <v>0.9</v>
      </c>
      <c r="I38" s="831">
        <v>330.93</v>
      </c>
      <c r="J38" s="822">
        <v>1.289823439996882</v>
      </c>
      <c r="K38" s="822">
        <v>367.7</v>
      </c>
      <c r="L38" s="831">
        <v>0.9</v>
      </c>
      <c r="M38" s="831">
        <v>256.57</v>
      </c>
      <c r="N38" s="822">
        <v>1</v>
      </c>
      <c r="O38" s="822">
        <v>285.07777777777778</v>
      </c>
      <c r="P38" s="831">
        <v>0.9</v>
      </c>
      <c r="Q38" s="831">
        <v>330.93</v>
      </c>
      <c r="R38" s="827">
        <v>1.289823439996882</v>
      </c>
      <c r="S38" s="832">
        <v>367.7</v>
      </c>
    </row>
    <row r="39" spans="1:19" ht="14.45" customHeight="1" x14ac:dyDescent="0.2">
      <c r="A39" s="821" t="s">
        <v>589</v>
      </c>
      <c r="B39" s="822" t="s">
        <v>3624</v>
      </c>
      <c r="C39" s="822" t="s">
        <v>610</v>
      </c>
      <c r="D39" s="822" t="s">
        <v>1939</v>
      </c>
      <c r="E39" s="822" t="s">
        <v>3625</v>
      </c>
      <c r="F39" s="822" t="s">
        <v>3631</v>
      </c>
      <c r="G39" s="822" t="s">
        <v>1114</v>
      </c>
      <c r="H39" s="831">
        <v>0.2</v>
      </c>
      <c r="I39" s="831">
        <v>16.8</v>
      </c>
      <c r="J39" s="822">
        <v>2.4633431085043989</v>
      </c>
      <c r="K39" s="822">
        <v>84</v>
      </c>
      <c r="L39" s="831">
        <v>0.1</v>
      </c>
      <c r="M39" s="831">
        <v>6.82</v>
      </c>
      <c r="N39" s="822">
        <v>1</v>
      </c>
      <c r="O39" s="822">
        <v>68.2</v>
      </c>
      <c r="P39" s="831">
        <v>0.1</v>
      </c>
      <c r="Q39" s="831">
        <v>8.4</v>
      </c>
      <c r="R39" s="827">
        <v>1.2316715542521994</v>
      </c>
      <c r="S39" s="832">
        <v>84</v>
      </c>
    </row>
    <row r="40" spans="1:19" ht="14.45" customHeight="1" x14ac:dyDescent="0.2">
      <c r="A40" s="821" t="s">
        <v>589</v>
      </c>
      <c r="B40" s="822" t="s">
        <v>3624</v>
      </c>
      <c r="C40" s="822" t="s">
        <v>610</v>
      </c>
      <c r="D40" s="822" t="s">
        <v>1939</v>
      </c>
      <c r="E40" s="822" t="s">
        <v>3625</v>
      </c>
      <c r="F40" s="822" t="s">
        <v>3636</v>
      </c>
      <c r="G40" s="822" t="s">
        <v>3637</v>
      </c>
      <c r="H40" s="831"/>
      <c r="I40" s="831"/>
      <c r="J40" s="822"/>
      <c r="K40" s="822"/>
      <c r="L40" s="831"/>
      <c r="M40" s="831"/>
      <c r="N40" s="822"/>
      <c r="O40" s="822"/>
      <c r="P40" s="831">
        <v>0</v>
      </c>
      <c r="Q40" s="831">
        <v>0</v>
      </c>
      <c r="R40" s="827"/>
      <c r="S40" s="832"/>
    </row>
    <row r="41" spans="1:19" ht="14.45" customHeight="1" x14ac:dyDescent="0.2">
      <c r="A41" s="821" t="s">
        <v>589</v>
      </c>
      <c r="B41" s="822" t="s">
        <v>3624</v>
      </c>
      <c r="C41" s="822" t="s">
        <v>610</v>
      </c>
      <c r="D41" s="822" t="s">
        <v>1939</v>
      </c>
      <c r="E41" s="822" t="s">
        <v>3621</v>
      </c>
      <c r="F41" s="822" t="s">
        <v>3638</v>
      </c>
      <c r="G41" s="822" t="s">
        <v>3639</v>
      </c>
      <c r="H41" s="831">
        <v>1</v>
      </c>
      <c r="I41" s="831">
        <v>83</v>
      </c>
      <c r="J41" s="822">
        <v>9.8809523809523805E-2</v>
      </c>
      <c r="K41" s="822">
        <v>83</v>
      </c>
      <c r="L41" s="831">
        <v>10</v>
      </c>
      <c r="M41" s="831">
        <v>840</v>
      </c>
      <c r="N41" s="822">
        <v>1</v>
      </c>
      <c r="O41" s="822">
        <v>84</v>
      </c>
      <c r="P41" s="831">
        <v>21</v>
      </c>
      <c r="Q41" s="831">
        <v>1785</v>
      </c>
      <c r="R41" s="827">
        <v>2.125</v>
      </c>
      <c r="S41" s="832">
        <v>85</v>
      </c>
    </row>
    <row r="42" spans="1:19" ht="14.45" customHeight="1" x14ac:dyDescent="0.2">
      <c r="A42" s="821" t="s">
        <v>589</v>
      </c>
      <c r="B42" s="822" t="s">
        <v>3624</v>
      </c>
      <c r="C42" s="822" t="s">
        <v>610</v>
      </c>
      <c r="D42" s="822" t="s">
        <v>1939</v>
      </c>
      <c r="E42" s="822" t="s">
        <v>3621</v>
      </c>
      <c r="F42" s="822" t="s">
        <v>3640</v>
      </c>
      <c r="G42" s="822" t="s">
        <v>3641</v>
      </c>
      <c r="H42" s="831">
        <v>2</v>
      </c>
      <c r="I42" s="831">
        <v>74</v>
      </c>
      <c r="J42" s="822"/>
      <c r="K42" s="822">
        <v>37</v>
      </c>
      <c r="L42" s="831"/>
      <c r="M42" s="831"/>
      <c r="N42" s="822"/>
      <c r="O42" s="822"/>
      <c r="P42" s="831"/>
      <c r="Q42" s="831"/>
      <c r="R42" s="827"/>
      <c r="S42" s="832"/>
    </row>
    <row r="43" spans="1:19" ht="14.45" customHeight="1" x14ac:dyDescent="0.2">
      <c r="A43" s="821" t="s">
        <v>589</v>
      </c>
      <c r="B43" s="822" t="s">
        <v>3624</v>
      </c>
      <c r="C43" s="822" t="s">
        <v>610</v>
      </c>
      <c r="D43" s="822" t="s">
        <v>1939</v>
      </c>
      <c r="E43" s="822" t="s">
        <v>3621</v>
      </c>
      <c r="F43" s="822" t="s">
        <v>3648</v>
      </c>
      <c r="G43" s="822" t="s">
        <v>3649</v>
      </c>
      <c r="H43" s="831">
        <v>1</v>
      </c>
      <c r="I43" s="831">
        <v>130</v>
      </c>
      <c r="J43" s="822">
        <v>0.99236641221374045</v>
      </c>
      <c r="K43" s="822">
        <v>130</v>
      </c>
      <c r="L43" s="831">
        <v>1</v>
      </c>
      <c r="M43" s="831">
        <v>131</v>
      </c>
      <c r="N43" s="822">
        <v>1</v>
      </c>
      <c r="O43" s="822">
        <v>131</v>
      </c>
      <c r="P43" s="831">
        <v>1</v>
      </c>
      <c r="Q43" s="831">
        <v>132</v>
      </c>
      <c r="R43" s="827">
        <v>1.0076335877862594</v>
      </c>
      <c r="S43" s="832">
        <v>132</v>
      </c>
    </row>
    <row r="44" spans="1:19" ht="14.45" customHeight="1" x14ac:dyDescent="0.2">
      <c r="A44" s="821" t="s">
        <v>589</v>
      </c>
      <c r="B44" s="822" t="s">
        <v>3624</v>
      </c>
      <c r="C44" s="822" t="s">
        <v>610</v>
      </c>
      <c r="D44" s="822" t="s">
        <v>1939</v>
      </c>
      <c r="E44" s="822" t="s">
        <v>3621</v>
      </c>
      <c r="F44" s="822" t="s">
        <v>3650</v>
      </c>
      <c r="G44" s="822" t="s">
        <v>3651</v>
      </c>
      <c r="H44" s="831">
        <v>247</v>
      </c>
      <c r="I44" s="831">
        <v>31369</v>
      </c>
      <c r="J44" s="822">
        <v>0.64833416005291</v>
      </c>
      <c r="K44" s="822">
        <v>127</v>
      </c>
      <c r="L44" s="831">
        <v>384</v>
      </c>
      <c r="M44" s="831">
        <v>48384</v>
      </c>
      <c r="N44" s="822">
        <v>1</v>
      </c>
      <c r="O44" s="822">
        <v>126</v>
      </c>
      <c r="P44" s="831">
        <v>16</v>
      </c>
      <c r="Q44" s="831">
        <v>2032</v>
      </c>
      <c r="R44" s="827">
        <v>4.1997354497354498E-2</v>
      </c>
      <c r="S44" s="832">
        <v>127</v>
      </c>
    </row>
    <row r="45" spans="1:19" ht="14.45" customHeight="1" x14ac:dyDescent="0.2">
      <c r="A45" s="821" t="s">
        <v>589</v>
      </c>
      <c r="B45" s="822" t="s">
        <v>3624</v>
      </c>
      <c r="C45" s="822" t="s">
        <v>610</v>
      </c>
      <c r="D45" s="822" t="s">
        <v>1939</v>
      </c>
      <c r="E45" s="822" t="s">
        <v>3621</v>
      </c>
      <c r="F45" s="822" t="s">
        <v>3658</v>
      </c>
      <c r="G45" s="822" t="s">
        <v>3659</v>
      </c>
      <c r="H45" s="831">
        <v>373</v>
      </c>
      <c r="I45" s="831">
        <v>12433.33</v>
      </c>
      <c r="J45" s="822">
        <v>0.74451077844311375</v>
      </c>
      <c r="K45" s="822">
        <v>33.333324396782842</v>
      </c>
      <c r="L45" s="831">
        <v>501</v>
      </c>
      <c r="M45" s="831">
        <v>16700</v>
      </c>
      <c r="N45" s="822">
        <v>1</v>
      </c>
      <c r="O45" s="822">
        <v>33.333333333333336</v>
      </c>
      <c r="P45" s="831">
        <v>501</v>
      </c>
      <c r="Q45" s="831">
        <v>17717.79</v>
      </c>
      <c r="R45" s="827">
        <v>1.0609455089820359</v>
      </c>
      <c r="S45" s="832">
        <v>35.364850299401198</v>
      </c>
    </row>
    <row r="46" spans="1:19" ht="14.45" customHeight="1" x14ac:dyDescent="0.2">
      <c r="A46" s="821" t="s">
        <v>589</v>
      </c>
      <c r="B46" s="822" t="s">
        <v>3624</v>
      </c>
      <c r="C46" s="822" t="s">
        <v>610</v>
      </c>
      <c r="D46" s="822" t="s">
        <v>1939</v>
      </c>
      <c r="E46" s="822" t="s">
        <v>3621</v>
      </c>
      <c r="F46" s="822" t="s">
        <v>3660</v>
      </c>
      <c r="G46" s="822" t="s">
        <v>3661</v>
      </c>
      <c r="H46" s="831">
        <v>206</v>
      </c>
      <c r="I46" s="831">
        <v>51912</v>
      </c>
      <c r="J46" s="822">
        <v>0.95952090495730291</v>
      </c>
      <c r="K46" s="822">
        <v>252</v>
      </c>
      <c r="L46" s="831">
        <v>213</v>
      </c>
      <c r="M46" s="831">
        <v>54102</v>
      </c>
      <c r="N46" s="822">
        <v>1</v>
      </c>
      <c r="O46" s="822">
        <v>254</v>
      </c>
      <c r="P46" s="831">
        <v>171</v>
      </c>
      <c r="Q46" s="831">
        <v>43605</v>
      </c>
      <c r="R46" s="827">
        <v>0.80597759787068868</v>
      </c>
      <c r="S46" s="832">
        <v>255</v>
      </c>
    </row>
    <row r="47" spans="1:19" ht="14.45" customHeight="1" x14ac:dyDescent="0.2">
      <c r="A47" s="821" t="s">
        <v>589</v>
      </c>
      <c r="B47" s="822" t="s">
        <v>3624</v>
      </c>
      <c r="C47" s="822" t="s">
        <v>610</v>
      </c>
      <c r="D47" s="822" t="s">
        <v>1939</v>
      </c>
      <c r="E47" s="822" t="s">
        <v>3621</v>
      </c>
      <c r="F47" s="822" t="s">
        <v>3662</v>
      </c>
      <c r="G47" s="822" t="s">
        <v>3663</v>
      </c>
      <c r="H47" s="831">
        <v>1</v>
      </c>
      <c r="I47" s="831">
        <v>116</v>
      </c>
      <c r="J47" s="822">
        <v>0.5</v>
      </c>
      <c r="K47" s="822">
        <v>116</v>
      </c>
      <c r="L47" s="831">
        <v>2</v>
      </c>
      <c r="M47" s="831">
        <v>232</v>
      </c>
      <c r="N47" s="822">
        <v>1</v>
      </c>
      <c r="O47" s="822">
        <v>116</v>
      </c>
      <c r="P47" s="831">
        <v>14</v>
      </c>
      <c r="Q47" s="831">
        <v>1638</v>
      </c>
      <c r="R47" s="827">
        <v>7.0603448275862073</v>
      </c>
      <c r="S47" s="832">
        <v>117</v>
      </c>
    </row>
    <row r="48" spans="1:19" ht="14.45" customHeight="1" x14ac:dyDescent="0.2">
      <c r="A48" s="821" t="s">
        <v>589</v>
      </c>
      <c r="B48" s="822" t="s">
        <v>3624</v>
      </c>
      <c r="C48" s="822" t="s">
        <v>610</v>
      </c>
      <c r="D48" s="822" t="s">
        <v>1939</v>
      </c>
      <c r="E48" s="822" t="s">
        <v>3621</v>
      </c>
      <c r="F48" s="822" t="s">
        <v>3666</v>
      </c>
      <c r="G48" s="822" t="s">
        <v>3667</v>
      </c>
      <c r="H48" s="831">
        <v>1</v>
      </c>
      <c r="I48" s="831">
        <v>32</v>
      </c>
      <c r="J48" s="822">
        <v>0.96969696969696972</v>
      </c>
      <c r="K48" s="822">
        <v>32</v>
      </c>
      <c r="L48" s="831">
        <v>1</v>
      </c>
      <c r="M48" s="831">
        <v>33</v>
      </c>
      <c r="N48" s="822">
        <v>1</v>
      </c>
      <c r="O48" s="822">
        <v>33</v>
      </c>
      <c r="P48" s="831"/>
      <c r="Q48" s="831"/>
      <c r="R48" s="827"/>
      <c r="S48" s="832"/>
    </row>
    <row r="49" spans="1:19" ht="14.45" customHeight="1" x14ac:dyDescent="0.2">
      <c r="A49" s="821" t="s">
        <v>589</v>
      </c>
      <c r="B49" s="822" t="s">
        <v>3624</v>
      </c>
      <c r="C49" s="822" t="s">
        <v>610</v>
      </c>
      <c r="D49" s="822" t="s">
        <v>1939</v>
      </c>
      <c r="E49" s="822" t="s">
        <v>3621</v>
      </c>
      <c r="F49" s="822" t="s">
        <v>3670</v>
      </c>
      <c r="G49" s="822" t="s">
        <v>3671</v>
      </c>
      <c r="H49" s="831">
        <v>1</v>
      </c>
      <c r="I49" s="831">
        <v>59</v>
      </c>
      <c r="J49" s="822"/>
      <c r="K49" s="822">
        <v>59</v>
      </c>
      <c r="L49" s="831"/>
      <c r="M49" s="831"/>
      <c r="N49" s="822"/>
      <c r="O49" s="822"/>
      <c r="P49" s="831">
        <v>1</v>
      </c>
      <c r="Q49" s="831">
        <v>62</v>
      </c>
      <c r="R49" s="827"/>
      <c r="S49" s="832">
        <v>62</v>
      </c>
    </row>
    <row r="50" spans="1:19" ht="14.45" customHeight="1" x14ac:dyDescent="0.2">
      <c r="A50" s="821" t="s">
        <v>589</v>
      </c>
      <c r="B50" s="822" t="s">
        <v>3624</v>
      </c>
      <c r="C50" s="822" t="s">
        <v>610</v>
      </c>
      <c r="D50" s="822" t="s">
        <v>1939</v>
      </c>
      <c r="E50" s="822" t="s">
        <v>3621</v>
      </c>
      <c r="F50" s="822" t="s">
        <v>3674</v>
      </c>
      <c r="G50" s="822" t="s">
        <v>3675</v>
      </c>
      <c r="H50" s="831">
        <v>1</v>
      </c>
      <c r="I50" s="831">
        <v>375</v>
      </c>
      <c r="J50" s="822">
        <v>0.33244680851063829</v>
      </c>
      <c r="K50" s="822">
        <v>375</v>
      </c>
      <c r="L50" s="831">
        <v>3</v>
      </c>
      <c r="M50" s="831">
        <v>1128</v>
      </c>
      <c r="N50" s="822">
        <v>1</v>
      </c>
      <c r="O50" s="822">
        <v>376</v>
      </c>
      <c r="P50" s="831">
        <v>9</v>
      </c>
      <c r="Q50" s="831">
        <v>3393</v>
      </c>
      <c r="R50" s="827">
        <v>3.0079787234042552</v>
      </c>
      <c r="S50" s="832">
        <v>377</v>
      </c>
    </row>
    <row r="51" spans="1:19" ht="14.45" customHeight="1" x14ac:dyDescent="0.2">
      <c r="A51" s="821" t="s">
        <v>589</v>
      </c>
      <c r="B51" s="822" t="s">
        <v>3624</v>
      </c>
      <c r="C51" s="822" t="s">
        <v>610</v>
      </c>
      <c r="D51" s="822" t="s">
        <v>1939</v>
      </c>
      <c r="E51" s="822" t="s">
        <v>3621</v>
      </c>
      <c r="F51" s="822" t="s">
        <v>3676</v>
      </c>
      <c r="G51" s="822" t="s">
        <v>3677</v>
      </c>
      <c r="H51" s="831"/>
      <c r="I51" s="831"/>
      <c r="J51" s="822"/>
      <c r="K51" s="822"/>
      <c r="L51" s="831"/>
      <c r="M51" s="831"/>
      <c r="N51" s="822"/>
      <c r="O51" s="822"/>
      <c r="P51" s="831">
        <v>351</v>
      </c>
      <c r="Q51" s="831">
        <v>133029</v>
      </c>
      <c r="R51" s="827"/>
      <c r="S51" s="832">
        <v>379</v>
      </c>
    </row>
    <row r="52" spans="1:19" ht="14.45" customHeight="1" x14ac:dyDescent="0.2">
      <c r="A52" s="821" t="s">
        <v>589</v>
      </c>
      <c r="B52" s="822" t="s">
        <v>3624</v>
      </c>
      <c r="C52" s="822" t="s">
        <v>610</v>
      </c>
      <c r="D52" s="822" t="s">
        <v>1940</v>
      </c>
      <c r="E52" s="822" t="s">
        <v>3625</v>
      </c>
      <c r="F52" s="822" t="s">
        <v>3626</v>
      </c>
      <c r="G52" s="822" t="s">
        <v>3627</v>
      </c>
      <c r="H52" s="831">
        <v>0.1</v>
      </c>
      <c r="I52" s="831">
        <v>6.97</v>
      </c>
      <c r="J52" s="822"/>
      <c r="K52" s="822">
        <v>69.699999999999989</v>
      </c>
      <c r="L52" s="831"/>
      <c r="M52" s="831"/>
      <c r="N52" s="822"/>
      <c r="O52" s="822"/>
      <c r="P52" s="831">
        <v>0.1</v>
      </c>
      <c r="Q52" s="831">
        <v>6.97</v>
      </c>
      <c r="R52" s="827"/>
      <c r="S52" s="832">
        <v>69.699999999999989</v>
      </c>
    </row>
    <row r="53" spans="1:19" ht="14.45" customHeight="1" x14ac:dyDescent="0.2">
      <c r="A53" s="821" t="s">
        <v>589</v>
      </c>
      <c r="B53" s="822" t="s">
        <v>3624</v>
      </c>
      <c r="C53" s="822" t="s">
        <v>610</v>
      </c>
      <c r="D53" s="822" t="s">
        <v>1940</v>
      </c>
      <c r="E53" s="822" t="s">
        <v>3625</v>
      </c>
      <c r="F53" s="822" t="s">
        <v>3630</v>
      </c>
      <c r="G53" s="822" t="s">
        <v>1119</v>
      </c>
      <c r="H53" s="831"/>
      <c r="I53" s="831"/>
      <c r="J53" s="822"/>
      <c r="K53" s="822"/>
      <c r="L53" s="831"/>
      <c r="M53" s="831"/>
      <c r="N53" s="822"/>
      <c r="O53" s="822"/>
      <c r="P53" s="831">
        <v>1.8</v>
      </c>
      <c r="Q53" s="831">
        <v>661.86</v>
      </c>
      <c r="R53" s="827"/>
      <c r="S53" s="832">
        <v>367.7</v>
      </c>
    </row>
    <row r="54" spans="1:19" ht="14.45" customHeight="1" x14ac:dyDescent="0.2">
      <c r="A54" s="821" t="s">
        <v>589</v>
      </c>
      <c r="B54" s="822" t="s">
        <v>3624</v>
      </c>
      <c r="C54" s="822" t="s">
        <v>610</v>
      </c>
      <c r="D54" s="822" t="s">
        <v>1940</v>
      </c>
      <c r="E54" s="822" t="s">
        <v>3625</v>
      </c>
      <c r="F54" s="822" t="s">
        <v>3631</v>
      </c>
      <c r="G54" s="822" t="s">
        <v>1114</v>
      </c>
      <c r="H54" s="831"/>
      <c r="I54" s="831"/>
      <c r="J54" s="822"/>
      <c r="K54" s="822"/>
      <c r="L54" s="831"/>
      <c r="M54" s="831"/>
      <c r="N54" s="822"/>
      <c r="O54" s="822"/>
      <c r="P54" s="831">
        <v>0.2</v>
      </c>
      <c r="Q54" s="831">
        <v>16.8</v>
      </c>
      <c r="R54" s="827"/>
      <c r="S54" s="832">
        <v>84</v>
      </c>
    </row>
    <row r="55" spans="1:19" ht="14.45" customHeight="1" x14ac:dyDescent="0.2">
      <c r="A55" s="821" t="s">
        <v>589</v>
      </c>
      <c r="B55" s="822" t="s">
        <v>3624</v>
      </c>
      <c r="C55" s="822" t="s">
        <v>610</v>
      </c>
      <c r="D55" s="822" t="s">
        <v>1940</v>
      </c>
      <c r="E55" s="822" t="s">
        <v>3621</v>
      </c>
      <c r="F55" s="822" t="s">
        <v>3638</v>
      </c>
      <c r="G55" s="822" t="s">
        <v>3639</v>
      </c>
      <c r="H55" s="831">
        <v>7</v>
      </c>
      <c r="I55" s="831">
        <v>581</v>
      </c>
      <c r="J55" s="822">
        <v>0.69166666666666665</v>
      </c>
      <c r="K55" s="822">
        <v>83</v>
      </c>
      <c r="L55" s="831">
        <v>10</v>
      </c>
      <c r="M55" s="831">
        <v>840</v>
      </c>
      <c r="N55" s="822">
        <v>1</v>
      </c>
      <c r="O55" s="822">
        <v>84</v>
      </c>
      <c r="P55" s="831">
        <v>3</v>
      </c>
      <c r="Q55" s="831">
        <v>255</v>
      </c>
      <c r="R55" s="827">
        <v>0.30357142857142855</v>
      </c>
      <c r="S55" s="832">
        <v>85</v>
      </c>
    </row>
    <row r="56" spans="1:19" ht="14.45" customHeight="1" x14ac:dyDescent="0.2">
      <c r="A56" s="821" t="s">
        <v>589</v>
      </c>
      <c r="B56" s="822" t="s">
        <v>3624</v>
      </c>
      <c r="C56" s="822" t="s">
        <v>610</v>
      </c>
      <c r="D56" s="822" t="s">
        <v>1940</v>
      </c>
      <c r="E56" s="822" t="s">
        <v>3621</v>
      </c>
      <c r="F56" s="822" t="s">
        <v>3640</v>
      </c>
      <c r="G56" s="822" t="s">
        <v>3641</v>
      </c>
      <c r="H56" s="831">
        <v>3</v>
      </c>
      <c r="I56" s="831">
        <v>111</v>
      </c>
      <c r="J56" s="822">
        <v>0.97368421052631582</v>
      </c>
      <c r="K56" s="822">
        <v>37</v>
      </c>
      <c r="L56" s="831">
        <v>3</v>
      </c>
      <c r="M56" s="831">
        <v>114</v>
      </c>
      <c r="N56" s="822">
        <v>1</v>
      </c>
      <c r="O56" s="822">
        <v>38</v>
      </c>
      <c r="P56" s="831"/>
      <c r="Q56" s="831"/>
      <c r="R56" s="827"/>
      <c r="S56" s="832"/>
    </row>
    <row r="57" spans="1:19" ht="14.45" customHeight="1" x14ac:dyDescent="0.2">
      <c r="A57" s="821" t="s">
        <v>589</v>
      </c>
      <c r="B57" s="822" t="s">
        <v>3624</v>
      </c>
      <c r="C57" s="822" t="s">
        <v>610</v>
      </c>
      <c r="D57" s="822" t="s">
        <v>1940</v>
      </c>
      <c r="E57" s="822" t="s">
        <v>3621</v>
      </c>
      <c r="F57" s="822" t="s">
        <v>3648</v>
      </c>
      <c r="G57" s="822" t="s">
        <v>3649</v>
      </c>
      <c r="H57" s="831"/>
      <c r="I57" s="831"/>
      <c r="J57" s="822"/>
      <c r="K57" s="822"/>
      <c r="L57" s="831"/>
      <c r="M57" s="831"/>
      <c r="N57" s="822"/>
      <c r="O57" s="822"/>
      <c r="P57" s="831">
        <v>2</v>
      </c>
      <c r="Q57" s="831">
        <v>264</v>
      </c>
      <c r="R57" s="827"/>
      <c r="S57" s="832">
        <v>132</v>
      </c>
    </row>
    <row r="58" spans="1:19" ht="14.45" customHeight="1" x14ac:dyDescent="0.2">
      <c r="A58" s="821" t="s">
        <v>589</v>
      </c>
      <c r="B58" s="822" t="s">
        <v>3624</v>
      </c>
      <c r="C58" s="822" t="s">
        <v>610</v>
      </c>
      <c r="D58" s="822" t="s">
        <v>1940</v>
      </c>
      <c r="E58" s="822" t="s">
        <v>3621</v>
      </c>
      <c r="F58" s="822" t="s">
        <v>3650</v>
      </c>
      <c r="G58" s="822" t="s">
        <v>3651</v>
      </c>
      <c r="H58" s="831">
        <v>170</v>
      </c>
      <c r="I58" s="831">
        <v>21590</v>
      </c>
      <c r="J58" s="822">
        <v>0.95194003527336857</v>
      </c>
      <c r="K58" s="822">
        <v>127</v>
      </c>
      <c r="L58" s="831">
        <v>180</v>
      </c>
      <c r="M58" s="831">
        <v>22680</v>
      </c>
      <c r="N58" s="822">
        <v>1</v>
      </c>
      <c r="O58" s="822">
        <v>126</v>
      </c>
      <c r="P58" s="831">
        <v>129</v>
      </c>
      <c r="Q58" s="831">
        <v>16383</v>
      </c>
      <c r="R58" s="827">
        <v>0.7223544973544973</v>
      </c>
      <c r="S58" s="832">
        <v>127</v>
      </c>
    </row>
    <row r="59" spans="1:19" ht="14.45" customHeight="1" x14ac:dyDescent="0.2">
      <c r="A59" s="821" t="s">
        <v>589</v>
      </c>
      <c r="B59" s="822" t="s">
        <v>3624</v>
      </c>
      <c r="C59" s="822" t="s">
        <v>610</v>
      </c>
      <c r="D59" s="822" t="s">
        <v>1940</v>
      </c>
      <c r="E59" s="822" t="s">
        <v>3621</v>
      </c>
      <c r="F59" s="822" t="s">
        <v>3654</v>
      </c>
      <c r="G59" s="822" t="s">
        <v>3655</v>
      </c>
      <c r="H59" s="831">
        <v>1</v>
      </c>
      <c r="I59" s="831">
        <v>1680</v>
      </c>
      <c r="J59" s="822"/>
      <c r="K59" s="822">
        <v>1680</v>
      </c>
      <c r="L59" s="831"/>
      <c r="M59" s="831"/>
      <c r="N59" s="822"/>
      <c r="O59" s="822"/>
      <c r="P59" s="831"/>
      <c r="Q59" s="831"/>
      <c r="R59" s="827"/>
      <c r="S59" s="832"/>
    </row>
    <row r="60" spans="1:19" ht="14.45" customHeight="1" x14ac:dyDescent="0.2">
      <c r="A60" s="821" t="s">
        <v>589</v>
      </c>
      <c r="B60" s="822" t="s">
        <v>3624</v>
      </c>
      <c r="C60" s="822" t="s">
        <v>610</v>
      </c>
      <c r="D60" s="822" t="s">
        <v>1940</v>
      </c>
      <c r="E60" s="822" t="s">
        <v>3621</v>
      </c>
      <c r="F60" s="822" t="s">
        <v>3656</v>
      </c>
      <c r="G60" s="822" t="s">
        <v>3657</v>
      </c>
      <c r="H60" s="831">
        <v>1</v>
      </c>
      <c r="I60" s="831">
        <v>0</v>
      </c>
      <c r="J60" s="822"/>
      <c r="K60" s="822">
        <v>0</v>
      </c>
      <c r="L60" s="831"/>
      <c r="M60" s="831"/>
      <c r="N60" s="822"/>
      <c r="O60" s="822"/>
      <c r="P60" s="831"/>
      <c r="Q60" s="831"/>
      <c r="R60" s="827"/>
      <c r="S60" s="832"/>
    </row>
    <row r="61" spans="1:19" ht="14.45" customHeight="1" x14ac:dyDescent="0.2">
      <c r="A61" s="821" t="s">
        <v>589</v>
      </c>
      <c r="B61" s="822" t="s">
        <v>3624</v>
      </c>
      <c r="C61" s="822" t="s">
        <v>610</v>
      </c>
      <c r="D61" s="822" t="s">
        <v>1940</v>
      </c>
      <c r="E61" s="822" t="s">
        <v>3621</v>
      </c>
      <c r="F61" s="822" t="s">
        <v>3658</v>
      </c>
      <c r="G61" s="822" t="s">
        <v>3659</v>
      </c>
      <c r="H61" s="831">
        <v>384</v>
      </c>
      <c r="I61" s="831">
        <v>12799.99</v>
      </c>
      <c r="J61" s="822">
        <v>1.2190466666666666</v>
      </c>
      <c r="K61" s="822">
        <v>33.333307291666664</v>
      </c>
      <c r="L61" s="831">
        <v>315</v>
      </c>
      <c r="M61" s="831">
        <v>10500</v>
      </c>
      <c r="N61" s="822">
        <v>1</v>
      </c>
      <c r="O61" s="822">
        <v>33.333333333333336</v>
      </c>
      <c r="P61" s="831">
        <v>364</v>
      </c>
      <c r="Q61" s="831">
        <v>13066.67</v>
      </c>
      <c r="R61" s="827">
        <v>1.2444447619047618</v>
      </c>
      <c r="S61" s="832">
        <v>35.897445054945052</v>
      </c>
    </row>
    <row r="62" spans="1:19" ht="14.45" customHeight="1" x14ac:dyDescent="0.2">
      <c r="A62" s="821" t="s">
        <v>589</v>
      </c>
      <c r="B62" s="822" t="s">
        <v>3624</v>
      </c>
      <c r="C62" s="822" t="s">
        <v>610</v>
      </c>
      <c r="D62" s="822" t="s">
        <v>1940</v>
      </c>
      <c r="E62" s="822" t="s">
        <v>3621</v>
      </c>
      <c r="F62" s="822" t="s">
        <v>3660</v>
      </c>
      <c r="G62" s="822" t="s">
        <v>3661</v>
      </c>
      <c r="H62" s="831">
        <v>289</v>
      </c>
      <c r="I62" s="831">
        <v>72828</v>
      </c>
      <c r="J62" s="822">
        <v>1.3851420746319754</v>
      </c>
      <c r="K62" s="822">
        <v>252</v>
      </c>
      <c r="L62" s="831">
        <v>207</v>
      </c>
      <c r="M62" s="831">
        <v>52578</v>
      </c>
      <c r="N62" s="822">
        <v>1</v>
      </c>
      <c r="O62" s="822">
        <v>254</v>
      </c>
      <c r="P62" s="831">
        <v>204</v>
      </c>
      <c r="Q62" s="831">
        <v>52020</v>
      </c>
      <c r="R62" s="827">
        <v>0.9893871961656967</v>
      </c>
      <c r="S62" s="832">
        <v>255</v>
      </c>
    </row>
    <row r="63" spans="1:19" ht="14.45" customHeight="1" x14ac:dyDescent="0.2">
      <c r="A63" s="821" t="s">
        <v>589</v>
      </c>
      <c r="B63" s="822" t="s">
        <v>3624</v>
      </c>
      <c r="C63" s="822" t="s">
        <v>610</v>
      </c>
      <c r="D63" s="822" t="s">
        <v>1940</v>
      </c>
      <c r="E63" s="822" t="s">
        <v>3621</v>
      </c>
      <c r="F63" s="822" t="s">
        <v>3662</v>
      </c>
      <c r="G63" s="822" t="s">
        <v>3663</v>
      </c>
      <c r="H63" s="831">
        <v>1</v>
      </c>
      <c r="I63" s="831">
        <v>116</v>
      </c>
      <c r="J63" s="822">
        <v>0.5</v>
      </c>
      <c r="K63" s="822">
        <v>116</v>
      </c>
      <c r="L63" s="831">
        <v>2</v>
      </c>
      <c r="M63" s="831">
        <v>232</v>
      </c>
      <c r="N63" s="822">
        <v>1</v>
      </c>
      <c r="O63" s="822">
        <v>116</v>
      </c>
      <c r="P63" s="831"/>
      <c r="Q63" s="831"/>
      <c r="R63" s="827"/>
      <c r="S63" s="832"/>
    </row>
    <row r="64" spans="1:19" ht="14.45" customHeight="1" x14ac:dyDescent="0.2">
      <c r="A64" s="821" t="s">
        <v>589</v>
      </c>
      <c r="B64" s="822" t="s">
        <v>3624</v>
      </c>
      <c r="C64" s="822" t="s">
        <v>610</v>
      </c>
      <c r="D64" s="822" t="s">
        <v>1940</v>
      </c>
      <c r="E64" s="822" t="s">
        <v>3621</v>
      </c>
      <c r="F64" s="822" t="s">
        <v>3664</v>
      </c>
      <c r="G64" s="822" t="s">
        <v>3665</v>
      </c>
      <c r="H64" s="831">
        <v>1</v>
      </c>
      <c r="I64" s="831">
        <v>86</v>
      </c>
      <c r="J64" s="822"/>
      <c r="K64" s="822">
        <v>86</v>
      </c>
      <c r="L64" s="831"/>
      <c r="M64" s="831"/>
      <c r="N64" s="822"/>
      <c r="O64" s="822"/>
      <c r="P64" s="831"/>
      <c r="Q64" s="831"/>
      <c r="R64" s="827"/>
      <c r="S64" s="832"/>
    </row>
    <row r="65" spans="1:19" ht="14.45" customHeight="1" x14ac:dyDescent="0.2">
      <c r="A65" s="821" t="s">
        <v>589</v>
      </c>
      <c r="B65" s="822" t="s">
        <v>3624</v>
      </c>
      <c r="C65" s="822" t="s">
        <v>610</v>
      </c>
      <c r="D65" s="822" t="s">
        <v>1940</v>
      </c>
      <c r="E65" s="822" t="s">
        <v>3621</v>
      </c>
      <c r="F65" s="822" t="s">
        <v>3666</v>
      </c>
      <c r="G65" s="822" t="s">
        <v>3667</v>
      </c>
      <c r="H65" s="831"/>
      <c r="I65" s="831"/>
      <c r="J65" s="822"/>
      <c r="K65" s="822"/>
      <c r="L65" s="831">
        <v>1</v>
      </c>
      <c r="M65" s="831">
        <v>33</v>
      </c>
      <c r="N65" s="822">
        <v>1</v>
      </c>
      <c r="O65" s="822">
        <v>33</v>
      </c>
      <c r="P65" s="831"/>
      <c r="Q65" s="831"/>
      <c r="R65" s="827"/>
      <c r="S65" s="832"/>
    </row>
    <row r="66" spans="1:19" ht="14.45" customHeight="1" x14ac:dyDescent="0.2">
      <c r="A66" s="821" t="s">
        <v>589</v>
      </c>
      <c r="B66" s="822" t="s">
        <v>3624</v>
      </c>
      <c r="C66" s="822" t="s">
        <v>610</v>
      </c>
      <c r="D66" s="822" t="s">
        <v>1940</v>
      </c>
      <c r="E66" s="822" t="s">
        <v>3621</v>
      </c>
      <c r="F66" s="822" t="s">
        <v>3674</v>
      </c>
      <c r="G66" s="822" t="s">
        <v>3675</v>
      </c>
      <c r="H66" s="831"/>
      <c r="I66" s="831"/>
      <c r="J66" s="822"/>
      <c r="K66" s="822"/>
      <c r="L66" s="831">
        <v>1</v>
      </c>
      <c r="M66" s="831">
        <v>376</v>
      </c>
      <c r="N66" s="822">
        <v>1</v>
      </c>
      <c r="O66" s="822">
        <v>376</v>
      </c>
      <c r="P66" s="831"/>
      <c r="Q66" s="831"/>
      <c r="R66" s="827"/>
      <c r="S66" s="832"/>
    </row>
    <row r="67" spans="1:19" ht="14.45" customHeight="1" x14ac:dyDescent="0.2">
      <c r="A67" s="821" t="s">
        <v>589</v>
      </c>
      <c r="B67" s="822" t="s">
        <v>3624</v>
      </c>
      <c r="C67" s="822" t="s">
        <v>610</v>
      </c>
      <c r="D67" s="822" t="s">
        <v>1940</v>
      </c>
      <c r="E67" s="822" t="s">
        <v>3621</v>
      </c>
      <c r="F67" s="822" t="s">
        <v>3676</v>
      </c>
      <c r="G67" s="822" t="s">
        <v>3677</v>
      </c>
      <c r="H67" s="831">
        <v>6</v>
      </c>
      <c r="I67" s="831">
        <v>2244</v>
      </c>
      <c r="J67" s="822"/>
      <c r="K67" s="822">
        <v>374</v>
      </c>
      <c r="L67" s="831"/>
      <c r="M67" s="831"/>
      <c r="N67" s="822"/>
      <c r="O67" s="822"/>
      <c r="P67" s="831">
        <v>45</v>
      </c>
      <c r="Q67" s="831">
        <v>17055</v>
      </c>
      <c r="R67" s="827"/>
      <c r="S67" s="832">
        <v>379</v>
      </c>
    </row>
    <row r="68" spans="1:19" ht="14.45" customHeight="1" x14ac:dyDescent="0.2">
      <c r="A68" s="821" t="s">
        <v>589</v>
      </c>
      <c r="B68" s="822" t="s">
        <v>3624</v>
      </c>
      <c r="C68" s="822" t="s">
        <v>610</v>
      </c>
      <c r="D68" s="822" t="s">
        <v>3616</v>
      </c>
      <c r="E68" s="822" t="s">
        <v>3625</v>
      </c>
      <c r="F68" s="822" t="s">
        <v>3626</v>
      </c>
      <c r="G68" s="822" t="s">
        <v>3627</v>
      </c>
      <c r="H68" s="831">
        <v>0.7</v>
      </c>
      <c r="I68" s="831">
        <v>48.79</v>
      </c>
      <c r="J68" s="822">
        <v>1.1666666666666667</v>
      </c>
      <c r="K68" s="822">
        <v>69.7</v>
      </c>
      <c r="L68" s="831">
        <v>0.60000000000000009</v>
      </c>
      <c r="M68" s="831">
        <v>41.82</v>
      </c>
      <c r="N68" s="822">
        <v>1</v>
      </c>
      <c r="O68" s="822">
        <v>69.699999999999989</v>
      </c>
      <c r="P68" s="831"/>
      <c r="Q68" s="831"/>
      <c r="R68" s="827"/>
      <c r="S68" s="832"/>
    </row>
    <row r="69" spans="1:19" ht="14.45" customHeight="1" x14ac:dyDescent="0.2">
      <c r="A69" s="821" t="s">
        <v>589</v>
      </c>
      <c r="B69" s="822" t="s">
        <v>3624</v>
      </c>
      <c r="C69" s="822" t="s">
        <v>610</v>
      </c>
      <c r="D69" s="822" t="s">
        <v>3616</v>
      </c>
      <c r="E69" s="822" t="s">
        <v>3625</v>
      </c>
      <c r="F69" s="822" t="s">
        <v>3630</v>
      </c>
      <c r="G69" s="822" t="s">
        <v>1119</v>
      </c>
      <c r="H69" s="831">
        <v>6.1000000000000005</v>
      </c>
      <c r="I69" s="831">
        <v>2052.94</v>
      </c>
      <c r="J69" s="822">
        <v>1.0748264416079414</v>
      </c>
      <c r="K69" s="822">
        <v>336.54754098360655</v>
      </c>
      <c r="L69" s="831">
        <v>6.7</v>
      </c>
      <c r="M69" s="831">
        <v>1910.02</v>
      </c>
      <c r="N69" s="822">
        <v>1</v>
      </c>
      <c r="O69" s="822">
        <v>285.07761194029848</v>
      </c>
      <c r="P69" s="831">
        <v>0.9</v>
      </c>
      <c r="Q69" s="831">
        <v>330.93</v>
      </c>
      <c r="R69" s="827">
        <v>0.17325996586423179</v>
      </c>
      <c r="S69" s="832">
        <v>367.7</v>
      </c>
    </row>
    <row r="70" spans="1:19" ht="14.45" customHeight="1" x14ac:dyDescent="0.2">
      <c r="A70" s="821" t="s">
        <v>589</v>
      </c>
      <c r="B70" s="822" t="s">
        <v>3624</v>
      </c>
      <c r="C70" s="822" t="s">
        <v>610</v>
      </c>
      <c r="D70" s="822" t="s">
        <v>3616</v>
      </c>
      <c r="E70" s="822" t="s">
        <v>3625</v>
      </c>
      <c r="F70" s="822" t="s">
        <v>3631</v>
      </c>
      <c r="G70" s="822" t="s">
        <v>1114</v>
      </c>
      <c r="H70" s="831">
        <v>1.7999999999999998</v>
      </c>
      <c r="I70" s="831">
        <v>145.45999999999998</v>
      </c>
      <c r="J70" s="822">
        <v>2.6660557184750728</v>
      </c>
      <c r="K70" s="822">
        <v>80.811111111111103</v>
      </c>
      <c r="L70" s="831">
        <v>0.79999999999999993</v>
      </c>
      <c r="M70" s="831">
        <v>54.56</v>
      </c>
      <c r="N70" s="822">
        <v>1</v>
      </c>
      <c r="O70" s="822">
        <v>68.2</v>
      </c>
      <c r="P70" s="831">
        <v>0.1</v>
      </c>
      <c r="Q70" s="831">
        <v>8.4</v>
      </c>
      <c r="R70" s="827">
        <v>0.15395894428152493</v>
      </c>
      <c r="S70" s="832">
        <v>84</v>
      </c>
    </row>
    <row r="71" spans="1:19" ht="14.45" customHeight="1" x14ac:dyDescent="0.2">
      <c r="A71" s="821" t="s">
        <v>589</v>
      </c>
      <c r="B71" s="822" t="s">
        <v>3624</v>
      </c>
      <c r="C71" s="822" t="s">
        <v>610</v>
      </c>
      <c r="D71" s="822" t="s">
        <v>3616</v>
      </c>
      <c r="E71" s="822" t="s">
        <v>3625</v>
      </c>
      <c r="F71" s="822" t="s">
        <v>3632</v>
      </c>
      <c r="G71" s="822" t="s">
        <v>2161</v>
      </c>
      <c r="H71" s="831"/>
      <c r="I71" s="831"/>
      <c r="J71" s="822"/>
      <c r="K71" s="822"/>
      <c r="L71" s="831">
        <v>0.2</v>
      </c>
      <c r="M71" s="831">
        <v>7.8</v>
      </c>
      <c r="N71" s="822">
        <v>1</v>
      </c>
      <c r="O71" s="822">
        <v>39</v>
      </c>
      <c r="P71" s="831"/>
      <c r="Q71" s="831"/>
      <c r="R71" s="827"/>
      <c r="S71" s="832"/>
    </row>
    <row r="72" spans="1:19" ht="14.45" customHeight="1" x14ac:dyDescent="0.2">
      <c r="A72" s="821" t="s">
        <v>589</v>
      </c>
      <c r="B72" s="822" t="s">
        <v>3624</v>
      </c>
      <c r="C72" s="822" t="s">
        <v>610</v>
      </c>
      <c r="D72" s="822" t="s">
        <v>3616</v>
      </c>
      <c r="E72" s="822" t="s">
        <v>3625</v>
      </c>
      <c r="F72" s="822" t="s">
        <v>3635</v>
      </c>
      <c r="G72" s="822"/>
      <c r="H72" s="831">
        <v>0.1</v>
      </c>
      <c r="I72" s="831">
        <v>21</v>
      </c>
      <c r="J72" s="822"/>
      <c r="K72" s="822">
        <v>210</v>
      </c>
      <c r="L72" s="831"/>
      <c r="M72" s="831"/>
      <c r="N72" s="822"/>
      <c r="O72" s="822"/>
      <c r="P72" s="831"/>
      <c r="Q72" s="831"/>
      <c r="R72" s="827"/>
      <c r="S72" s="832"/>
    </row>
    <row r="73" spans="1:19" ht="14.45" customHeight="1" x14ac:dyDescent="0.2">
      <c r="A73" s="821" t="s">
        <v>589</v>
      </c>
      <c r="B73" s="822" t="s">
        <v>3624</v>
      </c>
      <c r="C73" s="822" t="s">
        <v>610</v>
      </c>
      <c r="D73" s="822" t="s">
        <v>3616</v>
      </c>
      <c r="E73" s="822" t="s">
        <v>3621</v>
      </c>
      <c r="F73" s="822" t="s">
        <v>3646</v>
      </c>
      <c r="G73" s="822" t="s">
        <v>3647</v>
      </c>
      <c r="H73" s="831">
        <v>3</v>
      </c>
      <c r="I73" s="831">
        <v>351</v>
      </c>
      <c r="J73" s="822">
        <v>2.9745762711864407</v>
      </c>
      <c r="K73" s="822">
        <v>117</v>
      </c>
      <c r="L73" s="831">
        <v>1</v>
      </c>
      <c r="M73" s="831">
        <v>118</v>
      </c>
      <c r="N73" s="822">
        <v>1</v>
      </c>
      <c r="O73" s="822">
        <v>118</v>
      </c>
      <c r="P73" s="831"/>
      <c r="Q73" s="831"/>
      <c r="R73" s="827"/>
      <c r="S73" s="832"/>
    </row>
    <row r="74" spans="1:19" ht="14.45" customHeight="1" x14ac:dyDescent="0.2">
      <c r="A74" s="821" t="s">
        <v>589</v>
      </c>
      <c r="B74" s="822" t="s">
        <v>3624</v>
      </c>
      <c r="C74" s="822" t="s">
        <v>610</v>
      </c>
      <c r="D74" s="822" t="s">
        <v>3616</v>
      </c>
      <c r="E74" s="822" t="s">
        <v>3621</v>
      </c>
      <c r="F74" s="822" t="s">
        <v>3648</v>
      </c>
      <c r="G74" s="822" t="s">
        <v>3649</v>
      </c>
      <c r="H74" s="831">
        <v>7</v>
      </c>
      <c r="I74" s="831">
        <v>910</v>
      </c>
      <c r="J74" s="822">
        <v>0.99236641221374045</v>
      </c>
      <c r="K74" s="822">
        <v>130</v>
      </c>
      <c r="L74" s="831">
        <v>7</v>
      </c>
      <c r="M74" s="831">
        <v>917</v>
      </c>
      <c r="N74" s="822">
        <v>1</v>
      </c>
      <c r="O74" s="822">
        <v>131</v>
      </c>
      <c r="P74" s="831">
        <v>1</v>
      </c>
      <c r="Q74" s="831">
        <v>132</v>
      </c>
      <c r="R74" s="827">
        <v>0.14394765539803708</v>
      </c>
      <c r="S74" s="832">
        <v>132</v>
      </c>
    </row>
    <row r="75" spans="1:19" ht="14.45" customHeight="1" x14ac:dyDescent="0.2">
      <c r="A75" s="821" t="s">
        <v>589</v>
      </c>
      <c r="B75" s="822" t="s">
        <v>3624</v>
      </c>
      <c r="C75" s="822" t="s">
        <v>610</v>
      </c>
      <c r="D75" s="822" t="s">
        <v>3616</v>
      </c>
      <c r="E75" s="822" t="s">
        <v>3621</v>
      </c>
      <c r="F75" s="822" t="s">
        <v>3650</v>
      </c>
      <c r="G75" s="822" t="s">
        <v>3651</v>
      </c>
      <c r="H75" s="831">
        <v>1</v>
      </c>
      <c r="I75" s="831">
        <v>127</v>
      </c>
      <c r="J75" s="822">
        <v>1.0079365079365079</v>
      </c>
      <c r="K75" s="822">
        <v>127</v>
      </c>
      <c r="L75" s="831">
        <v>1</v>
      </c>
      <c r="M75" s="831">
        <v>126</v>
      </c>
      <c r="N75" s="822">
        <v>1</v>
      </c>
      <c r="O75" s="822">
        <v>126</v>
      </c>
      <c r="P75" s="831">
        <v>1</v>
      </c>
      <c r="Q75" s="831">
        <v>127</v>
      </c>
      <c r="R75" s="827">
        <v>1.0079365079365079</v>
      </c>
      <c r="S75" s="832">
        <v>127</v>
      </c>
    </row>
    <row r="76" spans="1:19" ht="14.45" customHeight="1" x14ac:dyDescent="0.2">
      <c r="A76" s="821" t="s">
        <v>589</v>
      </c>
      <c r="B76" s="822" t="s">
        <v>3624</v>
      </c>
      <c r="C76" s="822" t="s">
        <v>610</v>
      </c>
      <c r="D76" s="822" t="s">
        <v>3616</v>
      </c>
      <c r="E76" s="822" t="s">
        <v>3621</v>
      </c>
      <c r="F76" s="822" t="s">
        <v>3658</v>
      </c>
      <c r="G76" s="822" t="s">
        <v>3659</v>
      </c>
      <c r="H76" s="831">
        <v>172</v>
      </c>
      <c r="I76" s="831">
        <v>5733.33</v>
      </c>
      <c r="J76" s="822">
        <v>1.146666</v>
      </c>
      <c r="K76" s="822">
        <v>33.333313953488371</v>
      </c>
      <c r="L76" s="831">
        <v>150</v>
      </c>
      <c r="M76" s="831">
        <v>5000</v>
      </c>
      <c r="N76" s="822">
        <v>1</v>
      </c>
      <c r="O76" s="822">
        <v>33.333333333333336</v>
      </c>
      <c r="P76" s="831">
        <v>80</v>
      </c>
      <c r="Q76" s="831">
        <v>2769.9999999999995</v>
      </c>
      <c r="R76" s="827">
        <v>0.55399999999999994</v>
      </c>
      <c r="S76" s="832">
        <v>34.624999999999993</v>
      </c>
    </row>
    <row r="77" spans="1:19" ht="14.45" customHeight="1" x14ac:dyDescent="0.2">
      <c r="A77" s="821" t="s">
        <v>589</v>
      </c>
      <c r="B77" s="822" t="s">
        <v>3624</v>
      </c>
      <c r="C77" s="822" t="s">
        <v>610</v>
      </c>
      <c r="D77" s="822" t="s">
        <v>3616</v>
      </c>
      <c r="E77" s="822" t="s">
        <v>3621</v>
      </c>
      <c r="F77" s="822" t="s">
        <v>3660</v>
      </c>
      <c r="G77" s="822" t="s">
        <v>3661</v>
      </c>
      <c r="H77" s="831">
        <v>20</v>
      </c>
      <c r="I77" s="831">
        <v>5040</v>
      </c>
      <c r="J77" s="822">
        <v>0.70866141732283461</v>
      </c>
      <c r="K77" s="822">
        <v>252</v>
      </c>
      <c r="L77" s="831">
        <v>28</v>
      </c>
      <c r="M77" s="831">
        <v>7112</v>
      </c>
      <c r="N77" s="822">
        <v>1</v>
      </c>
      <c r="O77" s="822">
        <v>254</v>
      </c>
      <c r="P77" s="831">
        <v>8</v>
      </c>
      <c r="Q77" s="831">
        <v>2040</v>
      </c>
      <c r="R77" s="827">
        <v>0.28683914510686165</v>
      </c>
      <c r="S77" s="832">
        <v>255</v>
      </c>
    </row>
    <row r="78" spans="1:19" ht="14.45" customHeight="1" x14ac:dyDescent="0.2">
      <c r="A78" s="821" t="s">
        <v>589</v>
      </c>
      <c r="B78" s="822" t="s">
        <v>3624</v>
      </c>
      <c r="C78" s="822" t="s">
        <v>610</v>
      </c>
      <c r="D78" s="822" t="s">
        <v>3616</v>
      </c>
      <c r="E78" s="822" t="s">
        <v>3621</v>
      </c>
      <c r="F78" s="822" t="s">
        <v>3666</v>
      </c>
      <c r="G78" s="822" t="s">
        <v>3667</v>
      </c>
      <c r="H78" s="831">
        <v>1</v>
      </c>
      <c r="I78" s="831">
        <v>32</v>
      </c>
      <c r="J78" s="822">
        <v>0.48484848484848486</v>
      </c>
      <c r="K78" s="822">
        <v>32</v>
      </c>
      <c r="L78" s="831">
        <v>2</v>
      </c>
      <c r="M78" s="831">
        <v>66</v>
      </c>
      <c r="N78" s="822">
        <v>1</v>
      </c>
      <c r="O78" s="822">
        <v>33</v>
      </c>
      <c r="P78" s="831"/>
      <c r="Q78" s="831"/>
      <c r="R78" s="827"/>
      <c r="S78" s="832"/>
    </row>
    <row r="79" spans="1:19" ht="14.45" customHeight="1" x14ac:dyDescent="0.2">
      <c r="A79" s="821" t="s">
        <v>589</v>
      </c>
      <c r="B79" s="822" t="s">
        <v>3624</v>
      </c>
      <c r="C79" s="822" t="s">
        <v>610</v>
      </c>
      <c r="D79" s="822" t="s">
        <v>3616</v>
      </c>
      <c r="E79" s="822" t="s">
        <v>3621</v>
      </c>
      <c r="F79" s="822" t="s">
        <v>3676</v>
      </c>
      <c r="G79" s="822" t="s">
        <v>3677</v>
      </c>
      <c r="H79" s="831">
        <v>206</v>
      </c>
      <c r="I79" s="831">
        <v>77044</v>
      </c>
      <c r="J79" s="822">
        <v>1.3480543113101904</v>
      </c>
      <c r="K79" s="822">
        <v>374</v>
      </c>
      <c r="L79" s="831">
        <v>152</v>
      </c>
      <c r="M79" s="831">
        <v>57152</v>
      </c>
      <c r="N79" s="822">
        <v>1</v>
      </c>
      <c r="O79" s="822">
        <v>376</v>
      </c>
      <c r="P79" s="831">
        <v>81</v>
      </c>
      <c r="Q79" s="831">
        <v>30699</v>
      </c>
      <c r="R79" s="827">
        <v>0.53714655655095189</v>
      </c>
      <c r="S79" s="832">
        <v>379</v>
      </c>
    </row>
    <row r="80" spans="1:19" ht="14.45" customHeight="1" x14ac:dyDescent="0.2">
      <c r="A80" s="821" t="s">
        <v>589</v>
      </c>
      <c r="B80" s="822" t="s">
        <v>3624</v>
      </c>
      <c r="C80" s="822" t="s">
        <v>610</v>
      </c>
      <c r="D80" s="822" t="s">
        <v>1941</v>
      </c>
      <c r="E80" s="822" t="s">
        <v>3625</v>
      </c>
      <c r="F80" s="822" t="s">
        <v>3632</v>
      </c>
      <c r="G80" s="822" t="s">
        <v>2161</v>
      </c>
      <c r="H80" s="831">
        <v>0.2</v>
      </c>
      <c r="I80" s="831">
        <v>7.8</v>
      </c>
      <c r="J80" s="822"/>
      <c r="K80" s="822">
        <v>39</v>
      </c>
      <c r="L80" s="831"/>
      <c r="M80" s="831"/>
      <c r="N80" s="822"/>
      <c r="O80" s="822"/>
      <c r="P80" s="831"/>
      <c r="Q80" s="831"/>
      <c r="R80" s="827"/>
      <c r="S80" s="832"/>
    </row>
    <row r="81" spans="1:19" ht="14.45" customHeight="1" x14ac:dyDescent="0.2">
      <c r="A81" s="821" t="s">
        <v>589</v>
      </c>
      <c r="B81" s="822" t="s">
        <v>3624</v>
      </c>
      <c r="C81" s="822" t="s">
        <v>610</v>
      </c>
      <c r="D81" s="822" t="s">
        <v>1941</v>
      </c>
      <c r="E81" s="822" t="s">
        <v>3621</v>
      </c>
      <c r="F81" s="822" t="s">
        <v>3638</v>
      </c>
      <c r="G81" s="822" t="s">
        <v>3639</v>
      </c>
      <c r="H81" s="831">
        <v>10</v>
      </c>
      <c r="I81" s="831">
        <v>830</v>
      </c>
      <c r="J81" s="822">
        <v>0.98809523809523814</v>
      </c>
      <c r="K81" s="822">
        <v>83</v>
      </c>
      <c r="L81" s="831">
        <v>10</v>
      </c>
      <c r="M81" s="831">
        <v>840</v>
      </c>
      <c r="N81" s="822">
        <v>1</v>
      </c>
      <c r="O81" s="822">
        <v>84</v>
      </c>
      <c r="P81" s="831">
        <v>4</v>
      </c>
      <c r="Q81" s="831">
        <v>340</v>
      </c>
      <c r="R81" s="827">
        <v>0.40476190476190477</v>
      </c>
      <c r="S81" s="832">
        <v>85</v>
      </c>
    </row>
    <row r="82" spans="1:19" ht="14.45" customHeight="1" x14ac:dyDescent="0.2">
      <c r="A82" s="821" t="s">
        <v>589</v>
      </c>
      <c r="B82" s="822" t="s">
        <v>3624</v>
      </c>
      <c r="C82" s="822" t="s">
        <v>610</v>
      </c>
      <c r="D82" s="822" t="s">
        <v>1941</v>
      </c>
      <c r="E82" s="822" t="s">
        <v>3621</v>
      </c>
      <c r="F82" s="822" t="s">
        <v>3640</v>
      </c>
      <c r="G82" s="822" t="s">
        <v>3641</v>
      </c>
      <c r="H82" s="831">
        <v>120</v>
      </c>
      <c r="I82" s="831">
        <v>4440</v>
      </c>
      <c r="J82" s="822">
        <v>0.52869730888306743</v>
      </c>
      <c r="K82" s="822">
        <v>37</v>
      </c>
      <c r="L82" s="831">
        <v>221</v>
      </c>
      <c r="M82" s="831">
        <v>8398</v>
      </c>
      <c r="N82" s="822">
        <v>1</v>
      </c>
      <c r="O82" s="822">
        <v>38</v>
      </c>
      <c r="P82" s="831">
        <v>45</v>
      </c>
      <c r="Q82" s="831">
        <v>1710</v>
      </c>
      <c r="R82" s="827">
        <v>0.20361990950226244</v>
      </c>
      <c r="S82" s="832">
        <v>38</v>
      </c>
    </row>
    <row r="83" spans="1:19" ht="14.45" customHeight="1" x14ac:dyDescent="0.2">
      <c r="A83" s="821" t="s">
        <v>589</v>
      </c>
      <c r="B83" s="822" t="s">
        <v>3624</v>
      </c>
      <c r="C83" s="822" t="s">
        <v>610</v>
      </c>
      <c r="D83" s="822" t="s">
        <v>1941</v>
      </c>
      <c r="E83" s="822" t="s">
        <v>3621</v>
      </c>
      <c r="F83" s="822" t="s">
        <v>3650</v>
      </c>
      <c r="G83" s="822" t="s">
        <v>3651</v>
      </c>
      <c r="H83" s="831">
        <v>432</v>
      </c>
      <c r="I83" s="831">
        <v>54864</v>
      </c>
      <c r="J83" s="822">
        <v>1.4183341088878547</v>
      </c>
      <c r="K83" s="822">
        <v>127</v>
      </c>
      <c r="L83" s="831">
        <v>307</v>
      </c>
      <c r="M83" s="831">
        <v>38682</v>
      </c>
      <c r="N83" s="822">
        <v>1</v>
      </c>
      <c r="O83" s="822">
        <v>126</v>
      </c>
      <c r="P83" s="831">
        <v>72</v>
      </c>
      <c r="Q83" s="831">
        <v>9144</v>
      </c>
      <c r="R83" s="827">
        <v>0.2363890181479758</v>
      </c>
      <c r="S83" s="832">
        <v>127</v>
      </c>
    </row>
    <row r="84" spans="1:19" ht="14.45" customHeight="1" x14ac:dyDescent="0.2">
      <c r="A84" s="821" t="s">
        <v>589</v>
      </c>
      <c r="B84" s="822" t="s">
        <v>3624</v>
      </c>
      <c r="C84" s="822" t="s">
        <v>610</v>
      </c>
      <c r="D84" s="822" t="s">
        <v>1941</v>
      </c>
      <c r="E84" s="822" t="s">
        <v>3621</v>
      </c>
      <c r="F84" s="822" t="s">
        <v>3658</v>
      </c>
      <c r="G84" s="822" t="s">
        <v>3659</v>
      </c>
      <c r="H84" s="831">
        <v>386</v>
      </c>
      <c r="I84" s="831">
        <v>12866.67</v>
      </c>
      <c r="J84" s="822">
        <v>1.5378483912954617</v>
      </c>
      <c r="K84" s="822">
        <v>33.333341968911917</v>
      </c>
      <c r="L84" s="831">
        <v>251</v>
      </c>
      <c r="M84" s="831">
        <v>8366.67</v>
      </c>
      <c r="N84" s="822">
        <v>1</v>
      </c>
      <c r="O84" s="822">
        <v>33.333346613545814</v>
      </c>
      <c r="P84" s="831">
        <v>494</v>
      </c>
      <c r="Q84" s="831">
        <v>17525.57</v>
      </c>
      <c r="R84" s="827">
        <v>2.0946888068968894</v>
      </c>
      <c r="S84" s="832">
        <v>35.476862348178138</v>
      </c>
    </row>
    <row r="85" spans="1:19" ht="14.45" customHeight="1" x14ac:dyDescent="0.2">
      <c r="A85" s="821" t="s">
        <v>589</v>
      </c>
      <c r="B85" s="822" t="s">
        <v>3624</v>
      </c>
      <c r="C85" s="822" t="s">
        <v>610</v>
      </c>
      <c r="D85" s="822" t="s">
        <v>1941</v>
      </c>
      <c r="E85" s="822" t="s">
        <v>3621</v>
      </c>
      <c r="F85" s="822" t="s">
        <v>3660</v>
      </c>
      <c r="G85" s="822" t="s">
        <v>3661</v>
      </c>
      <c r="H85" s="831">
        <v>12</v>
      </c>
      <c r="I85" s="831">
        <v>3024</v>
      </c>
      <c r="J85" s="822">
        <v>5.9527559055118111</v>
      </c>
      <c r="K85" s="822">
        <v>252</v>
      </c>
      <c r="L85" s="831">
        <v>2</v>
      </c>
      <c r="M85" s="831">
        <v>508</v>
      </c>
      <c r="N85" s="822">
        <v>1</v>
      </c>
      <c r="O85" s="822">
        <v>254</v>
      </c>
      <c r="P85" s="831">
        <v>52</v>
      </c>
      <c r="Q85" s="831">
        <v>13260</v>
      </c>
      <c r="R85" s="827">
        <v>26.102362204724411</v>
      </c>
      <c r="S85" s="832">
        <v>255</v>
      </c>
    </row>
    <row r="86" spans="1:19" ht="14.45" customHeight="1" x14ac:dyDescent="0.2">
      <c r="A86" s="821" t="s">
        <v>589</v>
      </c>
      <c r="B86" s="822" t="s">
        <v>3624</v>
      </c>
      <c r="C86" s="822" t="s">
        <v>610</v>
      </c>
      <c r="D86" s="822" t="s">
        <v>1941</v>
      </c>
      <c r="E86" s="822" t="s">
        <v>3621</v>
      </c>
      <c r="F86" s="822" t="s">
        <v>3662</v>
      </c>
      <c r="G86" s="822" t="s">
        <v>3663</v>
      </c>
      <c r="H86" s="831"/>
      <c r="I86" s="831"/>
      <c r="J86" s="822"/>
      <c r="K86" s="822"/>
      <c r="L86" s="831">
        <v>1</v>
      </c>
      <c r="M86" s="831">
        <v>116</v>
      </c>
      <c r="N86" s="822">
        <v>1</v>
      </c>
      <c r="O86" s="822">
        <v>116</v>
      </c>
      <c r="P86" s="831">
        <v>1</v>
      </c>
      <c r="Q86" s="831">
        <v>117</v>
      </c>
      <c r="R86" s="827">
        <v>1.0086206896551724</v>
      </c>
      <c r="S86" s="832">
        <v>117</v>
      </c>
    </row>
    <row r="87" spans="1:19" ht="14.45" customHeight="1" x14ac:dyDescent="0.2">
      <c r="A87" s="821" t="s">
        <v>589</v>
      </c>
      <c r="B87" s="822" t="s">
        <v>3624</v>
      </c>
      <c r="C87" s="822" t="s">
        <v>610</v>
      </c>
      <c r="D87" s="822" t="s">
        <v>1941</v>
      </c>
      <c r="E87" s="822" t="s">
        <v>3621</v>
      </c>
      <c r="F87" s="822" t="s">
        <v>3666</v>
      </c>
      <c r="G87" s="822" t="s">
        <v>3667</v>
      </c>
      <c r="H87" s="831">
        <v>1</v>
      </c>
      <c r="I87" s="831">
        <v>32</v>
      </c>
      <c r="J87" s="822"/>
      <c r="K87" s="822">
        <v>32</v>
      </c>
      <c r="L87" s="831"/>
      <c r="M87" s="831"/>
      <c r="N87" s="822"/>
      <c r="O87" s="822"/>
      <c r="P87" s="831"/>
      <c r="Q87" s="831"/>
      <c r="R87" s="827"/>
      <c r="S87" s="832"/>
    </row>
    <row r="88" spans="1:19" ht="14.45" customHeight="1" x14ac:dyDescent="0.2">
      <c r="A88" s="821" t="s">
        <v>589</v>
      </c>
      <c r="B88" s="822" t="s">
        <v>3624</v>
      </c>
      <c r="C88" s="822" t="s">
        <v>610</v>
      </c>
      <c r="D88" s="822" t="s">
        <v>1941</v>
      </c>
      <c r="E88" s="822" t="s">
        <v>3621</v>
      </c>
      <c r="F88" s="822" t="s">
        <v>3670</v>
      </c>
      <c r="G88" s="822" t="s">
        <v>3671</v>
      </c>
      <c r="H88" s="831">
        <v>3</v>
      </c>
      <c r="I88" s="831">
        <v>177</v>
      </c>
      <c r="J88" s="822"/>
      <c r="K88" s="822">
        <v>59</v>
      </c>
      <c r="L88" s="831"/>
      <c r="M88" s="831"/>
      <c r="N88" s="822"/>
      <c r="O88" s="822"/>
      <c r="P88" s="831">
        <v>1</v>
      </c>
      <c r="Q88" s="831">
        <v>62</v>
      </c>
      <c r="R88" s="827"/>
      <c r="S88" s="832">
        <v>62</v>
      </c>
    </row>
    <row r="89" spans="1:19" ht="14.45" customHeight="1" x14ac:dyDescent="0.2">
      <c r="A89" s="821" t="s">
        <v>589</v>
      </c>
      <c r="B89" s="822" t="s">
        <v>3624</v>
      </c>
      <c r="C89" s="822" t="s">
        <v>610</v>
      </c>
      <c r="D89" s="822" t="s">
        <v>1941</v>
      </c>
      <c r="E89" s="822" t="s">
        <v>3621</v>
      </c>
      <c r="F89" s="822" t="s">
        <v>3674</v>
      </c>
      <c r="G89" s="822" t="s">
        <v>3675</v>
      </c>
      <c r="H89" s="831"/>
      <c r="I89" s="831"/>
      <c r="J89" s="822"/>
      <c r="K89" s="822"/>
      <c r="L89" s="831">
        <v>1</v>
      </c>
      <c r="M89" s="831">
        <v>376</v>
      </c>
      <c r="N89" s="822">
        <v>1</v>
      </c>
      <c r="O89" s="822">
        <v>376</v>
      </c>
      <c r="P89" s="831">
        <v>1</v>
      </c>
      <c r="Q89" s="831">
        <v>377</v>
      </c>
      <c r="R89" s="827">
        <v>1.0026595744680851</v>
      </c>
      <c r="S89" s="832">
        <v>377</v>
      </c>
    </row>
    <row r="90" spans="1:19" ht="14.45" customHeight="1" x14ac:dyDescent="0.2">
      <c r="A90" s="821" t="s">
        <v>589</v>
      </c>
      <c r="B90" s="822" t="s">
        <v>3624</v>
      </c>
      <c r="C90" s="822" t="s">
        <v>610</v>
      </c>
      <c r="D90" s="822" t="s">
        <v>1941</v>
      </c>
      <c r="E90" s="822" t="s">
        <v>3621</v>
      </c>
      <c r="F90" s="822" t="s">
        <v>3676</v>
      </c>
      <c r="G90" s="822" t="s">
        <v>3677</v>
      </c>
      <c r="H90" s="831">
        <v>1</v>
      </c>
      <c r="I90" s="831">
        <v>374</v>
      </c>
      <c r="J90" s="822"/>
      <c r="K90" s="822">
        <v>374</v>
      </c>
      <c r="L90" s="831"/>
      <c r="M90" s="831"/>
      <c r="N90" s="822"/>
      <c r="O90" s="822"/>
      <c r="P90" s="831">
        <v>408</v>
      </c>
      <c r="Q90" s="831">
        <v>154632</v>
      </c>
      <c r="R90" s="827"/>
      <c r="S90" s="832">
        <v>379</v>
      </c>
    </row>
    <row r="91" spans="1:19" ht="14.45" customHeight="1" x14ac:dyDescent="0.2">
      <c r="A91" s="821" t="s">
        <v>589</v>
      </c>
      <c r="B91" s="822" t="s">
        <v>3624</v>
      </c>
      <c r="C91" s="822" t="s">
        <v>610</v>
      </c>
      <c r="D91" s="822" t="s">
        <v>1942</v>
      </c>
      <c r="E91" s="822" t="s">
        <v>3621</v>
      </c>
      <c r="F91" s="822" t="s">
        <v>3638</v>
      </c>
      <c r="G91" s="822" t="s">
        <v>3639</v>
      </c>
      <c r="H91" s="831">
        <v>14</v>
      </c>
      <c r="I91" s="831">
        <v>1162</v>
      </c>
      <c r="J91" s="822">
        <v>1.1527777777777777</v>
      </c>
      <c r="K91" s="822">
        <v>83</v>
      </c>
      <c r="L91" s="831">
        <v>12</v>
      </c>
      <c r="M91" s="831">
        <v>1008</v>
      </c>
      <c r="N91" s="822">
        <v>1</v>
      </c>
      <c r="O91" s="822">
        <v>84</v>
      </c>
      <c r="P91" s="831">
        <v>14</v>
      </c>
      <c r="Q91" s="831">
        <v>1190</v>
      </c>
      <c r="R91" s="827">
        <v>1.1805555555555556</v>
      </c>
      <c r="S91" s="832">
        <v>85</v>
      </c>
    </row>
    <row r="92" spans="1:19" ht="14.45" customHeight="1" x14ac:dyDescent="0.2">
      <c r="A92" s="821" t="s">
        <v>589</v>
      </c>
      <c r="B92" s="822" t="s">
        <v>3624</v>
      </c>
      <c r="C92" s="822" t="s">
        <v>610</v>
      </c>
      <c r="D92" s="822" t="s">
        <v>1942</v>
      </c>
      <c r="E92" s="822" t="s">
        <v>3621</v>
      </c>
      <c r="F92" s="822" t="s">
        <v>3640</v>
      </c>
      <c r="G92" s="822" t="s">
        <v>3641</v>
      </c>
      <c r="H92" s="831">
        <v>4</v>
      </c>
      <c r="I92" s="831">
        <v>148</v>
      </c>
      <c r="J92" s="822">
        <v>0.97368421052631582</v>
      </c>
      <c r="K92" s="822">
        <v>37</v>
      </c>
      <c r="L92" s="831">
        <v>4</v>
      </c>
      <c r="M92" s="831">
        <v>152</v>
      </c>
      <c r="N92" s="822">
        <v>1</v>
      </c>
      <c r="O92" s="822">
        <v>38</v>
      </c>
      <c r="P92" s="831"/>
      <c r="Q92" s="831"/>
      <c r="R92" s="827"/>
      <c r="S92" s="832"/>
    </row>
    <row r="93" spans="1:19" ht="14.45" customHeight="1" x14ac:dyDescent="0.2">
      <c r="A93" s="821" t="s">
        <v>589</v>
      </c>
      <c r="B93" s="822" t="s">
        <v>3624</v>
      </c>
      <c r="C93" s="822" t="s">
        <v>610</v>
      </c>
      <c r="D93" s="822" t="s">
        <v>1942</v>
      </c>
      <c r="E93" s="822" t="s">
        <v>3621</v>
      </c>
      <c r="F93" s="822" t="s">
        <v>3644</v>
      </c>
      <c r="G93" s="822" t="s">
        <v>3645</v>
      </c>
      <c r="H93" s="831">
        <v>1</v>
      </c>
      <c r="I93" s="831">
        <v>5</v>
      </c>
      <c r="J93" s="822"/>
      <c r="K93" s="822">
        <v>5</v>
      </c>
      <c r="L93" s="831"/>
      <c r="M93" s="831"/>
      <c r="N93" s="822"/>
      <c r="O93" s="822"/>
      <c r="P93" s="831"/>
      <c r="Q93" s="831"/>
      <c r="R93" s="827"/>
      <c r="S93" s="832"/>
    </row>
    <row r="94" spans="1:19" ht="14.45" customHeight="1" x14ac:dyDescent="0.2">
      <c r="A94" s="821" t="s">
        <v>589</v>
      </c>
      <c r="B94" s="822" t="s">
        <v>3624</v>
      </c>
      <c r="C94" s="822" t="s">
        <v>610</v>
      </c>
      <c r="D94" s="822" t="s">
        <v>1942</v>
      </c>
      <c r="E94" s="822" t="s">
        <v>3621</v>
      </c>
      <c r="F94" s="822" t="s">
        <v>3650</v>
      </c>
      <c r="G94" s="822" t="s">
        <v>3651</v>
      </c>
      <c r="H94" s="831">
        <v>2</v>
      </c>
      <c r="I94" s="831">
        <v>254</v>
      </c>
      <c r="J94" s="822">
        <v>1.1999244142101285E-2</v>
      </c>
      <c r="K94" s="822">
        <v>127</v>
      </c>
      <c r="L94" s="831">
        <v>168</v>
      </c>
      <c r="M94" s="831">
        <v>21168</v>
      </c>
      <c r="N94" s="822">
        <v>1</v>
      </c>
      <c r="O94" s="822">
        <v>126</v>
      </c>
      <c r="P94" s="831">
        <v>7</v>
      </c>
      <c r="Q94" s="831">
        <v>889</v>
      </c>
      <c r="R94" s="827">
        <v>4.1997354497354498E-2</v>
      </c>
      <c r="S94" s="832">
        <v>127</v>
      </c>
    </row>
    <row r="95" spans="1:19" ht="14.45" customHeight="1" x14ac:dyDescent="0.2">
      <c r="A95" s="821" t="s">
        <v>589</v>
      </c>
      <c r="B95" s="822" t="s">
        <v>3624</v>
      </c>
      <c r="C95" s="822" t="s">
        <v>610</v>
      </c>
      <c r="D95" s="822" t="s">
        <v>1942</v>
      </c>
      <c r="E95" s="822" t="s">
        <v>3621</v>
      </c>
      <c r="F95" s="822" t="s">
        <v>3658</v>
      </c>
      <c r="G95" s="822" t="s">
        <v>3659</v>
      </c>
      <c r="H95" s="831">
        <v>582</v>
      </c>
      <c r="I95" s="831">
        <v>19399.990000000002</v>
      </c>
      <c r="J95" s="822">
        <v>1.0392855497448394</v>
      </c>
      <c r="K95" s="822">
        <v>33.333316151202752</v>
      </c>
      <c r="L95" s="831">
        <v>560</v>
      </c>
      <c r="M95" s="831">
        <v>18666.659999999996</v>
      </c>
      <c r="N95" s="822">
        <v>1</v>
      </c>
      <c r="O95" s="822">
        <v>33.333321428571423</v>
      </c>
      <c r="P95" s="831">
        <v>675</v>
      </c>
      <c r="Q95" s="831">
        <v>23601.109999999997</v>
      </c>
      <c r="R95" s="827">
        <v>1.2643456301234395</v>
      </c>
      <c r="S95" s="832">
        <v>34.964607407407399</v>
      </c>
    </row>
    <row r="96" spans="1:19" ht="14.45" customHeight="1" x14ac:dyDescent="0.2">
      <c r="A96" s="821" t="s">
        <v>589</v>
      </c>
      <c r="B96" s="822" t="s">
        <v>3624</v>
      </c>
      <c r="C96" s="822" t="s">
        <v>610</v>
      </c>
      <c r="D96" s="822" t="s">
        <v>1942</v>
      </c>
      <c r="E96" s="822" t="s">
        <v>3621</v>
      </c>
      <c r="F96" s="822" t="s">
        <v>3660</v>
      </c>
      <c r="G96" s="822" t="s">
        <v>3661</v>
      </c>
      <c r="H96" s="831">
        <v>338</v>
      </c>
      <c r="I96" s="831">
        <v>85176</v>
      </c>
      <c r="J96" s="822">
        <v>3.8106657122405152</v>
      </c>
      <c r="K96" s="822">
        <v>252</v>
      </c>
      <c r="L96" s="831">
        <v>88</v>
      </c>
      <c r="M96" s="831">
        <v>22352</v>
      </c>
      <c r="N96" s="822">
        <v>1</v>
      </c>
      <c r="O96" s="822">
        <v>254</v>
      </c>
      <c r="P96" s="831">
        <v>208</v>
      </c>
      <c r="Q96" s="831">
        <v>53040</v>
      </c>
      <c r="R96" s="827">
        <v>2.3729420186113099</v>
      </c>
      <c r="S96" s="832">
        <v>255</v>
      </c>
    </row>
    <row r="97" spans="1:19" ht="14.45" customHeight="1" x14ac:dyDescent="0.2">
      <c r="A97" s="821" t="s">
        <v>589</v>
      </c>
      <c r="B97" s="822" t="s">
        <v>3624</v>
      </c>
      <c r="C97" s="822" t="s">
        <v>610</v>
      </c>
      <c r="D97" s="822" t="s">
        <v>1942</v>
      </c>
      <c r="E97" s="822" t="s">
        <v>3621</v>
      </c>
      <c r="F97" s="822" t="s">
        <v>3662</v>
      </c>
      <c r="G97" s="822" t="s">
        <v>3663</v>
      </c>
      <c r="H97" s="831"/>
      <c r="I97" s="831"/>
      <c r="J97" s="822"/>
      <c r="K97" s="822"/>
      <c r="L97" s="831">
        <v>1</v>
      </c>
      <c r="M97" s="831">
        <v>116</v>
      </c>
      <c r="N97" s="822">
        <v>1</v>
      </c>
      <c r="O97" s="822">
        <v>116</v>
      </c>
      <c r="P97" s="831"/>
      <c r="Q97" s="831"/>
      <c r="R97" s="827"/>
      <c r="S97" s="832"/>
    </row>
    <row r="98" spans="1:19" ht="14.45" customHeight="1" x14ac:dyDescent="0.2">
      <c r="A98" s="821" t="s">
        <v>589</v>
      </c>
      <c r="B98" s="822" t="s">
        <v>3624</v>
      </c>
      <c r="C98" s="822" t="s">
        <v>610</v>
      </c>
      <c r="D98" s="822" t="s">
        <v>1942</v>
      </c>
      <c r="E98" s="822" t="s">
        <v>3621</v>
      </c>
      <c r="F98" s="822" t="s">
        <v>3672</v>
      </c>
      <c r="G98" s="822" t="s">
        <v>3673</v>
      </c>
      <c r="H98" s="831"/>
      <c r="I98" s="831"/>
      <c r="J98" s="822"/>
      <c r="K98" s="822"/>
      <c r="L98" s="831">
        <v>20</v>
      </c>
      <c r="M98" s="831">
        <v>2320</v>
      </c>
      <c r="N98" s="822">
        <v>1</v>
      </c>
      <c r="O98" s="822">
        <v>116</v>
      </c>
      <c r="P98" s="831"/>
      <c r="Q98" s="831"/>
      <c r="R98" s="827"/>
      <c r="S98" s="832"/>
    </row>
    <row r="99" spans="1:19" ht="14.45" customHeight="1" x14ac:dyDescent="0.2">
      <c r="A99" s="821" t="s">
        <v>589</v>
      </c>
      <c r="B99" s="822" t="s">
        <v>3624</v>
      </c>
      <c r="C99" s="822" t="s">
        <v>610</v>
      </c>
      <c r="D99" s="822" t="s">
        <v>1942</v>
      </c>
      <c r="E99" s="822" t="s">
        <v>3621</v>
      </c>
      <c r="F99" s="822" t="s">
        <v>3674</v>
      </c>
      <c r="G99" s="822" t="s">
        <v>3675</v>
      </c>
      <c r="H99" s="831">
        <v>1</v>
      </c>
      <c r="I99" s="831">
        <v>375</v>
      </c>
      <c r="J99" s="822">
        <v>0.24933510638297873</v>
      </c>
      <c r="K99" s="822">
        <v>375</v>
      </c>
      <c r="L99" s="831">
        <v>4</v>
      </c>
      <c r="M99" s="831">
        <v>1504</v>
      </c>
      <c r="N99" s="822">
        <v>1</v>
      </c>
      <c r="O99" s="822">
        <v>376</v>
      </c>
      <c r="P99" s="831"/>
      <c r="Q99" s="831"/>
      <c r="R99" s="827"/>
      <c r="S99" s="832"/>
    </row>
    <row r="100" spans="1:19" ht="14.45" customHeight="1" x14ac:dyDescent="0.2">
      <c r="A100" s="821" t="s">
        <v>589</v>
      </c>
      <c r="B100" s="822" t="s">
        <v>3624</v>
      </c>
      <c r="C100" s="822" t="s">
        <v>610</v>
      </c>
      <c r="D100" s="822" t="s">
        <v>1942</v>
      </c>
      <c r="E100" s="822" t="s">
        <v>3621</v>
      </c>
      <c r="F100" s="822" t="s">
        <v>3676</v>
      </c>
      <c r="G100" s="822" t="s">
        <v>3677</v>
      </c>
      <c r="H100" s="831">
        <v>354</v>
      </c>
      <c r="I100" s="831">
        <v>132396</v>
      </c>
      <c r="J100" s="822">
        <v>0.86728330363693529</v>
      </c>
      <c r="K100" s="822">
        <v>374</v>
      </c>
      <c r="L100" s="831">
        <v>406</v>
      </c>
      <c r="M100" s="831">
        <v>152656</v>
      </c>
      <c r="N100" s="822">
        <v>1</v>
      </c>
      <c r="O100" s="822">
        <v>376</v>
      </c>
      <c r="P100" s="831">
        <v>486</v>
      </c>
      <c r="Q100" s="831">
        <v>184194</v>
      </c>
      <c r="R100" s="827">
        <v>1.2065952206267687</v>
      </c>
      <c r="S100" s="832">
        <v>379</v>
      </c>
    </row>
    <row r="101" spans="1:19" ht="14.45" customHeight="1" x14ac:dyDescent="0.2">
      <c r="A101" s="821" t="s">
        <v>589</v>
      </c>
      <c r="B101" s="822" t="s">
        <v>3624</v>
      </c>
      <c r="C101" s="822" t="s">
        <v>610</v>
      </c>
      <c r="D101" s="822" t="s">
        <v>1943</v>
      </c>
      <c r="E101" s="822" t="s">
        <v>3625</v>
      </c>
      <c r="F101" s="822" t="s">
        <v>3626</v>
      </c>
      <c r="G101" s="822" t="s">
        <v>3627</v>
      </c>
      <c r="H101" s="831">
        <v>1</v>
      </c>
      <c r="I101" s="831">
        <v>69.7</v>
      </c>
      <c r="J101" s="822"/>
      <c r="K101" s="822">
        <v>69.7</v>
      </c>
      <c r="L101" s="831"/>
      <c r="M101" s="831"/>
      <c r="N101" s="822"/>
      <c r="O101" s="822"/>
      <c r="P101" s="831">
        <v>0.79999999999999993</v>
      </c>
      <c r="Q101" s="831">
        <v>55.76</v>
      </c>
      <c r="R101" s="827"/>
      <c r="S101" s="832">
        <v>69.7</v>
      </c>
    </row>
    <row r="102" spans="1:19" ht="14.45" customHeight="1" x14ac:dyDescent="0.2">
      <c r="A102" s="821" t="s">
        <v>589</v>
      </c>
      <c r="B102" s="822" t="s">
        <v>3624</v>
      </c>
      <c r="C102" s="822" t="s">
        <v>610</v>
      </c>
      <c r="D102" s="822" t="s">
        <v>1943</v>
      </c>
      <c r="E102" s="822" t="s">
        <v>3625</v>
      </c>
      <c r="F102" s="822" t="s">
        <v>3630</v>
      </c>
      <c r="G102" s="822" t="s">
        <v>1119</v>
      </c>
      <c r="H102" s="831"/>
      <c r="I102" s="831"/>
      <c r="J102" s="822"/>
      <c r="K102" s="822"/>
      <c r="L102" s="831">
        <v>1.3</v>
      </c>
      <c r="M102" s="831">
        <v>370.6</v>
      </c>
      <c r="N102" s="822">
        <v>1</v>
      </c>
      <c r="O102" s="822">
        <v>285.07692307692309</v>
      </c>
      <c r="P102" s="831">
        <v>3.1</v>
      </c>
      <c r="Q102" s="831">
        <v>1139.8699999999999</v>
      </c>
      <c r="R102" s="827">
        <v>3.0757420399352395</v>
      </c>
      <c r="S102" s="832">
        <v>367.69999999999993</v>
      </c>
    </row>
    <row r="103" spans="1:19" ht="14.45" customHeight="1" x14ac:dyDescent="0.2">
      <c r="A103" s="821" t="s">
        <v>589</v>
      </c>
      <c r="B103" s="822" t="s">
        <v>3624</v>
      </c>
      <c r="C103" s="822" t="s">
        <v>610</v>
      </c>
      <c r="D103" s="822" t="s">
        <v>1943</v>
      </c>
      <c r="E103" s="822" t="s">
        <v>3625</v>
      </c>
      <c r="F103" s="822" t="s">
        <v>3631</v>
      </c>
      <c r="G103" s="822" t="s">
        <v>1114</v>
      </c>
      <c r="H103" s="831">
        <v>0.2</v>
      </c>
      <c r="I103" s="831">
        <v>15.74</v>
      </c>
      <c r="J103" s="822">
        <v>1.1539589442815248</v>
      </c>
      <c r="K103" s="822">
        <v>78.7</v>
      </c>
      <c r="L103" s="831">
        <v>0.2</v>
      </c>
      <c r="M103" s="831">
        <v>13.64</v>
      </c>
      <c r="N103" s="822">
        <v>1</v>
      </c>
      <c r="O103" s="822">
        <v>68.2</v>
      </c>
      <c r="P103" s="831">
        <v>0.4</v>
      </c>
      <c r="Q103" s="831">
        <v>33.6</v>
      </c>
      <c r="R103" s="827">
        <v>2.4633431085043989</v>
      </c>
      <c r="S103" s="832">
        <v>84</v>
      </c>
    </row>
    <row r="104" spans="1:19" ht="14.45" customHeight="1" x14ac:dyDescent="0.2">
      <c r="A104" s="821" t="s">
        <v>589</v>
      </c>
      <c r="B104" s="822" t="s">
        <v>3624</v>
      </c>
      <c r="C104" s="822" t="s">
        <v>610</v>
      </c>
      <c r="D104" s="822" t="s">
        <v>1943</v>
      </c>
      <c r="E104" s="822" t="s">
        <v>3621</v>
      </c>
      <c r="F104" s="822" t="s">
        <v>3638</v>
      </c>
      <c r="G104" s="822" t="s">
        <v>3639</v>
      </c>
      <c r="H104" s="831">
        <v>7</v>
      </c>
      <c r="I104" s="831">
        <v>581</v>
      </c>
      <c r="J104" s="822">
        <v>0.62878787878787878</v>
      </c>
      <c r="K104" s="822">
        <v>83</v>
      </c>
      <c r="L104" s="831">
        <v>11</v>
      </c>
      <c r="M104" s="831">
        <v>924</v>
      </c>
      <c r="N104" s="822">
        <v>1</v>
      </c>
      <c r="O104" s="822">
        <v>84</v>
      </c>
      <c r="P104" s="831">
        <v>4</v>
      </c>
      <c r="Q104" s="831">
        <v>340</v>
      </c>
      <c r="R104" s="827">
        <v>0.36796536796536794</v>
      </c>
      <c r="S104" s="832">
        <v>85</v>
      </c>
    </row>
    <row r="105" spans="1:19" ht="14.45" customHeight="1" x14ac:dyDescent="0.2">
      <c r="A105" s="821" t="s">
        <v>589</v>
      </c>
      <c r="B105" s="822" t="s">
        <v>3624</v>
      </c>
      <c r="C105" s="822" t="s">
        <v>610</v>
      </c>
      <c r="D105" s="822" t="s">
        <v>1943</v>
      </c>
      <c r="E105" s="822" t="s">
        <v>3621</v>
      </c>
      <c r="F105" s="822" t="s">
        <v>3640</v>
      </c>
      <c r="G105" s="822" t="s">
        <v>3641</v>
      </c>
      <c r="H105" s="831"/>
      <c r="I105" s="831"/>
      <c r="J105" s="822"/>
      <c r="K105" s="822"/>
      <c r="L105" s="831">
        <v>32</v>
      </c>
      <c r="M105" s="831">
        <v>1216</v>
      </c>
      <c r="N105" s="822">
        <v>1</v>
      </c>
      <c r="O105" s="822">
        <v>38</v>
      </c>
      <c r="P105" s="831"/>
      <c r="Q105" s="831"/>
      <c r="R105" s="827"/>
      <c r="S105" s="832"/>
    </row>
    <row r="106" spans="1:19" ht="14.45" customHeight="1" x14ac:dyDescent="0.2">
      <c r="A106" s="821" t="s">
        <v>589</v>
      </c>
      <c r="B106" s="822" t="s">
        <v>3624</v>
      </c>
      <c r="C106" s="822" t="s">
        <v>610</v>
      </c>
      <c r="D106" s="822" t="s">
        <v>1943</v>
      </c>
      <c r="E106" s="822" t="s">
        <v>3621</v>
      </c>
      <c r="F106" s="822" t="s">
        <v>3646</v>
      </c>
      <c r="G106" s="822" t="s">
        <v>3647</v>
      </c>
      <c r="H106" s="831">
        <v>1</v>
      </c>
      <c r="I106" s="831">
        <v>117</v>
      </c>
      <c r="J106" s="822">
        <v>0.99152542372881358</v>
      </c>
      <c r="K106" s="822">
        <v>117</v>
      </c>
      <c r="L106" s="831">
        <v>1</v>
      </c>
      <c r="M106" s="831">
        <v>118</v>
      </c>
      <c r="N106" s="822">
        <v>1</v>
      </c>
      <c r="O106" s="822">
        <v>118</v>
      </c>
      <c r="P106" s="831">
        <v>1</v>
      </c>
      <c r="Q106" s="831">
        <v>119</v>
      </c>
      <c r="R106" s="827">
        <v>1.0084745762711864</v>
      </c>
      <c r="S106" s="832">
        <v>119</v>
      </c>
    </row>
    <row r="107" spans="1:19" ht="14.45" customHeight="1" x14ac:dyDescent="0.2">
      <c r="A107" s="821" t="s">
        <v>589</v>
      </c>
      <c r="B107" s="822" t="s">
        <v>3624</v>
      </c>
      <c r="C107" s="822" t="s">
        <v>610</v>
      </c>
      <c r="D107" s="822" t="s">
        <v>1943</v>
      </c>
      <c r="E107" s="822" t="s">
        <v>3621</v>
      </c>
      <c r="F107" s="822" t="s">
        <v>3648</v>
      </c>
      <c r="G107" s="822" t="s">
        <v>3649</v>
      </c>
      <c r="H107" s="831"/>
      <c r="I107" s="831"/>
      <c r="J107" s="822"/>
      <c r="K107" s="822"/>
      <c r="L107" s="831">
        <v>1</v>
      </c>
      <c r="M107" s="831">
        <v>131</v>
      </c>
      <c r="N107" s="822">
        <v>1</v>
      </c>
      <c r="O107" s="822">
        <v>131</v>
      </c>
      <c r="P107" s="831">
        <v>2</v>
      </c>
      <c r="Q107" s="831">
        <v>264</v>
      </c>
      <c r="R107" s="827">
        <v>2.0152671755725189</v>
      </c>
      <c r="S107" s="832">
        <v>132</v>
      </c>
    </row>
    <row r="108" spans="1:19" ht="14.45" customHeight="1" x14ac:dyDescent="0.2">
      <c r="A108" s="821" t="s">
        <v>589</v>
      </c>
      <c r="B108" s="822" t="s">
        <v>3624</v>
      </c>
      <c r="C108" s="822" t="s">
        <v>610</v>
      </c>
      <c r="D108" s="822" t="s">
        <v>1943</v>
      </c>
      <c r="E108" s="822" t="s">
        <v>3621</v>
      </c>
      <c r="F108" s="822" t="s">
        <v>3650</v>
      </c>
      <c r="G108" s="822" t="s">
        <v>3651</v>
      </c>
      <c r="H108" s="831">
        <v>1</v>
      </c>
      <c r="I108" s="831">
        <v>127</v>
      </c>
      <c r="J108" s="822">
        <v>8.3994708994708997E-3</v>
      </c>
      <c r="K108" s="822">
        <v>127</v>
      </c>
      <c r="L108" s="831">
        <v>120</v>
      </c>
      <c r="M108" s="831">
        <v>15120</v>
      </c>
      <c r="N108" s="822">
        <v>1</v>
      </c>
      <c r="O108" s="822">
        <v>126</v>
      </c>
      <c r="P108" s="831">
        <v>2</v>
      </c>
      <c r="Q108" s="831">
        <v>254</v>
      </c>
      <c r="R108" s="827">
        <v>1.6798941798941799E-2</v>
      </c>
      <c r="S108" s="832">
        <v>127</v>
      </c>
    </row>
    <row r="109" spans="1:19" ht="14.45" customHeight="1" x14ac:dyDescent="0.2">
      <c r="A109" s="821" t="s">
        <v>589</v>
      </c>
      <c r="B109" s="822" t="s">
        <v>3624</v>
      </c>
      <c r="C109" s="822" t="s">
        <v>610</v>
      </c>
      <c r="D109" s="822" t="s">
        <v>1943</v>
      </c>
      <c r="E109" s="822" t="s">
        <v>3621</v>
      </c>
      <c r="F109" s="822" t="s">
        <v>3658</v>
      </c>
      <c r="G109" s="822" t="s">
        <v>3659</v>
      </c>
      <c r="H109" s="831">
        <v>649</v>
      </c>
      <c r="I109" s="831">
        <v>21633.33</v>
      </c>
      <c r="J109" s="822">
        <v>1.0317966714774789</v>
      </c>
      <c r="K109" s="822">
        <v>33.333328197226507</v>
      </c>
      <c r="L109" s="831">
        <v>629</v>
      </c>
      <c r="M109" s="831">
        <v>20966.660000000003</v>
      </c>
      <c r="N109" s="822">
        <v>1</v>
      </c>
      <c r="O109" s="822">
        <v>33.333322734499212</v>
      </c>
      <c r="P109" s="831">
        <v>587</v>
      </c>
      <c r="Q109" s="831">
        <v>20429.989999999998</v>
      </c>
      <c r="R109" s="827">
        <v>0.97440364845902949</v>
      </c>
      <c r="S109" s="832">
        <v>34.804071550255536</v>
      </c>
    </row>
    <row r="110" spans="1:19" ht="14.45" customHeight="1" x14ac:dyDescent="0.2">
      <c r="A110" s="821" t="s">
        <v>589</v>
      </c>
      <c r="B110" s="822" t="s">
        <v>3624</v>
      </c>
      <c r="C110" s="822" t="s">
        <v>610</v>
      </c>
      <c r="D110" s="822" t="s">
        <v>1943</v>
      </c>
      <c r="E110" s="822" t="s">
        <v>3621</v>
      </c>
      <c r="F110" s="822" t="s">
        <v>3660</v>
      </c>
      <c r="G110" s="822" t="s">
        <v>3661</v>
      </c>
      <c r="H110" s="831">
        <v>986</v>
      </c>
      <c r="I110" s="831">
        <v>248472</v>
      </c>
      <c r="J110" s="822">
        <v>1.1590476545882002</v>
      </c>
      <c r="K110" s="822">
        <v>252</v>
      </c>
      <c r="L110" s="831">
        <v>844</v>
      </c>
      <c r="M110" s="831">
        <v>214376</v>
      </c>
      <c r="N110" s="822">
        <v>1</v>
      </c>
      <c r="O110" s="822">
        <v>254</v>
      </c>
      <c r="P110" s="831">
        <v>265</v>
      </c>
      <c r="Q110" s="831">
        <v>67575</v>
      </c>
      <c r="R110" s="827">
        <v>0.31521718849124902</v>
      </c>
      <c r="S110" s="832">
        <v>255</v>
      </c>
    </row>
    <row r="111" spans="1:19" ht="14.45" customHeight="1" x14ac:dyDescent="0.2">
      <c r="A111" s="821" t="s">
        <v>589</v>
      </c>
      <c r="B111" s="822" t="s">
        <v>3624</v>
      </c>
      <c r="C111" s="822" t="s">
        <v>610</v>
      </c>
      <c r="D111" s="822" t="s">
        <v>1943</v>
      </c>
      <c r="E111" s="822" t="s">
        <v>3621</v>
      </c>
      <c r="F111" s="822" t="s">
        <v>3662</v>
      </c>
      <c r="G111" s="822" t="s">
        <v>3663</v>
      </c>
      <c r="H111" s="831">
        <v>91</v>
      </c>
      <c r="I111" s="831">
        <v>10556</v>
      </c>
      <c r="J111" s="822">
        <v>0.79130434782608694</v>
      </c>
      <c r="K111" s="822">
        <v>116</v>
      </c>
      <c r="L111" s="831">
        <v>115</v>
      </c>
      <c r="M111" s="831">
        <v>13340</v>
      </c>
      <c r="N111" s="822">
        <v>1</v>
      </c>
      <c r="O111" s="822">
        <v>116</v>
      </c>
      <c r="P111" s="831">
        <v>104</v>
      </c>
      <c r="Q111" s="831">
        <v>12168</v>
      </c>
      <c r="R111" s="827">
        <v>0.91214392803598199</v>
      </c>
      <c r="S111" s="832">
        <v>117</v>
      </c>
    </row>
    <row r="112" spans="1:19" ht="14.45" customHeight="1" x14ac:dyDescent="0.2">
      <c r="A112" s="821" t="s">
        <v>589</v>
      </c>
      <c r="B112" s="822" t="s">
        <v>3624</v>
      </c>
      <c r="C112" s="822" t="s">
        <v>610</v>
      </c>
      <c r="D112" s="822" t="s">
        <v>1943</v>
      </c>
      <c r="E112" s="822" t="s">
        <v>3621</v>
      </c>
      <c r="F112" s="822" t="s">
        <v>3664</v>
      </c>
      <c r="G112" s="822" t="s">
        <v>3665</v>
      </c>
      <c r="H112" s="831">
        <v>1</v>
      </c>
      <c r="I112" s="831">
        <v>86</v>
      </c>
      <c r="J112" s="822"/>
      <c r="K112" s="822">
        <v>86</v>
      </c>
      <c r="L112" s="831"/>
      <c r="M112" s="831"/>
      <c r="N112" s="822"/>
      <c r="O112" s="822"/>
      <c r="P112" s="831"/>
      <c r="Q112" s="831"/>
      <c r="R112" s="827"/>
      <c r="S112" s="832"/>
    </row>
    <row r="113" spans="1:19" ht="14.45" customHeight="1" x14ac:dyDescent="0.2">
      <c r="A113" s="821" t="s">
        <v>589</v>
      </c>
      <c r="B113" s="822" t="s">
        <v>3624</v>
      </c>
      <c r="C113" s="822" t="s">
        <v>610</v>
      </c>
      <c r="D113" s="822" t="s">
        <v>1943</v>
      </c>
      <c r="E113" s="822" t="s">
        <v>3621</v>
      </c>
      <c r="F113" s="822" t="s">
        <v>3674</v>
      </c>
      <c r="G113" s="822" t="s">
        <v>3675</v>
      </c>
      <c r="H113" s="831">
        <v>51</v>
      </c>
      <c r="I113" s="831">
        <v>19125</v>
      </c>
      <c r="J113" s="822">
        <v>1.1303191489361701</v>
      </c>
      <c r="K113" s="822">
        <v>375</v>
      </c>
      <c r="L113" s="831">
        <v>45</v>
      </c>
      <c r="M113" s="831">
        <v>16920</v>
      </c>
      <c r="N113" s="822">
        <v>1</v>
      </c>
      <c r="O113" s="822">
        <v>376</v>
      </c>
      <c r="P113" s="831">
        <v>47</v>
      </c>
      <c r="Q113" s="831">
        <v>17719</v>
      </c>
      <c r="R113" s="827">
        <v>1.0472222222222223</v>
      </c>
      <c r="S113" s="832">
        <v>377</v>
      </c>
    </row>
    <row r="114" spans="1:19" ht="14.45" customHeight="1" x14ac:dyDescent="0.2">
      <c r="A114" s="821" t="s">
        <v>589</v>
      </c>
      <c r="B114" s="822" t="s">
        <v>3624</v>
      </c>
      <c r="C114" s="822" t="s">
        <v>610</v>
      </c>
      <c r="D114" s="822" t="s">
        <v>1943</v>
      </c>
      <c r="E114" s="822" t="s">
        <v>3621</v>
      </c>
      <c r="F114" s="822" t="s">
        <v>3676</v>
      </c>
      <c r="G114" s="822" t="s">
        <v>3677</v>
      </c>
      <c r="H114" s="831"/>
      <c r="I114" s="831"/>
      <c r="J114" s="822"/>
      <c r="K114" s="822"/>
      <c r="L114" s="831">
        <v>1</v>
      </c>
      <c r="M114" s="831">
        <v>376</v>
      </c>
      <c r="N114" s="822">
        <v>1</v>
      </c>
      <c r="O114" s="822">
        <v>376</v>
      </c>
      <c r="P114" s="831">
        <v>519</v>
      </c>
      <c r="Q114" s="831">
        <v>196701</v>
      </c>
      <c r="R114" s="827">
        <v>523.14095744680856</v>
      </c>
      <c r="S114" s="832">
        <v>379</v>
      </c>
    </row>
    <row r="115" spans="1:19" ht="14.45" customHeight="1" x14ac:dyDescent="0.2">
      <c r="A115" s="821" t="s">
        <v>589</v>
      </c>
      <c r="B115" s="822" t="s">
        <v>3624</v>
      </c>
      <c r="C115" s="822" t="s">
        <v>610</v>
      </c>
      <c r="D115" s="822" t="s">
        <v>1944</v>
      </c>
      <c r="E115" s="822" t="s">
        <v>3625</v>
      </c>
      <c r="F115" s="822" t="s">
        <v>3626</v>
      </c>
      <c r="G115" s="822" t="s">
        <v>3627</v>
      </c>
      <c r="H115" s="831">
        <v>0.6</v>
      </c>
      <c r="I115" s="831">
        <v>41.82</v>
      </c>
      <c r="J115" s="822"/>
      <c r="K115" s="822">
        <v>69.7</v>
      </c>
      <c r="L115" s="831"/>
      <c r="M115" s="831"/>
      <c r="N115" s="822"/>
      <c r="O115" s="822"/>
      <c r="P115" s="831">
        <v>0.79999999999999993</v>
      </c>
      <c r="Q115" s="831">
        <v>55.76</v>
      </c>
      <c r="R115" s="827"/>
      <c r="S115" s="832">
        <v>69.7</v>
      </c>
    </row>
    <row r="116" spans="1:19" ht="14.45" customHeight="1" x14ac:dyDescent="0.2">
      <c r="A116" s="821" t="s">
        <v>589</v>
      </c>
      <c r="B116" s="822" t="s">
        <v>3624</v>
      </c>
      <c r="C116" s="822" t="s">
        <v>610</v>
      </c>
      <c r="D116" s="822" t="s">
        <v>1944</v>
      </c>
      <c r="E116" s="822" t="s">
        <v>3625</v>
      </c>
      <c r="F116" s="822" t="s">
        <v>3630</v>
      </c>
      <c r="G116" s="822" t="s">
        <v>1119</v>
      </c>
      <c r="H116" s="831">
        <v>4.4000000000000004</v>
      </c>
      <c r="I116" s="831">
        <v>1403.06</v>
      </c>
      <c r="J116" s="822"/>
      <c r="K116" s="822">
        <v>318.87727272727267</v>
      </c>
      <c r="L116" s="831"/>
      <c r="M116" s="831"/>
      <c r="N116" s="822"/>
      <c r="O116" s="822"/>
      <c r="P116" s="831">
        <v>3.6</v>
      </c>
      <c r="Q116" s="831">
        <v>1323.72</v>
      </c>
      <c r="R116" s="827"/>
      <c r="S116" s="832">
        <v>367.7</v>
      </c>
    </row>
    <row r="117" spans="1:19" ht="14.45" customHeight="1" x14ac:dyDescent="0.2">
      <c r="A117" s="821" t="s">
        <v>589</v>
      </c>
      <c r="B117" s="822" t="s">
        <v>3624</v>
      </c>
      <c r="C117" s="822" t="s">
        <v>610</v>
      </c>
      <c r="D117" s="822" t="s">
        <v>1944</v>
      </c>
      <c r="E117" s="822" t="s">
        <v>3625</v>
      </c>
      <c r="F117" s="822" t="s">
        <v>3631</v>
      </c>
      <c r="G117" s="822" t="s">
        <v>1114</v>
      </c>
      <c r="H117" s="831">
        <v>0.60000000000000009</v>
      </c>
      <c r="I117" s="831">
        <v>46.2</v>
      </c>
      <c r="J117" s="822"/>
      <c r="K117" s="822">
        <v>77</v>
      </c>
      <c r="L117" s="831"/>
      <c r="M117" s="831"/>
      <c r="N117" s="822"/>
      <c r="O117" s="822"/>
      <c r="P117" s="831">
        <v>0.4</v>
      </c>
      <c r="Q117" s="831">
        <v>33.6</v>
      </c>
      <c r="R117" s="827"/>
      <c r="S117" s="832">
        <v>84</v>
      </c>
    </row>
    <row r="118" spans="1:19" ht="14.45" customHeight="1" x14ac:dyDescent="0.2">
      <c r="A118" s="821" t="s">
        <v>589</v>
      </c>
      <c r="B118" s="822" t="s">
        <v>3624</v>
      </c>
      <c r="C118" s="822" t="s">
        <v>610</v>
      </c>
      <c r="D118" s="822" t="s">
        <v>1944</v>
      </c>
      <c r="E118" s="822" t="s">
        <v>3621</v>
      </c>
      <c r="F118" s="822" t="s">
        <v>3638</v>
      </c>
      <c r="G118" s="822" t="s">
        <v>3639</v>
      </c>
      <c r="H118" s="831">
        <v>5</v>
      </c>
      <c r="I118" s="831">
        <v>415</v>
      </c>
      <c r="J118" s="822">
        <v>0.98809523809523814</v>
      </c>
      <c r="K118" s="822">
        <v>83</v>
      </c>
      <c r="L118" s="831">
        <v>5</v>
      </c>
      <c r="M118" s="831">
        <v>420</v>
      </c>
      <c r="N118" s="822">
        <v>1</v>
      </c>
      <c r="O118" s="822">
        <v>84</v>
      </c>
      <c r="P118" s="831">
        <v>1</v>
      </c>
      <c r="Q118" s="831">
        <v>85</v>
      </c>
      <c r="R118" s="827">
        <v>0.20238095238095238</v>
      </c>
      <c r="S118" s="832">
        <v>85</v>
      </c>
    </row>
    <row r="119" spans="1:19" ht="14.45" customHeight="1" x14ac:dyDescent="0.2">
      <c r="A119" s="821" t="s">
        <v>589</v>
      </c>
      <c r="B119" s="822" t="s">
        <v>3624</v>
      </c>
      <c r="C119" s="822" t="s">
        <v>610</v>
      </c>
      <c r="D119" s="822" t="s">
        <v>1944</v>
      </c>
      <c r="E119" s="822" t="s">
        <v>3621</v>
      </c>
      <c r="F119" s="822" t="s">
        <v>3640</v>
      </c>
      <c r="G119" s="822" t="s">
        <v>3641</v>
      </c>
      <c r="H119" s="831">
        <v>12</v>
      </c>
      <c r="I119" s="831">
        <v>444</v>
      </c>
      <c r="J119" s="822">
        <v>1.6691729323308271</v>
      </c>
      <c r="K119" s="822">
        <v>37</v>
      </c>
      <c r="L119" s="831">
        <v>7</v>
      </c>
      <c r="M119" s="831">
        <v>266</v>
      </c>
      <c r="N119" s="822">
        <v>1</v>
      </c>
      <c r="O119" s="822">
        <v>38</v>
      </c>
      <c r="P119" s="831">
        <v>4</v>
      </c>
      <c r="Q119" s="831">
        <v>152</v>
      </c>
      <c r="R119" s="827">
        <v>0.5714285714285714</v>
      </c>
      <c r="S119" s="832">
        <v>38</v>
      </c>
    </row>
    <row r="120" spans="1:19" ht="14.45" customHeight="1" x14ac:dyDescent="0.2">
      <c r="A120" s="821" t="s">
        <v>589</v>
      </c>
      <c r="B120" s="822" t="s">
        <v>3624</v>
      </c>
      <c r="C120" s="822" t="s">
        <v>610</v>
      </c>
      <c r="D120" s="822" t="s">
        <v>1944</v>
      </c>
      <c r="E120" s="822" t="s">
        <v>3621</v>
      </c>
      <c r="F120" s="822" t="s">
        <v>3646</v>
      </c>
      <c r="G120" s="822" t="s">
        <v>3647</v>
      </c>
      <c r="H120" s="831">
        <v>1</v>
      </c>
      <c r="I120" s="831">
        <v>117</v>
      </c>
      <c r="J120" s="822"/>
      <c r="K120" s="822">
        <v>117</v>
      </c>
      <c r="L120" s="831"/>
      <c r="M120" s="831"/>
      <c r="N120" s="822"/>
      <c r="O120" s="822"/>
      <c r="P120" s="831"/>
      <c r="Q120" s="831"/>
      <c r="R120" s="827"/>
      <c r="S120" s="832"/>
    </row>
    <row r="121" spans="1:19" ht="14.45" customHeight="1" x14ac:dyDescent="0.2">
      <c r="A121" s="821" t="s">
        <v>589</v>
      </c>
      <c r="B121" s="822" t="s">
        <v>3624</v>
      </c>
      <c r="C121" s="822" t="s">
        <v>610</v>
      </c>
      <c r="D121" s="822" t="s">
        <v>1944</v>
      </c>
      <c r="E121" s="822" t="s">
        <v>3621</v>
      </c>
      <c r="F121" s="822" t="s">
        <v>3648</v>
      </c>
      <c r="G121" s="822" t="s">
        <v>3649</v>
      </c>
      <c r="H121" s="831">
        <v>4</v>
      </c>
      <c r="I121" s="831">
        <v>520</v>
      </c>
      <c r="J121" s="822"/>
      <c r="K121" s="822">
        <v>130</v>
      </c>
      <c r="L121" s="831"/>
      <c r="M121" s="831"/>
      <c r="N121" s="822"/>
      <c r="O121" s="822"/>
      <c r="P121" s="831">
        <v>4</v>
      </c>
      <c r="Q121" s="831">
        <v>528</v>
      </c>
      <c r="R121" s="827"/>
      <c r="S121" s="832">
        <v>132</v>
      </c>
    </row>
    <row r="122" spans="1:19" ht="14.45" customHeight="1" x14ac:dyDescent="0.2">
      <c r="A122" s="821" t="s">
        <v>589</v>
      </c>
      <c r="B122" s="822" t="s">
        <v>3624</v>
      </c>
      <c r="C122" s="822" t="s">
        <v>610</v>
      </c>
      <c r="D122" s="822" t="s">
        <v>1944</v>
      </c>
      <c r="E122" s="822" t="s">
        <v>3621</v>
      </c>
      <c r="F122" s="822" t="s">
        <v>3650</v>
      </c>
      <c r="G122" s="822" t="s">
        <v>3651</v>
      </c>
      <c r="H122" s="831">
        <v>475</v>
      </c>
      <c r="I122" s="831">
        <v>60325</v>
      </c>
      <c r="J122" s="822">
        <v>1.2870157023382829</v>
      </c>
      <c r="K122" s="822">
        <v>127</v>
      </c>
      <c r="L122" s="831">
        <v>372</v>
      </c>
      <c r="M122" s="831">
        <v>46872</v>
      </c>
      <c r="N122" s="822">
        <v>1</v>
      </c>
      <c r="O122" s="822">
        <v>126</v>
      </c>
      <c r="P122" s="831">
        <v>108</v>
      </c>
      <c r="Q122" s="831">
        <v>13716</v>
      </c>
      <c r="R122" s="827">
        <v>0.29262672811059909</v>
      </c>
      <c r="S122" s="832">
        <v>127</v>
      </c>
    </row>
    <row r="123" spans="1:19" ht="14.45" customHeight="1" x14ac:dyDescent="0.2">
      <c r="A123" s="821" t="s">
        <v>589</v>
      </c>
      <c r="B123" s="822" t="s">
        <v>3624</v>
      </c>
      <c r="C123" s="822" t="s">
        <v>610</v>
      </c>
      <c r="D123" s="822" t="s">
        <v>1944</v>
      </c>
      <c r="E123" s="822" t="s">
        <v>3621</v>
      </c>
      <c r="F123" s="822" t="s">
        <v>3654</v>
      </c>
      <c r="G123" s="822" t="s">
        <v>3655</v>
      </c>
      <c r="H123" s="831"/>
      <c r="I123" s="831"/>
      <c r="J123" s="822"/>
      <c r="K123" s="822"/>
      <c r="L123" s="831"/>
      <c r="M123" s="831"/>
      <c r="N123" s="822"/>
      <c r="O123" s="822"/>
      <c r="P123" s="831">
        <v>2</v>
      </c>
      <c r="Q123" s="831">
        <v>3386</v>
      </c>
      <c r="R123" s="827"/>
      <c r="S123" s="832">
        <v>1693</v>
      </c>
    </row>
    <row r="124" spans="1:19" ht="14.45" customHeight="1" x14ac:dyDescent="0.2">
      <c r="A124" s="821" t="s">
        <v>589</v>
      </c>
      <c r="B124" s="822" t="s">
        <v>3624</v>
      </c>
      <c r="C124" s="822" t="s">
        <v>610</v>
      </c>
      <c r="D124" s="822" t="s">
        <v>1944</v>
      </c>
      <c r="E124" s="822" t="s">
        <v>3621</v>
      </c>
      <c r="F124" s="822" t="s">
        <v>3658</v>
      </c>
      <c r="G124" s="822" t="s">
        <v>3659</v>
      </c>
      <c r="H124" s="831">
        <v>444</v>
      </c>
      <c r="I124" s="831">
        <v>14799.97</v>
      </c>
      <c r="J124" s="822">
        <v>1.2065199491956244</v>
      </c>
      <c r="K124" s="822">
        <v>33.333265765765766</v>
      </c>
      <c r="L124" s="831">
        <v>368</v>
      </c>
      <c r="M124" s="831">
        <v>12266.66</v>
      </c>
      <c r="N124" s="822">
        <v>1</v>
      </c>
      <c r="O124" s="822">
        <v>33.333315217391302</v>
      </c>
      <c r="P124" s="831">
        <v>430</v>
      </c>
      <c r="Q124" s="831">
        <v>15387.780000000002</v>
      </c>
      <c r="R124" s="827">
        <v>1.2544392687169941</v>
      </c>
      <c r="S124" s="832">
        <v>35.785534883720935</v>
      </c>
    </row>
    <row r="125" spans="1:19" ht="14.45" customHeight="1" x14ac:dyDescent="0.2">
      <c r="A125" s="821" t="s">
        <v>589</v>
      </c>
      <c r="B125" s="822" t="s">
        <v>3624</v>
      </c>
      <c r="C125" s="822" t="s">
        <v>610</v>
      </c>
      <c r="D125" s="822" t="s">
        <v>1944</v>
      </c>
      <c r="E125" s="822" t="s">
        <v>3621</v>
      </c>
      <c r="F125" s="822" t="s">
        <v>3660</v>
      </c>
      <c r="G125" s="822" t="s">
        <v>3661</v>
      </c>
      <c r="H125" s="831">
        <v>108</v>
      </c>
      <c r="I125" s="831">
        <v>27216</v>
      </c>
      <c r="J125" s="822">
        <v>1.5992478552121283</v>
      </c>
      <c r="K125" s="822">
        <v>252</v>
      </c>
      <c r="L125" s="831">
        <v>67</v>
      </c>
      <c r="M125" s="831">
        <v>17018</v>
      </c>
      <c r="N125" s="822">
        <v>1</v>
      </c>
      <c r="O125" s="822">
        <v>254</v>
      </c>
      <c r="P125" s="831">
        <v>43</v>
      </c>
      <c r="Q125" s="831">
        <v>10965</v>
      </c>
      <c r="R125" s="827">
        <v>0.64431778117287575</v>
      </c>
      <c r="S125" s="832">
        <v>255</v>
      </c>
    </row>
    <row r="126" spans="1:19" ht="14.45" customHeight="1" x14ac:dyDescent="0.2">
      <c r="A126" s="821" t="s">
        <v>589</v>
      </c>
      <c r="B126" s="822" t="s">
        <v>3624</v>
      </c>
      <c r="C126" s="822" t="s">
        <v>610</v>
      </c>
      <c r="D126" s="822" t="s">
        <v>1944</v>
      </c>
      <c r="E126" s="822" t="s">
        <v>3621</v>
      </c>
      <c r="F126" s="822" t="s">
        <v>3664</v>
      </c>
      <c r="G126" s="822" t="s">
        <v>3665</v>
      </c>
      <c r="H126" s="831"/>
      <c r="I126" s="831"/>
      <c r="J126" s="822"/>
      <c r="K126" s="822"/>
      <c r="L126" s="831"/>
      <c r="M126" s="831"/>
      <c r="N126" s="822"/>
      <c r="O126" s="822"/>
      <c r="P126" s="831">
        <v>2</v>
      </c>
      <c r="Q126" s="831">
        <v>176</v>
      </c>
      <c r="R126" s="827"/>
      <c r="S126" s="832">
        <v>88</v>
      </c>
    </row>
    <row r="127" spans="1:19" ht="14.45" customHeight="1" x14ac:dyDescent="0.2">
      <c r="A127" s="821" t="s">
        <v>589</v>
      </c>
      <c r="B127" s="822" t="s">
        <v>3624</v>
      </c>
      <c r="C127" s="822" t="s">
        <v>610</v>
      </c>
      <c r="D127" s="822" t="s">
        <v>1944</v>
      </c>
      <c r="E127" s="822" t="s">
        <v>3621</v>
      </c>
      <c r="F127" s="822" t="s">
        <v>3670</v>
      </c>
      <c r="G127" s="822" t="s">
        <v>3671</v>
      </c>
      <c r="H127" s="831">
        <v>3</v>
      </c>
      <c r="I127" s="831">
        <v>177</v>
      </c>
      <c r="J127" s="822">
        <v>0.96721311475409832</v>
      </c>
      <c r="K127" s="822">
        <v>59</v>
      </c>
      <c r="L127" s="831">
        <v>3</v>
      </c>
      <c r="M127" s="831">
        <v>183</v>
      </c>
      <c r="N127" s="822">
        <v>1</v>
      </c>
      <c r="O127" s="822">
        <v>61</v>
      </c>
      <c r="P127" s="831"/>
      <c r="Q127" s="831"/>
      <c r="R127" s="827"/>
      <c r="S127" s="832"/>
    </row>
    <row r="128" spans="1:19" ht="14.45" customHeight="1" x14ac:dyDescent="0.2">
      <c r="A128" s="821" t="s">
        <v>589</v>
      </c>
      <c r="B128" s="822" t="s">
        <v>3624</v>
      </c>
      <c r="C128" s="822" t="s">
        <v>610</v>
      </c>
      <c r="D128" s="822" t="s">
        <v>1944</v>
      </c>
      <c r="E128" s="822" t="s">
        <v>3621</v>
      </c>
      <c r="F128" s="822" t="s">
        <v>3674</v>
      </c>
      <c r="G128" s="822" t="s">
        <v>3675</v>
      </c>
      <c r="H128" s="831">
        <v>1</v>
      </c>
      <c r="I128" s="831">
        <v>375</v>
      </c>
      <c r="J128" s="822"/>
      <c r="K128" s="822">
        <v>375</v>
      </c>
      <c r="L128" s="831"/>
      <c r="M128" s="831"/>
      <c r="N128" s="822"/>
      <c r="O128" s="822"/>
      <c r="P128" s="831"/>
      <c r="Q128" s="831"/>
      <c r="R128" s="827"/>
      <c r="S128" s="832"/>
    </row>
    <row r="129" spans="1:19" ht="14.45" customHeight="1" x14ac:dyDescent="0.2">
      <c r="A129" s="821" t="s">
        <v>589</v>
      </c>
      <c r="B129" s="822" t="s">
        <v>3624</v>
      </c>
      <c r="C129" s="822" t="s">
        <v>610</v>
      </c>
      <c r="D129" s="822" t="s">
        <v>1944</v>
      </c>
      <c r="E129" s="822" t="s">
        <v>3621</v>
      </c>
      <c r="F129" s="822" t="s">
        <v>3676</v>
      </c>
      <c r="G129" s="822" t="s">
        <v>3677</v>
      </c>
      <c r="H129" s="831">
        <v>2</v>
      </c>
      <c r="I129" s="831">
        <v>748</v>
      </c>
      <c r="J129" s="822">
        <v>0.99468085106382975</v>
      </c>
      <c r="K129" s="822">
        <v>374</v>
      </c>
      <c r="L129" s="831">
        <v>2</v>
      </c>
      <c r="M129" s="831">
        <v>752</v>
      </c>
      <c r="N129" s="822">
        <v>1</v>
      </c>
      <c r="O129" s="822">
        <v>376</v>
      </c>
      <c r="P129" s="831">
        <v>289</v>
      </c>
      <c r="Q129" s="831">
        <v>109531</v>
      </c>
      <c r="R129" s="827">
        <v>145.65292553191489</v>
      </c>
      <c r="S129" s="832">
        <v>379</v>
      </c>
    </row>
    <row r="130" spans="1:19" ht="14.45" customHeight="1" x14ac:dyDescent="0.2">
      <c r="A130" s="821" t="s">
        <v>589</v>
      </c>
      <c r="B130" s="822" t="s">
        <v>3624</v>
      </c>
      <c r="C130" s="822" t="s">
        <v>610</v>
      </c>
      <c r="D130" s="822" t="s">
        <v>1944</v>
      </c>
      <c r="E130" s="822" t="s">
        <v>3621</v>
      </c>
      <c r="F130" s="822" t="s">
        <v>3678</v>
      </c>
      <c r="G130" s="822" t="s">
        <v>3679</v>
      </c>
      <c r="H130" s="831"/>
      <c r="I130" s="831"/>
      <c r="J130" s="822"/>
      <c r="K130" s="822"/>
      <c r="L130" s="831"/>
      <c r="M130" s="831"/>
      <c r="N130" s="822"/>
      <c r="O130" s="822"/>
      <c r="P130" s="831">
        <v>2</v>
      </c>
      <c r="Q130" s="831">
        <v>0</v>
      </c>
      <c r="R130" s="827"/>
      <c r="S130" s="832">
        <v>0</v>
      </c>
    </row>
    <row r="131" spans="1:19" ht="14.45" customHeight="1" x14ac:dyDescent="0.2">
      <c r="A131" s="821" t="s">
        <v>589</v>
      </c>
      <c r="B131" s="822" t="s">
        <v>3624</v>
      </c>
      <c r="C131" s="822" t="s">
        <v>610</v>
      </c>
      <c r="D131" s="822" t="s">
        <v>1946</v>
      </c>
      <c r="E131" s="822" t="s">
        <v>3625</v>
      </c>
      <c r="F131" s="822" t="s">
        <v>3626</v>
      </c>
      <c r="G131" s="822" t="s">
        <v>3627</v>
      </c>
      <c r="H131" s="831"/>
      <c r="I131" s="831"/>
      <c r="J131" s="822"/>
      <c r="K131" s="822"/>
      <c r="L131" s="831"/>
      <c r="M131" s="831"/>
      <c r="N131" s="822"/>
      <c r="O131" s="822"/>
      <c r="P131" s="831">
        <v>0.1</v>
      </c>
      <c r="Q131" s="831">
        <v>6.97</v>
      </c>
      <c r="R131" s="827"/>
      <c r="S131" s="832">
        <v>69.699999999999989</v>
      </c>
    </row>
    <row r="132" spans="1:19" ht="14.45" customHeight="1" x14ac:dyDescent="0.2">
      <c r="A132" s="821" t="s">
        <v>589</v>
      </c>
      <c r="B132" s="822" t="s">
        <v>3624</v>
      </c>
      <c r="C132" s="822" t="s">
        <v>610</v>
      </c>
      <c r="D132" s="822" t="s">
        <v>1946</v>
      </c>
      <c r="E132" s="822" t="s">
        <v>3625</v>
      </c>
      <c r="F132" s="822" t="s">
        <v>3630</v>
      </c>
      <c r="G132" s="822" t="s">
        <v>1119</v>
      </c>
      <c r="H132" s="831"/>
      <c r="I132" s="831"/>
      <c r="J132" s="822"/>
      <c r="K132" s="822"/>
      <c r="L132" s="831">
        <v>0.9</v>
      </c>
      <c r="M132" s="831">
        <v>256.57</v>
      </c>
      <c r="N132" s="822">
        <v>1</v>
      </c>
      <c r="O132" s="822">
        <v>285.07777777777778</v>
      </c>
      <c r="P132" s="831">
        <v>0.9</v>
      </c>
      <c r="Q132" s="831">
        <v>330.93</v>
      </c>
      <c r="R132" s="827">
        <v>1.289823439996882</v>
      </c>
      <c r="S132" s="832">
        <v>367.7</v>
      </c>
    </row>
    <row r="133" spans="1:19" ht="14.45" customHeight="1" x14ac:dyDescent="0.2">
      <c r="A133" s="821" t="s">
        <v>589</v>
      </c>
      <c r="B133" s="822" t="s">
        <v>3624</v>
      </c>
      <c r="C133" s="822" t="s">
        <v>610</v>
      </c>
      <c r="D133" s="822" t="s">
        <v>1946</v>
      </c>
      <c r="E133" s="822" t="s">
        <v>3621</v>
      </c>
      <c r="F133" s="822" t="s">
        <v>3638</v>
      </c>
      <c r="G133" s="822" t="s">
        <v>3639</v>
      </c>
      <c r="H133" s="831">
        <v>5</v>
      </c>
      <c r="I133" s="831">
        <v>415</v>
      </c>
      <c r="J133" s="822">
        <v>0.61755952380952384</v>
      </c>
      <c r="K133" s="822">
        <v>83</v>
      </c>
      <c r="L133" s="831">
        <v>8</v>
      </c>
      <c r="M133" s="831">
        <v>672</v>
      </c>
      <c r="N133" s="822">
        <v>1</v>
      </c>
      <c r="O133" s="822">
        <v>84</v>
      </c>
      <c r="P133" s="831">
        <v>10</v>
      </c>
      <c r="Q133" s="831">
        <v>850</v>
      </c>
      <c r="R133" s="827">
        <v>1.2648809523809523</v>
      </c>
      <c r="S133" s="832">
        <v>85</v>
      </c>
    </row>
    <row r="134" spans="1:19" ht="14.45" customHeight="1" x14ac:dyDescent="0.2">
      <c r="A134" s="821" t="s">
        <v>589</v>
      </c>
      <c r="B134" s="822" t="s">
        <v>3624</v>
      </c>
      <c r="C134" s="822" t="s">
        <v>610</v>
      </c>
      <c r="D134" s="822" t="s">
        <v>1946</v>
      </c>
      <c r="E134" s="822" t="s">
        <v>3621</v>
      </c>
      <c r="F134" s="822" t="s">
        <v>3640</v>
      </c>
      <c r="G134" s="822" t="s">
        <v>3641</v>
      </c>
      <c r="H134" s="831">
        <v>161</v>
      </c>
      <c r="I134" s="831">
        <v>5957</v>
      </c>
      <c r="J134" s="822">
        <v>1.0521017308371601</v>
      </c>
      <c r="K134" s="822">
        <v>37</v>
      </c>
      <c r="L134" s="831">
        <v>149</v>
      </c>
      <c r="M134" s="831">
        <v>5662</v>
      </c>
      <c r="N134" s="822">
        <v>1</v>
      </c>
      <c r="O134" s="822">
        <v>38</v>
      </c>
      <c r="P134" s="831">
        <v>125</v>
      </c>
      <c r="Q134" s="831">
        <v>4750</v>
      </c>
      <c r="R134" s="827">
        <v>0.83892617449664431</v>
      </c>
      <c r="S134" s="832">
        <v>38</v>
      </c>
    </row>
    <row r="135" spans="1:19" ht="14.45" customHeight="1" x14ac:dyDescent="0.2">
      <c r="A135" s="821" t="s">
        <v>589</v>
      </c>
      <c r="B135" s="822" t="s">
        <v>3624</v>
      </c>
      <c r="C135" s="822" t="s">
        <v>610</v>
      </c>
      <c r="D135" s="822" t="s">
        <v>1946</v>
      </c>
      <c r="E135" s="822" t="s">
        <v>3621</v>
      </c>
      <c r="F135" s="822" t="s">
        <v>3648</v>
      </c>
      <c r="G135" s="822" t="s">
        <v>3649</v>
      </c>
      <c r="H135" s="831"/>
      <c r="I135" s="831"/>
      <c r="J135" s="822"/>
      <c r="K135" s="822"/>
      <c r="L135" s="831">
        <v>1</v>
      </c>
      <c r="M135" s="831">
        <v>131</v>
      </c>
      <c r="N135" s="822">
        <v>1</v>
      </c>
      <c r="O135" s="822">
        <v>131</v>
      </c>
      <c r="P135" s="831">
        <v>1</v>
      </c>
      <c r="Q135" s="831">
        <v>132</v>
      </c>
      <c r="R135" s="827">
        <v>1.0076335877862594</v>
      </c>
      <c r="S135" s="832">
        <v>132</v>
      </c>
    </row>
    <row r="136" spans="1:19" ht="14.45" customHeight="1" x14ac:dyDescent="0.2">
      <c r="A136" s="821" t="s">
        <v>589</v>
      </c>
      <c r="B136" s="822" t="s">
        <v>3624</v>
      </c>
      <c r="C136" s="822" t="s">
        <v>610</v>
      </c>
      <c r="D136" s="822" t="s">
        <v>1946</v>
      </c>
      <c r="E136" s="822" t="s">
        <v>3621</v>
      </c>
      <c r="F136" s="822" t="s">
        <v>3650</v>
      </c>
      <c r="G136" s="822" t="s">
        <v>3651</v>
      </c>
      <c r="H136" s="831">
        <v>273</v>
      </c>
      <c r="I136" s="831">
        <v>34671</v>
      </c>
      <c r="J136" s="822">
        <v>1.2918622848200314</v>
      </c>
      <c r="K136" s="822">
        <v>127</v>
      </c>
      <c r="L136" s="831">
        <v>213</v>
      </c>
      <c r="M136" s="831">
        <v>26838</v>
      </c>
      <c r="N136" s="822">
        <v>1</v>
      </c>
      <c r="O136" s="822">
        <v>126</v>
      </c>
      <c r="P136" s="831">
        <v>196</v>
      </c>
      <c r="Q136" s="831">
        <v>24892</v>
      </c>
      <c r="R136" s="827">
        <v>0.92749087115284301</v>
      </c>
      <c r="S136" s="832">
        <v>127</v>
      </c>
    </row>
    <row r="137" spans="1:19" ht="14.45" customHeight="1" x14ac:dyDescent="0.2">
      <c r="A137" s="821" t="s">
        <v>589</v>
      </c>
      <c r="B137" s="822" t="s">
        <v>3624</v>
      </c>
      <c r="C137" s="822" t="s">
        <v>610</v>
      </c>
      <c r="D137" s="822" t="s">
        <v>1946</v>
      </c>
      <c r="E137" s="822" t="s">
        <v>3621</v>
      </c>
      <c r="F137" s="822" t="s">
        <v>3654</v>
      </c>
      <c r="G137" s="822" t="s">
        <v>3655</v>
      </c>
      <c r="H137" s="831"/>
      <c r="I137" s="831"/>
      <c r="J137" s="822"/>
      <c r="K137" s="822"/>
      <c r="L137" s="831"/>
      <c r="M137" s="831"/>
      <c r="N137" s="822"/>
      <c r="O137" s="822"/>
      <c r="P137" s="831">
        <v>1</v>
      </c>
      <c r="Q137" s="831">
        <v>1693</v>
      </c>
      <c r="R137" s="827"/>
      <c r="S137" s="832">
        <v>1693</v>
      </c>
    </row>
    <row r="138" spans="1:19" ht="14.45" customHeight="1" x14ac:dyDescent="0.2">
      <c r="A138" s="821" t="s">
        <v>589</v>
      </c>
      <c r="B138" s="822" t="s">
        <v>3624</v>
      </c>
      <c r="C138" s="822" t="s">
        <v>610</v>
      </c>
      <c r="D138" s="822" t="s">
        <v>1946</v>
      </c>
      <c r="E138" s="822" t="s">
        <v>3621</v>
      </c>
      <c r="F138" s="822" t="s">
        <v>3658</v>
      </c>
      <c r="G138" s="822" t="s">
        <v>3659</v>
      </c>
      <c r="H138" s="831">
        <v>441</v>
      </c>
      <c r="I138" s="831">
        <v>14700</v>
      </c>
      <c r="J138" s="822">
        <v>1.4848484848484849</v>
      </c>
      <c r="K138" s="822">
        <v>33.333333333333336</v>
      </c>
      <c r="L138" s="831">
        <v>297</v>
      </c>
      <c r="M138" s="831">
        <v>9900</v>
      </c>
      <c r="N138" s="822">
        <v>1</v>
      </c>
      <c r="O138" s="822">
        <v>33.333333333333336</v>
      </c>
      <c r="P138" s="831">
        <v>389</v>
      </c>
      <c r="Q138" s="831">
        <v>14108.89</v>
      </c>
      <c r="R138" s="827">
        <v>1.4251404040404039</v>
      </c>
      <c r="S138" s="832">
        <v>36.269640102827765</v>
      </c>
    </row>
    <row r="139" spans="1:19" ht="14.45" customHeight="1" x14ac:dyDescent="0.2">
      <c r="A139" s="821" t="s">
        <v>589</v>
      </c>
      <c r="B139" s="822" t="s">
        <v>3624</v>
      </c>
      <c r="C139" s="822" t="s">
        <v>610</v>
      </c>
      <c r="D139" s="822" t="s">
        <v>1946</v>
      </c>
      <c r="E139" s="822" t="s">
        <v>3621</v>
      </c>
      <c r="F139" s="822" t="s">
        <v>3660</v>
      </c>
      <c r="G139" s="822" t="s">
        <v>3661</v>
      </c>
      <c r="H139" s="831">
        <v>95</v>
      </c>
      <c r="I139" s="831">
        <v>23940</v>
      </c>
      <c r="J139" s="822">
        <v>2.0053610319986599</v>
      </c>
      <c r="K139" s="822">
        <v>252</v>
      </c>
      <c r="L139" s="831">
        <v>47</v>
      </c>
      <c r="M139" s="831">
        <v>11938</v>
      </c>
      <c r="N139" s="822">
        <v>1</v>
      </c>
      <c r="O139" s="822">
        <v>254</v>
      </c>
      <c r="P139" s="831">
        <v>55</v>
      </c>
      <c r="Q139" s="831">
        <v>14025</v>
      </c>
      <c r="R139" s="827">
        <v>1.1748199028312951</v>
      </c>
      <c r="S139" s="832">
        <v>255</v>
      </c>
    </row>
    <row r="140" spans="1:19" ht="14.45" customHeight="1" x14ac:dyDescent="0.2">
      <c r="A140" s="821" t="s">
        <v>589</v>
      </c>
      <c r="B140" s="822" t="s">
        <v>3624</v>
      </c>
      <c r="C140" s="822" t="s">
        <v>610</v>
      </c>
      <c r="D140" s="822" t="s">
        <v>1946</v>
      </c>
      <c r="E140" s="822" t="s">
        <v>3621</v>
      </c>
      <c r="F140" s="822" t="s">
        <v>3662</v>
      </c>
      <c r="G140" s="822" t="s">
        <v>3663</v>
      </c>
      <c r="H140" s="831"/>
      <c r="I140" s="831"/>
      <c r="J140" s="822"/>
      <c r="K140" s="822"/>
      <c r="L140" s="831">
        <v>1</v>
      </c>
      <c r="M140" s="831">
        <v>116</v>
      </c>
      <c r="N140" s="822">
        <v>1</v>
      </c>
      <c r="O140" s="822">
        <v>116</v>
      </c>
      <c r="P140" s="831">
        <v>1</v>
      </c>
      <c r="Q140" s="831">
        <v>117</v>
      </c>
      <c r="R140" s="827">
        <v>1.0086206896551724</v>
      </c>
      <c r="S140" s="832">
        <v>117</v>
      </c>
    </row>
    <row r="141" spans="1:19" ht="14.45" customHeight="1" x14ac:dyDescent="0.2">
      <c r="A141" s="821" t="s">
        <v>589</v>
      </c>
      <c r="B141" s="822" t="s">
        <v>3624</v>
      </c>
      <c r="C141" s="822" t="s">
        <v>610</v>
      </c>
      <c r="D141" s="822" t="s">
        <v>1946</v>
      </c>
      <c r="E141" s="822" t="s">
        <v>3621</v>
      </c>
      <c r="F141" s="822" t="s">
        <v>3664</v>
      </c>
      <c r="G141" s="822" t="s">
        <v>3665</v>
      </c>
      <c r="H141" s="831"/>
      <c r="I141" s="831"/>
      <c r="J141" s="822"/>
      <c r="K141" s="822"/>
      <c r="L141" s="831"/>
      <c r="M141" s="831"/>
      <c r="N141" s="822"/>
      <c r="O141" s="822"/>
      <c r="P141" s="831">
        <v>1</v>
      </c>
      <c r="Q141" s="831">
        <v>88</v>
      </c>
      <c r="R141" s="827"/>
      <c r="S141" s="832">
        <v>88</v>
      </c>
    </row>
    <row r="142" spans="1:19" ht="14.45" customHeight="1" x14ac:dyDescent="0.2">
      <c r="A142" s="821" t="s">
        <v>589</v>
      </c>
      <c r="B142" s="822" t="s">
        <v>3624</v>
      </c>
      <c r="C142" s="822" t="s">
        <v>610</v>
      </c>
      <c r="D142" s="822" t="s">
        <v>1946</v>
      </c>
      <c r="E142" s="822" t="s">
        <v>3621</v>
      </c>
      <c r="F142" s="822" t="s">
        <v>3670</v>
      </c>
      <c r="G142" s="822" t="s">
        <v>3671</v>
      </c>
      <c r="H142" s="831"/>
      <c r="I142" s="831"/>
      <c r="J142" s="822"/>
      <c r="K142" s="822"/>
      <c r="L142" s="831">
        <v>1</v>
      </c>
      <c r="M142" s="831">
        <v>61</v>
      </c>
      <c r="N142" s="822">
        <v>1</v>
      </c>
      <c r="O142" s="822">
        <v>61</v>
      </c>
      <c r="P142" s="831"/>
      <c r="Q142" s="831"/>
      <c r="R142" s="827"/>
      <c r="S142" s="832"/>
    </row>
    <row r="143" spans="1:19" ht="14.45" customHeight="1" x14ac:dyDescent="0.2">
      <c r="A143" s="821" t="s">
        <v>589</v>
      </c>
      <c r="B143" s="822" t="s">
        <v>3624</v>
      </c>
      <c r="C143" s="822" t="s">
        <v>610</v>
      </c>
      <c r="D143" s="822" t="s">
        <v>1946</v>
      </c>
      <c r="E143" s="822" t="s">
        <v>3621</v>
      </c>
      <c r="F143" s="822" t="s">
        <v>3674</v>
      </c>
      <c r="G143" s="822" t="s">
        <v>3675</v>
      </c>
      <c r="H143" s="831">
        <v>3</v>
      </c>
      <c r="I143" s="831">
        <v>1125</v>
      </c>
      <c r="J143" s="822"/>
      <c r="K143" s="822">
        <v>375</v>
      </c>
      <c r="L143" s="831"/>
      <c r="M143" s="831"/>
      <c r="N143" s="822"/>
      <c r="O143" s="822"/>
      <c r="P143" s="831">
        <v>1</v>
      </c>
      <c r="Q143" s="831">
        <v>377</v>
      </c>
      <c r="R143" s="827"/>
      <c r="S143" s="832">
        <v>377</v>
      </c>
    </row>
    <row r="144" spans="1:19" ht="14.45" customHeight="1" x14ac:dyDescent="0.2">
      <c r="A144" s="821" t="s">
        <v>589</v>
      </c>
      <c r="B144" s="822" t="s">
        <v>3624</v>
      </c>
      <c r="C144" s="822" t="s">
        <v>610</v>
      </c>
      <c r="D144" s="822" t="s">
        <v>1946</v>
      </c>
      <c r="E144" s="822" t="s">
        <v>3621</v>
      </c>
      <c r="F144" s="822" t="s">
        <v>3676</v>
      </c>
      <c r="G144" s="822" t="s">
        <v>3677</v>
      </c>
      <c r="H144" s="831">
        <v>169</v>
      </c>
      <c r="I144" s="831">
        <v>63206</v>
      </c>
      <c r="J144" s="822">
        <v>1.8677895981087471</v>
      </c>
      <c r="K144" s="822">
        <v>374</v>
      </c>
      <c r="L144" s="831">
        <v>90</v>
      </c>
      <c r="M144" s="831">
        <v>33840</v>
      </c>
      <c r="N144" s="822">
        <v>1</v>
      </c>
      <c r="O144" s="822">
        <v>376</v>
      </c>
      <c r="P144" s="831">
        <v>209</v>
      </c>
      <c r="Q144" s="831">
        <v>79211</v>
      </c>
      <c r="R144" s="827">
        <v>2.3407505910165485</v>
      </c>
      <c r="S144" s="832">
        <v>379</v>
      </c>
    </row>
    <row r="145" spans="1:19" ht="14.45" customHeight="1" x14ac:dyDescent="0.2">
      <c r="A145" s="821" t="s">
        <v>589</v>
      </c>
      <c r="B145" s="822" t="s">
        <v>3624</v>
      </c>
      <c r="C145" s="822" t="s">
        <v>610</v>
      </c>
      <c r="D145" s="822" t="s">
        <v>1946</v>
      </c>
      <c r="E145" s="822" t="s">
        <v>3621</v>
      </c>
      <c r="F145" s="822" t="s">
        <v>3678</v>
      </c>
      <c r="G145" s="822" t="s">
        <v>3679</v>
      </c>
      <c r="H145" s="831"/>
      <c r="I145" s="831"/>
      <c r="J145" s="822"/>
      <c r="K145" s="822"/>
      <c r="L145" s="831"/>
      <c r="M145" s="831"/>
      <c r="N145" s="822"/>
      <c r="O145" s="822"/>
      <c r="P145" s="831">
        <v>1</v>
      </c>
      <c r="Q145" s="831">
        <v>0</v>
      </c>
      <c r="R145" s="827"/>
      <c r="S145" s="832">
        <v>0</v>
      </c>
    </row>
    <row r="146" spans="1:19" ht="14.45" customHeight="1" x14ac:dyDescent="0.2">
      <c r="A146" s="821" t="s">
        <v>589</v>
      </c>
      <c r="B146" s="822" t="s">
        <v>3624</v>
      </c>
      <c r="C146" s="822" t="s">
        <v>610</v>
      </c>
      <c r="D146" s="822" t="s">
        <v>3617</v>
      </c>
      <c r="E146" s="822" t="s">
        <v>3625</v>
      </c>
      <c r="F146" s="822" t="s">
        <v>3626</v>
      </c>
      <c r="G146" s="822" t="s">
        <v>3627</v>
      </c>
      <c r="H146" s="831">
        <v>0.30000000000000004</v>
      </c>
      <c r="I146" s="831">
        <v>20.91</v>
      </c>
      <c r="J146" s="822"/>
      <c r="K146" s="822">
        <v>69.699999999999989</v>
      </c>
      <c r="L146" s="831"/>
      <c r="M146" s="831"/>
      <c r="N146" s="822"/>
      <c r="O146" s="822"/>
      <c r="P146" s="831"/>
      <c r="Q146" s="831"/>
      <c r="R146" s="827"/>
      <c r="S146" s="832"/>
    </row>
    <row r="147" spans="1:19" ht="14.45" customHeight="1" x14ac:dyDescent="0.2">
      <c r="A147" s="821" t="s">
        <v>589</v>
      </c>
      <c r="B147" s="822" t="s">
        <v>3624</v>
      </c>
      <c r="C147" s="822" t="s">
        <v>610</v>
      </c>
      <c r="D147" s="822" t="s">
        <v>3617</v>
      </c>
      <c r="E147" s="822" t="s">
        <v>3621</v>
      </c>
      <c r="F147" s="822" t="s">
        <v>3640</v>
      </c>
      <c r="G147" s="822" t="s">
        <v>3641</v>
      </c>
      <c r="H147" s="831">
        <v>3</v>
      </c>
      <c r="I147" s="831">
        <v>111</v>
      </c>
      <c r="J147" s="822"/>
      <c r="K147" s="822">
        <v>37</v>
      </c>
      <c r="L147" s="831"/>
      <c r="M147" s="831"/>
      <c r="N147" s="822"/>
      <c r="O147" s="822"/>
      <c r="P147" s="831"/>
      <c r="Q147" s="831"/>
      <c r="R147" s="827"/>
      <c r="S147" s="832"/>
    </row>
    <row r="148" spans="1:19" ht="14.45" customHeight="1" x14ac:dyDescent="0.2">
      <c r="A148" s="821" t="s">
        <v>589</v>
      </c>
      <c r="B148" s="822" t="s">
        <v>3624</v>
      </c>
      <c r="C148" s="822" t="s">
        <v>610</v>
      </c>
      <c r="D148" s="822" t="s">
        <v>1947</v>
      </c>
      <c r="E148" s="822" t="s">
        <v>3621</v>
      </c>
      <c r="F148" s="822" t="s">
        <v>3640</v>
      </c>
      <c r="G148" s="822" t="s">
        <v>3641</v>
      </c>
      <c r="H148" s="831">
        <v>2</v>
      </c>
      <c r="I148" s="831">
        <v>74</v>
      </c>
      <c r="J148" s="822">
        <v>0.97368421052631582</v>
      </c>
      <c r="K148" s="822">
        <v>37</v>
      </c>
      <c r="L148" s="831">
        <v>2</v>
      </c>
      <c r="M148" s="831">
        <v>76</v>
      </c>
      <c r="N148" s="822">
        <v>1</v>
      </c>
      <c r="O148" s="822">
        <v>38</v>
      </c>
      <c r="P148" s="831">
        <v>1</v>
      </c>
      <c r="Q148" s="831">
        <v>38</v>
      </c>
      <c r="R148" s="827">
        <v>0.5</v>
      </c>
      <c r="S148" s="832">
        <v>38</v>
      </c>
    </row>
    <row r="149" spans="1:19" ht="14.45" customHeight="1" x14ac:dyDescent="0.2">
      <c r="A149" s="821" t="s">
        <v>589</v>
      </c>
      <c r="B149" s="822" t="s">
        <v>3624</v>
      </c>
      <c r="C149" s="822" t="s">
        <v>610</v>
      </c>
      <c r="D149" s="822" t="s">
        <v>1947</v>
      </c>
      <c r="E149" s="822" t="s">
        <v>3621</v>
      </c>
      <c r="F149" s="822" t="s">
        <v>3658</v>
      </c>
      <c r="G149" s="822" t="s">
        <v>3659</v>
      </c>
      <c r="H149" s="831">
        <v>1</v>
      </c>
      <c r="I149" s="831">
        <v>33.33</v>
      </c>
      <c r="J149" s="822"/>
      <c r="K149" s="822">
        <v>33.33</v>
      </c>
      <c r="L149" s="831"/>
      <c r="M149" s="831"/>
      <c r="N149" s="822"/>
      <c r="O149" s="822"/>
      <c r="P149" s="831">
        <v>9</v>
      </c>
      <c r="Q149" s="831">
        <v>300</v>
      </c>
      <c r="R149" s="827"/>
      <c r="S149" s="832">
        <v>33.333333333333336</v>
      </c>
    </row>
    <row r="150" spans="1:19" ht="14.45" customHeight="1" x14ac:dyDescent="0.2">
      <c r="A150" s="821" t="s">
        <v>589</v>
      </c>
      <c r="B150" s="822" t="s">
        <v>3624</v>
      </c>
      <c r="C150" s="822" t="s">
        <v>610</v>
      </c>
      <c r="D150" s="822" t="s">
        <v>1947</v>
      </c>
      <c r="E150" s="822" t="s">
        <v>3621</v>
      </c>
      <c r="F150" s="822" t="s">
        <v>3676</v>
      </c>
      <c r="G150" s="822" t="s">
        <v>3677</v>
      </c>
      <c r="H150" s="831">
        <v>1</v>
      </c>
      <c r="I150" s="831">
        <v>374</v>
      </c>
      <c r="J150" s="822"/>
      <c r="K150" s="822">
        <v>374</v>
      </c>
      <c r="L150" s="831"/>
      <c r="M150" s="831"/>
      <c r="N150" s="822"/>
      <c r="O150" s="822"/>
      <c r="P150" s="831">
        <v>9</v>
      </c>
      <c r="Q150" s="831">
        <v>3411</v>
      </c>
      <c r="R150" s="827"/>
      <c r="S150" s="832">
        <v>379</v>
      </c>
    </row>
    <row r="151" spans="1:19" ht="14.45" customHeight="1" x14ac:dyDescent="0.2">
      <c r="A151" s="821" t="s">
        <v>589</v>
      </c>
      <c r="B151" s="822" t="s">
        <v>3624</v>
      </c>
      <c r="C151" s="822" t="s">
        <v>610</v>
      </c>
      <c r="D151" s="822" t="s">
        <v>3618</v>
      </c>
      <c r="E151" s="822" t="s">
        <v>3621</v>
      </c>
      <c r="F151" s="822" t="s">
        <v>3650</v>
      </c>
      <c r="G151" s="822" t="s">
        <v>3651</v>
      </c>
      <c r="H151" s="831">
        <v>1</v>
      </c>
      <c r="I151" s="831">
        <v>127</v>
      </c>
      <c r="J151" s="822"/>
      <c r="K151" s="822">
        <v>127</v>
      </c>
      <c r="L151" s="831"/>
      <c r="M151" s="831"/>
      <c r="N151" s="822"/>
      <c r="O151" s="822"/>
      <c r="P151" s="831"/>
      <c r="Q151" s="831"/>
      <c r="R151" s="827"/>
      <c r="S151" s="832"/>
    </row>
    <row r="152" spans="1:19" ht="14.45" customHeight="1" x14ac:dyDescent="0.2">
      <c r="A152" s="821" t="s">
        <v>589</v>
      </c>
      <c r="B152" s="822" t="s">
        <v>3624</v>
      </c>
      <c r="C152" s="822" t="s">
        <v>610</v>
      </c>
      <c r="D152" s="822" t="s">
        <v>3618</v>
      </c>
      <c r="E152" s="822" t="s">
        <v>3621</v>
      </c>
      <c r="F152" s="822" t="s">
        <v>3658</v>
      </c>
      <c r="G152" s="822" t="s">
        <v>3659</v>
      </c>
      <c r="H152" s="831">
        <v>19</v>
      </c>
      <c r="I152" s="831">
        <v>633.33000000000004</v>
      </c>
      <c r="J152" s="822">
        <v>0.90475714285714293</v>
      </c>
      <c r="K152" s="822">
        <v>33.333157894736843</v>
      </c>
      <c r="L152" s="831">
        <v>21</v>
      </c>
      <c r="M152" s="831">
        <v>700</v>
      </c>
      <c r="N152" s="822">
        <v>1</v>
      </c>
      <c r="O152" s="822">
        <v>33.333333333333336</v>
      </c>
      <c r="P152" s="831"/>
      <c r="Q152" s="831"/>
      <c r="R152" s="827"/>
      <c r="S152" s="832"/>
    </row>
    <row r="153" spans="1:19" ht="14.45" customHeight="1" x14ac:dyDescent="0.2">
      <c r="A153" s="821" t="s">
        <v>589</v>
      </c>
      <c r="B153" s="822" t="s">
        <v>3624</v>
      </c>
      <c r="C153" s="822" t="s">
        <v>610</v>
      </c>
      <c r="D153" s="822" t="s">
        <v>3618</v>
      </c>
      <c r="E153" s="822" t="s">
        <v>3621</v>
      </c>
      <c r="F153" s="822" t="s">
        <v>3660</v>
      </c>
      <c r="G153" s="822" t="s">
        <v>3661</v>
      </c>
      <c r="H153" s="831">
        <v>4</v>
      </c>
      <c r="I153" s="831">
        <v>1008</v>
      </c>
      <c r="J153" s="822">
        <v>0.17254364943512496</v>
      </c>
      <c r="K153" s="822">
        <v>252</v>
      </c>
      <c r="L153" s="831">
        <v>23</v>
      </c>
      <c r="M153" s="831">
        <v>5842</v>
      </c>
      <c r="N153" s="822">
        <v>1</v>
      </c>
      <c r="O153" s="822">
        <v>254</v>
      </c>
      <c r="P153" s="831"/>
      <c r="Q153" s="831"/>
      <c r="R153" s="827"/>
      <c r="S153" s="832"/>
    </row>
    <row r="154" spans="1:19" ht="14.45" customHeight="1" x14ac:dyDescent="0.2">
      <c r="A154" s="821" t="s">
        <v>589</v>
      </c>
      <c r="B154" s="822" t="s">
        <v>3624</v>
      </c>
      <c r="C154" s="822" t="s">
        <v>610</v>
      </c>
      <c r="D154" s="822" t="s">
        <v>3618</v>
      </c>
      <c r="E154" s="822" t="s">
        <v>3621</v>
      </c>
      <c r="F154" s="822" t="s">
        <v>3662</v>
      </c>
      <c r="G154" s="822" t="s">
        <v>3663</v>
      </c>
      <c r="H154" s="831">
        <v>1</v>
      </c>
      <c r="I154" s="831">
        <v>116</v>
      </c>
      <c r="J154" s="822"/>
      <c r="K154" s="822">
        <v>116</v>
      </c>
      <c r="L154" s="831"/>
      <c r="M154" s="831"/>
      <c r="N154" s="822"/>
      <c r="O154" s="822"/>
      <c r="P154" s="831"/>
      <c r="Q154" s="831"/>
      <c r="R154" s="827"/>
      <c r="S154" s="832"/>
    </row>
    <row r="155" spans="1:19" ht="14.45" customHeight="1" x14ac:dyDescent="0.2">
      <c r="A155" s="821" t="s">
        <v>589</v>
      </c>
      <c r="B155" s="822" t="s">
        <v>3624</v>
      </c>
      <c r="C155" s="822" t="s">
        <v>610</v>
      </c>
      <c r="D155" s="822" t="s">
        <v>3618</v>
      </c>
      <c r="E155" s="822" t="s">
        <v>3621</v>
      </c>
      <c r="F155" s="822" t="s">
        <v>3676</v>
      </c>
      <c r="G155" s="822" t="s">
        <v>3677</v>
      </c>
      <c r="H155" s="831">
        <v>19</v>
      </c>
      <c r="I155" s="831">
        <v>7106</v>
      </c>
      <c r="J155" s="822"/>
      <c r="K155" s="822">
        <v>374</v>
      </c>
      <c r="L155" s="831"/>
      <c r="M155" s="831"/>
      <c r="N155" s="822"/>
      <c r="O155" s="822"/>
      <c r="P155" s="831"/>
      <c r="Q155" s="831"/>
      <c r="R155" s="827"/>
      <c r="S155" s="832"/>
    </row>
    <row r="156" spans="1:19" ht="14.45" customHeight="1" x14ac:dyDescent="0.2">
      <c r="A156" s="821" t="s">
        <v>589</v>
      </c>
      <c r="B156" s="822" t="s">
        <v>3624</v>
      </c>
      <c r="C156" s="822" t="s">
        <v>610</v>
      </c>
      <c r="D156" s="822" t="s">
        <v>1949</v>
      </c>
      <c r="E156" s="822" t="s">
        <v>3625</v>
      </c>
      <c r="F156" s="822" t="s">
        <v>3626</v>
      </c>
      <c r="G156" s="822" t="s">
        <v>3627</v>
      </c>
      <c r="H156" s="831">
        <v>0.5</v>
      </c>
      <c r="I156" s="831">
        <v>34.85</v>
      </c>
      <c r="J156" s="822"/>
      <c r="K156" s="822">
        <v>69.7</v>
      </c>
      <c r="L156" s="831"/>
      <c r="M156" s="831"/>
      <c r="N156" s="822"/>
      <c r="O156" s="822"/>
      <c r="P156" s="831">
        <v>0.30000000000000004</v>
      </c>
      <c r="Q156" s="831">
        <v>20.91</v>
      </c>
      <c r="R156" s="827"/>
      <c r="S156" s="832">
        <v>69.699999999999989</v>
      </c>
    </row>
    <row r="157" spans="1:19" ht="14.45" customHeight="1" x14ac:dyDescent="0.2">
      <c r="A157" s="821" t="s">
        <v>589</v>
      </c>
      <c r="B157" s="822" t="s">
        <v>3624</v>
      </c>
      <c r="C157" s="822" t="s">
        <v>610</v>
      </c>
      <c r="D157" s="822" t="s">
        <v>1949</v>
      </c>
      <c r="E157" s="822" t="s">
        <v>3625</v>
      </c>
      <c r="F157" s="822" t="s">
        <v>3630</v>
      </c>
      <c r="G157" s="822" t="s">
        <v>1119</v>
      </c>
      <c r="H157" s="831">
        <v>1.8</v>
      </c>
      <c r="I157" s="831">
        <v>513.14</v>
      </c>
      <c r="J157" s="822">
        <v>2</v>
      </c>
      <c r="K157" s="822">
        <v>285.07777777777778</v>
      </c>
      <c r="L157" s="831">
        <v>0.9</v>
      </c>
      <c r="M157" s="831">
        <v>256.57</v>
      </c>
      <c r="N157" s="822">
        <v>1</v>
      </c>
      <c r="O157" s="822">
        <v>285.07777777777778</v>
      </c>
      <c r="P157" s="831">
        <v>18.799999999999997</v>
      </c>
      <c r="Q157" s="831">
        <v>6912.76</v>
      </c>
      <c r="R157" s="827">
        <v>26.942978524379313</v>
      </c>
      <c r="S157" s="832">
        <v>367.70000000000005</v>
      </c>
    </row>
    <row r="158" spans="1:19" ht="14.45" customHeight="1" x14ac:dyDescent="0.2">
      <c r="A158" s="821" t="s">
        <v>589</v>
      </c>
      <c r="B158" s="822" t="s">
        <v>3624</v>
      </c>
      <c r="C158" s="822" t="s">
        <v>610</v>
      </c>
      <c r="D158" s="822" t="s">
        <v>1949</v>
      </c>
      <c r="E158" s="822" t="s">
        <v>3625</v>
      </c>
      <c r="F158" s="822" t="s">
        <v>3631</v>
      </c>
      <c r="G158" s="822" t="s">
        <v>1114</v>
      </c>
      <c r="H158" s="831">
        <v>0.3</v>
      </c>
      <c r="I158" s="831">
        <v>22.57</v>
      </c>
      <c r="J158" s="822">
        <v>3.3093841642228736</v>
      </c>
      <c r="K158" s="822">
        <v>75.233333333333334</v>
      </c>
      <c r="L158" s="831">
        <v>0.1</v>
      </c>
      <c r="M158" s="831">
        <v>6.82</v>
      </c>
      <c r="N158" s="822">
        <v>1</v>
      </c>
      <c r="O158" s="822">
        <v>68.2</v>
      </c>
      <c r="P158" s="831">
        <v>3.2</v>
      </c>
      <c r="Q158" s="831">
        <v>268.83</v>
      </c>
      <c r="R158" s="827">
        <v>39.41788856304985</v>
      </c>
      <c r="S158" s="832">
        <v>84.009374999999991</v>
      </c>
    </row>
    <row r="159" spans="1:19" ht="14.45" customHeight="1" x14ac:dyDescent="0.2">
      <c r="A159" s="821" t="s">
        <v>589</v>
      </c>
      <c r="B159" s="822" t="s">
        <v>3624</v>
      </c>
      <c r="C159" s="822" t="s">
        <v>610</v>
      </c>
      <c r="D159" s="822" t="s">
        <v>1949</v>
      </c>
      <c r="E159" s="822" t="s">
        <v>3625</v>
      </c>
      <c r="F159" s="822" t="s">
        <v>3632</v>
      </c>
      <c r="G159" s="822" t="s">
        <v>2161</v>
      </c>
      <c r="H159" s="831"/>
      <c r="I159" s="831"/>
      <c r="J159" s="822"/>
      <c r="K159" s="822"/>
      <c r="L159" s="831">
        <v>0.2</v>
      </c>
      <c r="M159" s="831">
        <v>7.8</v>
      </c>
      <c r="N159" s="822">
        <v>1</v>
      </c>
      <c r="O159" s="822">
        <v>39</v>
      </c>
      <c r="P159" s="831"/>
      <c r="Q159" s="831"/>
      <c r="R159" s="827"/>
      <c r="S159" s="832"/>
    </row>
    <row r="160" spans="1:19" ht="14.45" customHeight="1" x14ac:dyDescent="0.2">
      <c r="A160" s="821" t="s">
        <v>589</v>
      </c>
      <c r="B160" s="822" t="s">
        <v>3624</v>
      </c>
      <c r="C160" s="822" t="s">
        <v>610</v>
      </c>
      <c r="D160" s="822" t="s">
        <v>1949</v>
      </c>
      <c r="E160" s="822" t="s">
        <v>3621</v>
      </c>
      <c r="F160" s="822" t="s">
        <v>3638</v>
      </c>
      <c r="G160" s="822" t="s">
        <v>3639</v>
      </c>
      <c r="H160" s="831">
        <v>4</v>
      </c>
      <c r="I160" s="831">
        <v>332</v>
      </c>
      <c r="J160" s="822">
        <v>1.3174603174603174</v>
      </c>
      <c r="K160" s="822">
        <v>83</v>
      </c>
      <c r="L160" s="831">
        <v>3</v>
      </c>
      <c r="M160" s="831">
        <v>252</v>
      </c>
      <c r="N160" s="822">
        <v>1</v>
      </c>
      <c r="O160" s="822">
        <v>84</v>
      </c>
      <c r="P160" s="831">
        <v>4</v>
      </c>
      <c r="Q160" s="831">
        <v>340</v>
      </c>
      <c r="R160" s="827">
        <v>1.3492063492063493</v>
      </c>
      <c r="S160" s="832">
        <v>85</v>
      </c>
    </row>
    <row r="161" spans="1:19" ht="14.45" customHeight="1" x14ac:dyDescent="0.2">
      <c r="A161" s="821" t="s">
        <v>589</v>
      </c>
      <c r="B161" s="822" t="s">
        <v>3624</v>
      </c>
      <c r="C161" s="822" t="s">
        <v>610</v>
      </c>
      <c r="D161" s="822" t="s">
        <v>1949</v>
      </c>
      <c r="E161" s="822" t="s">
        <v>3621</v>
      </c>
      <c r="F161" s="822" t="s">
        <v>3640</v>
      </c>
      <c r="G161" s="822" t="s">
        <v>3641</v>
      </c>
      <c r="H161" s="831">
        <v>5</v>
      </c>
      <c r="I161" s="831">
        <v>185</v>
      </c>
      <c r="J161" s="822">
        <v>4.8684210526315788</v>
      </c>
      <c r="K161" s="822">
        <v>37</v>
      </c>
      <c r="L161" s="831">
        <v>1</v>
      </c>
      <c r="M161" s="831">
        <v>38</v>
      </c>
      <c r="N161" s="822">
        <v>1</v>
      </c>
      <c r="O161" s="822">
        <v>38</v>
      </c>
      <c r="P161" s="831">
        <v>2</v>
      </c>
      <c r="Q161" s="831">
        <v>76</v>
      </c>
      <c r="R161" s="827">
        <v>2</v>
      </c>
      <c r="S161" s="832">
        <v>38</v>
      </c>
    </row>
    <row r="162" spans="1:19" ht="14.45" customHeight="1" x14ac:dyDescent="0.2">
      <c r="A162" s="821" t="s">
        <v>589</v>
      </c>
      <c r="B162" s="822" t="s">
        <v>3624</v>
      </c>
      <c r="C162" s="822" t="s">
        <v>610</v>
      </c>
      <c r="D162" s="822" t="s">
        <v>1949</v>
      </c>
      <c r="E162" s="822" t="s">
        <v>3621</v>
      </c>
      <c r="F162" s="822" t="s">
        <v>3646</v>
      </c>
      <c r="G162" s="822" t="s">
        <v>3647</v>
      </c>
      <c r="H162" s="831"/>
      <c r="I162" s="831"/>
      <c r="J162" s="822"/>
      <c r="K162" s="822"/>
      <c r="L162" s="831"/>
      <c r="M162" s="831"/>
      <c r="N162" s="822"/>
      <c r="O162" s="822"/>
      <c r="P162" s="831">
        <v>2</v>
      </c>
      <c r="Q162" s="831">
        <v>238</v>
      </c>
      <c r="R162" s="827"/>
      <c r="S162" s="832">
        <v>119</v>
      </c>
    </row>
    <row r="163" spans="1:19" ht="14.45" customHeight="1" x14ac:dyDescent="0.2">
      <c r="A163" s="821" t="s">
        <v>589</v>
      </c>
      <c r="B163" s="822" t="s">
        <v>3624</v>
      </c>
      <c r="C163" s="822" t="s">
        <v>610</v>
      </c>
      <c r="D163" s="822" t="s">
        <v>1949</v>
      </c>
      <c r="E163" s="822" t="s">
        <v>3621</v>
      </c>
      <c r="F163" s="822" t="s">
        <v>3648</v>
      </c>
      <c r="G163" s="822" t="s">
        <v>3649</v>
      </c>
      <c r="H163" s="831">
        <v>2</v>
      </c>
      <c r="I163" s="831">
        <v>260</v>
      </c>
      <c r="J163" s="822">
        <v>1.9847328244274809</v>
      </c>
      <c r="K163" s="822">
        <v>130</v>
      </c>
      <c r="L163" s="831">
        <v>1</v>
      </c>
      <c r="M163" s="831">
        <v>131</v>
      </c>
      <c r="N163" s="822">
        <v>1</v>
      </c>
      <c r="O163" s="822">
        <v>131</v>
      </c>
      <c r="P163" s="831">
        <v>23</v>
      </c>
      <c r="Q163" s="831">
        <v>3036</v>
      </c>
      <c r="R163" s="827">
        <v>23.175572519083971</v>
      </c>
      <c r="S163" s="832">
        <v>132</v>
      </c>
    </row>
    <row r="164" spans="1:19" ht="14.45" customHeight="1" x14ac:dyDescent="0.2">
      <c r="A164" s="821" t="s">
        <v>589</v>
      </c>
      <c r="B164" s="822" t="s">
        <v>3624</v>
      </c>
      <c r="C164" s="822" t="s">
        <v>610</v>
      </c>
      <c r="D164" s="822" t="s">
        <v>1949</v>
      </c>
      <c r="E164" s="822" t="s">
        <v>3621</v>
      </c>
      <c r="F164" s="822" t="s">
        <v>3650</v>
      </c>
      <c r="G164" s="822" t="s">
        <v>3651</v>
      </c>
      <c r="H164" s="831">
        <v>122</v>
      </c>
      <c r="I164" s="831">
        <v>15494</v>
      </c>
      <c r="J164" s="822">
        <v>0.99167946748591906</v>
      </c>
      <c r="K164" s="822">
        <v>127</v>
      </c>
      <c r="L164" s="831">
        <v>124</v>
      </c>
      <c r="M164" s="831">
        <v>15624</v>
      </c>
      <c r="N164" s="822">
        <v>1</v>
      </c>
      <c r="O164" s="822">
        <v>126</v>
      </c>
      <c r="P164" s="831">
        <v>156</v>
      </c>
      <c r="Q164" s="831">
        <v>19812</v>
      </c>
      <c r="R164" s="827">
        <v>1.2680491551459294</v>
      </c>
      <c r="S164" s="832">
        <v>127</v>
      </c>
    </row>
    <row r="165" spans="1:19" ht="14.45" customHeight="1" x14ac:dyDescent="0.2">
      <c r="A165" s="821" t="s">
        <v>589</v>
      </c>
      <c r="B165" s="822" t="s">
        <v>3624</v>
      </c>
      <c r="C165" s="822" t="s">
        <v>610</v>
      </c>
      <c r="D165" s="822" t="s">
        <v>1949</v>
      </c>
      <c r="E165" s="822" t="s">
        <v>3621</v>
      </c>
      <c r="F165" s="822" t="s">
        <v>3654</v>
      </c>
      <c r="G165" s="822" t="s">
        <v>3655</v>
      </c>
      <c r="H165" s="831"/>
      <c r="I165" s="831"/>
      <c r="J165" s="822"/>
      <c r="K165" s="822"/>
      <c r="L165" s="831"/>
      <c r="M165" s="831"/>
      <c r="N165" s="822"/>
      <c r="O165" s="822"/>
      <c r="P165" s="831">
        <v>1</v>
      </c>
      <c r="Q165" s="831">
        <v>1693</v>
      </c>
      <c r="R165" s="827"/>
      <c r="S165" s="832">
        <v>1693</v>
      </c>
    </row>
    <row r="166" spans="1:19" ht="14.45" customHeight="1" x14ac:dyDescent="0.2">
      <c r="A166" s="821" t="s">
        <v>589</v>
      </c>
      <c r="B166" s="822" t="s">
        <v>3624</v>
      </c>
      <c r="C166" s="822" t="s">
        <v>610</v>
      </c>
      <c r="D166" s="822" t="s">
        <v>1949</v>
      </c>
      <c r="E166" s="822" t="s">
        <v>3621</v>
      </c>
      <c r="F166" s="822" t="s">
        <v>3656</v>
      </c>
      <c r="G166" s="822" t="s">
        <v>3657</v>
      </c>
      <c r="H166" s="831"/>
      <c r="I166" s="831"/>
      <c r="J166" s="822"/>
      <c r="K166" s="822"/>
      <c r="L166" s="831"/>
      <c r="M166" s="831"/>
      <c r="N166" s="822"/>
      <c r="O166" s="822"/>
      <c r="P166" s="831">
        <v>1</v>
      </c>
      <c r="Q166" s="831">
        <v>0</v>
      </c>
      <c r="R166" s="827"/>
      <c r="S166" s="832">
        <v>0</v>
      </c>
    </row>
    <row r="167" spans="1:19" ht="14.45" customHeight="1" x14ac:dyDescent="0.2">
      <c r="A167" s="821" t="s">
        <v>589</v>
      </c>
      <c r="B167" s="822" t="s">
        <v>3624</v>
      </c>
      <c r="C167" s="822" t="s">
        <v>610</v>
      </c>
      <c r="D167" s="822" t="s">
        <v>1949</v>
      </c>
      <c r="E167" s="822" t="s">
        <v>3621</v>
      </c>
      <c r="F167" s="822" t="s">
        <v>3658</v>
      </c>
      <c r="G167" s="822" t="s">
        <v>3659</v>
      </c>
      <c r="H167" s="831">
        <v>259</v>
      </c>
      <c r="I167" s="831">
        <v>8633.32</v>
      </c>
      <c r="J167" s="822">
        <v>0.84917957323250703</v>
      </c>
      <c r="K167" s="822">
        <v>33.333281853281854</v>
      </c>
      <c r="L167" s="831">
        <v>305</v>
      </c>
      <c r="M167" s="831">
        <v>10166.66</v>
      </c>
      <c r="N167" s="822">
        <v>1</v>
      </c>
      <c r="O167" s="822">
        <v>33.333311475409836</v>
      </c>
      <c r="P167" s="831">
        <v>338</v>
      </c>
      <c r="Q167" s="831">
        <v>12157.79</v>
      </c>
      <c r="R167" s="827">
        <v>1.1958489808845778</v>
      </c>
      <c r="S167" s="832">
        <v>35.96979289940829</v>
      </c>
    </row>
    <row r="168" spans="1:19" ht="14.45" customHeight="1" x14ac:dyDescent="0.2">
      <c r="A168" s="821" t="s">
        <v>589</v>
      </c>
      <c r="B168" s="822" t="s">
        <v>3624</v>
      </c>
      <c r="C168" s="822" t="s">
        <v>610</v>
      </c>
      <c r="D168" s="822" t="s">
        <v>1949</v>
      </c>
      <c r="E168" s="822" t="s">
        <v>3621</v>
      </c>
      <c r="F168" s="822" t="s">
        <v>3660</v>
      </c>
      <c r="G168" s="822" t="s">
        <v>3661</v>
      </c>
      <c r="H168" s="831">
        <v>199</v>
      </c>
      <c r="I168" s="831">
        <v>50148</v>
      </c>
      <c r="J168" s="822">
        <v>0.81583913581050305</v>
      </c>
      <c r="K168" s="822">
        <v>252</v>
      </c>
      <c r="L168" s="831">
        <v>242</v>
      </c>
      <c r="M168" s="831">
        <v>61468</v>
      </c>
      <c r="N168" s="822">
        <v>1</v>
      </c>
      <c r="O168" s="822">
        <v>254</v>
      </c>
      <c r="P168" s="831">
        <v>87</v>
      </c>
      <c r="Q168" s="831">
        <v>22185</v>
      </c>
      <c r="R168" s="827">
        <v>0.3609195028307412</v>
      </c>
      <c r="S168" s="832">
        <v>255</v>
      </c>
    </row>
    <row r="169" spans="1:19" ht="14.45" customHeight="1" x14ac:dyDescent="0.2">
      <c r="A169" s="821" t="s">
        <v>589</v>
      </c>
      <c r="B169" s="822" t="s">
        <v>3624</v>
      </c>
      <c r="C169" s="822" t="s">
        <v>610</v>
      </c>
      <c r="D169" s="822" t="s">
        <v>1949</v>
      </c>
      <c r="E169" s="822" t="s">
        <v>3621</v>
      </c>
      <c r="F169" s="822" t="s">
        <v>3662</v>
      </c>
      <c r="G169" s="822" t="s">
        <v>3663</v>
      </c>
      <c r="H169" s="831"/>
      <c r="I169" s="831"/>
      <c r="J169" s="822"/>
      <c r="K169" s="822"/>
      <c r="L169" s="831"/>
      <c r="M169" s="831"/>
      <c r="N169" s="822"/>
      <c r="O169" s="822"/>
      <c r="P169" s="831">
        <v>1</v>
      </c>
      <c r="Q169" s="831">
        <v>117</v>
      </c>
      <c r="R169" s="827"/>
      <c r="S169" s="832">
        <v>117</v>
      </c>
    </row>
    <row r="170" spans="1:19" ht="14.45" customHeight="1" x14ac:dyDescent="0.2">
      <c r="A170" s="821" t="s">
        <v>589</v>
      </c>
      <c r="B170" s="822" t="s">
        <v>3624</v>
      </c>
      <c r="C170" s="822" t="s">
        <v>610</v>
      </c>
      <c r="D170" s="822" t="s">
        <v>1949</v>
      </c>
      <c r="E170" s="822" t="s">
        <v>3621</v>
      </c>
      <c r="F170" s="822" t="s">
        <v>3664</v>
      </c>
      <c r="G170" s="822" t="s">
        <v>3665</v>
      </c>
      <c r="H170" s="831"/>
      <c r="I170" s="831"/>
      <c r="J170" s="822"/>
      <c r="K170" s="822"/>
      <c r="L170" s="831"/>
      <c r="M170" s="831"/>
      <c r="N170" s="822"/>
      <c r="O170" s="822"/>
      <c r="P170" s="831">
        <v>1</v>
      </c>
      <c r="Q170" s="831">
        <v>88</v>
      </c>
      <c r="R170" s="827"/>
      <c r="S170" s="832">
        <v>88</v>
      </c>
    </row>
    <row r="171" spans="1:19" ht="14.45" customHeight="1" x14ac:dyDescent="0.2">
      <c r="A171" s="821" t="s">
        <v>589</v>
      </c>
      <c r="B171" s="822" t="s">
        <v>3624</v>
      </c>
      <c r="C171" s="822" t="s">
        <v>610</v>
      </c>
      <c r="D171" s="822" t="s">
        <v>1949</v>
      </c>
      <c r="E171" s="822" t="s">
        <v>3621</v>
      </c>
      <c r="F171" s="822" t="s">
        <v>3666</v>
      </c>
      <c r="G171" s="822" t="s">
        <v>3667</v>
      </c>
      <c r="H171" s="831"/>
      <c r="I171" s="831"/>
      <c r="J171" s="822"/>
      <c r="K171" s="822"/>
      <c r="L171" s="831">
        <v>1</v>
      </c>
      <c r="M171" s="831">
        <v>33</v>
      </c>
      <c r="N171" s="822">
        <v>1</v>
      </c>
      <c r="O171" s="822">
        <v>33</v>
      </c>
      <c r="P171" s="831"/>
      <c r="Q171" s="831"/>
      <c r="R171" s="827"/>
      <c r="S171" s="832"/>
    </row>
    <row r="172" spans="1:19" ht="14.45" customHeight="1" x14ac:dyDescent="0.2">
      <c r="A172" s="821" t="s">
        <v>589</v>
      </c>
      <c r="B172" s="822" t="s">
        <v>3624</v>
      </c>
      <c r="C172" s="822" t="s">
        <v>610</v>
      </c>
      <c r="D172" s="822" t="s">
        <v>1949</v>
      </c>
      <c r="E172" s="822" t="s">
        <v>3621</v>
      </c>
      <c r="F172" s="822" t="s">
        <v>3670</v>
      </c>
      <c r="G172" s="822" t="s">
        <v>3671</v>
      </c>
      <c r="H172" s="831">
        <v>2</v>
      </c>
      <c r="I172" s="831">
        <v>118</v>
      </c>
      <c r="J172" s="822">
        <v>1.9344262295081966</v>
      </c>
      <c r="K172" s="822">
        <v>59</v>
      </c>
      <c r="L172" s="831">
        <v>1</v>
      </c>
      <c r="M172" s="831">
        <v>61</v>
      </c>
      <c r="N172" s="822">
        <v>1</v>
      </c>
      <c r="O172" s="822">
        <v>61</v>
      </c>
      <c r="P172" s="831"/>
      <c r="Q172" s="831"/>
      <c r="R172" s="827"/>
      <c r="S172" s="832"/>
    </row>
    <row r="173" spans="1:19" ht="14.45" customHeight="1" x14ac:dyDescent="0.2">
      <c r="A173" s="821" t="s">
        <v>589</v>
      </c>
      <c r="B173" s="822" t="s">
        <v>3624</v>
      </c>
      <c r="C173" s="822" t="s">
        <v>610</v>
      </c>
      <c r="D173" s="822" t="s">
        <v>1949</v>
      </c>
      <c r="E173" s="822" t="s">
        <v>3621</v>
      </c>
      <c r="F173" s="822" t="s">
        <v>3676</v>
      </c>
      <c r="G173" s="822" t="s">
        <v>3677</v>
      </c>
      <c r="H173" s="831"/>
      <c r="I173" s="831"/>
      <c r="J173" s="822"/>
      <c r="K173" s="822"/>
      <c r="L173" s="831"/>
      <c r="M173" s="831"/>
      <c r="N173" s="822"/>
      <c r="O173" s="822"/>
      <c r="P173" s="831">
        <v>116</v>
      </c>
      <c r="Q173" s="831">
        <v>43964</v>
      </c>
      <c r="R173" s="827"/>
      <c r="S173" s="832">
        <v>379</v>
      </c>
    </row>
    <row r="174" spans="1:19" ht="14.45" customHeight="1" x14ac:dyDescent="0.2">
      <c r="A174" s="821" t="s">
        <v>589</v>
      </c>
      <c r="B174" s="822" t="s">
        <v>3624</v>
      </c>
      <c r="C174" s="822" t="s">
        <v>610</v>
      </c>
      <c r="D174" s="822" t="s">
        <v>1948</v>
      </c>
      <c r="E174" s="822" t="s">
        <v>3625</v>
      </c>
      <c r="F174" s="822" t="s">
        <v>3626</v>
      </c>
      <c r="G174" s="822" t="s">
        <v>3627</v>
      </c>
      <c r="H174" s="831"/>
      <c r="I174" s="831"/>
      <c r="J174" s="822"/>
      <c r="K174" s="822"/>
      <c r="L174" s="831"/>
      <c r="M174" s="831"/>
      <c r="N174" s="822"/>
      <c r="O174" s="822"/>
      <c r="P174" s="831">
        <v>0.7</v>
      </c>
      <c r="Q174" s="831">
        <v>48.79</v>
      </c>
      <c r="R174" s="827"/>
      <c r="S174" s="832">
        <v>69.7</v>
      </c>
    </row>
    <row r="175" spans="1:19" ht="14.45" customHeight="1" x14ac:dyDescent="0.2">
      <c r="A175" s="821" t="s">
        <v>589</v>
      </c>
      <c r="B175" s="822" t="s">
        <v>3624</v>
      </c>
      <c r="C175" s="822" t="s">
        <v>610</v>
      </c>
      <c r="D175" s="822" t="s">
        <v>1948</v>
      </c>
      <c r="E175" s="822" t="s">
        <v>3621</v>
      </c>
      <c r="F175" s="822" t="s">
        <v>3638</v>
      </c>
      <c r="G175" s="822" t="s">
        <v>3639</v>
      </c>
      <c r="H175" s="831"/>
      <c r="I175" s="831"/>
      <c r="J175" s="822"/>
      <c r="K175" s="822"/>
      <c r="L175" s="831">
        <v>6</v>
      </c>
      <c r="M175" s="831">
        <v>504</v>
      </c>
      <c r="N175" s="822">
        <v>1</v>
      </c>
      <c r="O175" s="822">
        <v>84</v>
      </c>
      <c r="P175" s="831">
        <v>11</v>
      </c>
      <c r="Q175" s="831">
        <v>935</v>
      </c>
      <c r="R175" s="827">
        <v>1.8551587301587302</v>
      </c>
      <c r="S175" s="832">
        <v>85</v>
      </c>
    </row>
    <row r="176" spans="1:19" ht="14.45" customHeight="1" x14ac:dyDescent="0.2">
      <c r="A176" s="821" t="s">
        <v>589</v>
      </c>
      <c r="B176" s="822" t="s">
        <v>3624</v>
      </c>
      <c r="C176" s="822" t="s">
        <v>610</v>
      </c>
      <c r="D176" s="822" t="s">
        <v>1948</v>
      </c>
      <c r="E176" s="822" t="s">
        <v>3621</v>
      </c>
      <c r="F176" s="822" t="s">
        <v>3640</v>
      </c>
      <c r="G176" s="822" t="s">
        <v>3641</v>
      </c>
      <c r="H176" s="831">
        <v>17</v>
      </c>
      <c r="I176" s="831">
        <v>629</v>
      </c>
      <c r="J176" s="822">
        <v>9.4586466165413538E-2</v>
      </c>
      <c r="K176" s="822">
        <v>37</v>
      </c>
      <c r="L176" s="831">
        <v>175</v>
      </c>
      <c r="M176" s="831">
        <v>6650</v>
      </c>
      <c r="N176" s="822">
        <v>1</v>
      </c>
      <c r="O176" s="822">
        <v>38</v>
      </c>
      <c r="P176" s="831">
        <v>35</v>
      </c>
      <c r="Q176" s="831">
        <v>1330</v>
      </c>
      <c r="R176" s="827">
        <v>0.2</v>
      </c>
      <c r="S176" s="832">
        <v>38</v>
      </c>
    </row>
    <row r="177" spans="1:19" ht="14.45" customHeight="1" x14ac:dyDescent="0.2">
      <c r="A177" s="821" t="s">
        <v>589</v>
      </c>
      <c r="B177" s="822" t="s">
        <v>3624</v>
      </c>
      <c r="C177" s="822" t="s">
        <v>610</v>
      </c>
      <c r="D177" s="822" t="s">
        <v>1948</v>
      </c>
      <c r="E177" s="822" t="s">
        <v>3621</v>
      </c>
      <c r="F177" s="822" t="s">
        <v>3650</v>
      </c>
      <c r="G177" s="822" t="s">
        <v>3651</v>
      </c>
      <c r="H177" s="831">
        <v>6</v>
      </c>
      <c r="I177" s="831">
        <v>762</v>
      </c>
      <c r="J177" s="822">
        <v>0.75595238095238093</v>
      </c>
      <c r="K177" s="822">
        <v>127</v>
      </c>
      <c r="L177" s="831">
        <v>8</v>
      </c>
      <c r="M177" s="831">
        <v>1008</v>
      </c>
      <c r="N177" s="822">
        <v>1</v>
      </c>
      <c r="O177" s="822">
        <v>126</v>
      </c>
      <c r="P177" s="831">
        <v>369</v>
      </c>
      <c r="Q177" s="831">
        <v>46863</v>
      </c>
      <c r="R177" s="827">
        <v>46.491071428571431</v>
      </c>
      <c r="S177" s="832">
        <v>127</v>
      </c>
    </row>
    <row r="178" spans="1:19" ht="14.45" customHeight="1" x14ac:dyDescent="0.2">
      <c r="A178" s="821" t="s">
        <v>589</v>
      </c>
      <c r="B178" s="822" t="s">
        <v>3624</v>
      </c>
      <c r="C178" s="822" t="s">
        <v>610</v>
      </c>
      <c r="D178" s="822" t="s">
        <v>1948</v>
      </c>
      <c r="E178" s="822" t="s">
        <v>3621</v>
      </c>
      <c r="F178" s="822" t="s">
        <v>3658</v>
      </c>
      <c r="G178" s="822" t="s">
        <v>3659</v>
      </c>
      <c r="H178" s="831">
        <v>15</v>
      </c>
      <c r="I178" s="831">
        <v>500</v>
      </c>
      <c r="J178" s="822">
        <v>8.4269568236440176E-2</v>
      </c>
      <c r="K178" s="822">
        <v>33.333333333333336</v>
      </c>
      <c r="L178" s="831">
        <v>178</v>
      </c>
      <c r="M178" s="831">
        <v>5933.34</v>
      </c>
      <c r="N178" s="822">
        <v>1</v>
      </c>
      <c r="O178" s="822">
        <v>33.333370786516852</v>
      </c>
      <c r="P178" s="831">
        <v>370</v>
      </c>
      <c r="Q178" s="831">
        <v>13498.89</v>
      </c>
      <c r="R178" s="827">
        <v>2.2750912639424001</v>
      </c>
      <c r="S178" s="832">
        <v>36.483486486486484</v>
      </c>
    </row>
    <row r="179" spans="1:19" ht="14.45" customHeight="1" x14ac:dyDescent="0.2">
      <c r="A179" s="821" t="s">
        <v>589</v>
      </c>
      <c r="B179" s="822" t="s">
        <v>3624</v>
      </c>
      <c r="C179" s="822" t="s">
        <v>610</v>
      </c>
      <c r="D179" s="822" t="s">
        <v>1948</v>
      </c>
      <c r="E179" s="822" t="s">
        <v>3621</v>
      </c>
      <c r="F179" s="822" t="s">
        <v>3660</v>
      </c>
      <c r="G179" s="822" t="s">
        <v>3661</v>
      </c>
      <c r="H179" s="831">
        <v>19</v>
      </c>
      <c r="I179" s="831">
        <v>4788</v>
      </c>
      <c r="J179" s="822">
        <v>0.12006620191584332</v>
      </c>
      <c r="K179" s="822">
        <v>252</v>
      </c>
      <c r="L179" s="831">
        <v>157</v>
      </c>
      <c r="M179" s="831">
        <v>39878</v>
      </c>
      <c r="N179" s="822">
        <v>1</v>
      </c>
      <c r="O179" s="822">
        <v>254</v>
      </c>
      <c r="P179" s="831">
        <v>40</v>
      </c>
      <c r="Q179" s="831">
        <v>10200</v>
      </c>
      <c r="R179" s="827">
        <v>0.25578012939465372</v>
      </c>
      <c r="S179" s="832">
        <v>255</v>
      </c>
    </row>
    <row r="180" spans="1:19" ht="14.45" customHeight="1" x14ac:dyDescent="0.2">
      <c r="A180" s="821" t="s">
        <v>589</v>
      </c>
      <c r="B180" s="822" t="s">
        <v>3624</v>
      </c>
      <c r="C180" s="822" t="s">
        <v>610</v>
      </c>
      <c r="D180" s="822" t="s">
        <v>1948</v>
      </c>
      <c r="E180" s="822" t="s">
        <v>3621</v>
      </c>
      <c r="F180" s="822" t="s">
        <v>3662</v>
      </c>
      <c r="G180" s="822" t="s">
        <v>3663</v>
      </c>
      <c r="H180" s="831"/>
      <c r="I180" s="831"/>
      <c r="J180" s="822"/>
      <c r="K180" s="822"/>
      <c r="L180" s="831">
        <v>1</v>
      </c>
      <c r="M180" s="831">
        <v>116</v>
      </c>
      <c r="N180" s="822">
        <v>1</v>
      </c>
      <c r="O180" s="822">
        <v>116</v>
      </c>
      <c r="P180" s="831">
        <v>1</v>
      </c>
      <c r="Q180" s="831">
        <v>117</v>
      </c>
      <c r="R180" s="827">
        <v>1.0086206896551724</v>
      </c>
      <c r="S180" s="832">
        <v>117</v>
      </c>
    </row>
    <row r="181" spans="1:19" ht="14.45" customHeight="1" x14ac:dyDescent="0.2">
      <c r="A181" s="821" t="s">
        <v>589</v>
      </c>
      <c r="B181" s="822" t="s">
        <v>3624</v>
      </c>
      <c r="C181" s="822" t="s">
        <v>610</v>
      </c>
      <c r="D181" s="822" t="s">
        <v>1948</v>
      </c>
      <c r="E181" s="822" t="s">
        <v>3621</v>
      </c>
      <c r="F181" s="822" t="s">
        <v>3664</v>
      </c>
      <c r="G181" s="822" t="s">
        <v>3665</v>
      </c>
      <c r="H181" s="831"/>
      <c r="I181" s="831"/>
      <c r="J181" s="822"/>
      <c r="K181" s="822"/>
      <c r="L181" s="831"/>
      <c r="M181" s="831"/>
      <c r="N181" s="822"/>
      <c r="O181" s="822"/>
      <c r="P181" s="831">
        <v>1</v>
      </c>
      <c r="Q181" s="831">
        <v>88</v>
      </c>
      <c r="R181" s="827"/>
      <c r="S181" s="832">
        <v>88</v>
      </c>
    </row>
    <row r="182" spans="1:19" ht="14.45" customHeight="1" x14ac:dyDescent="0.2">
      <c r="A182" s="821" t="s">
        <v>589</v>
      </c>
      <c r="B182" s="822" t="s">
        <v>3624</v>
      </c>
      <c r="C182" s="822" t="s">
        <v>610</v>
      </c>
      <c r="D182" s="822" t="s">
        <v>1948</v>
      </c>
      <c r="E182" s="822" t="s">
        <v>3621</v>
      </c>
      <c r="F182" s="822" t="s">
        <v>3674</v>
      </c>
      <c r="G182" s="822" t="s">
        <v>3675</v>
      </c>
      <c r="H182" s="831"/>
      <c r="I182" s="831"/>
      <c r="J182" s="822"/>
      <c r="K182" s="822"/>
      <c r="L182" s="831"/>
      <c r="M182" s="831"/>
      <c r="N182" s="822"/>
      <c r="O182" s="822"/>
      <c r="P182" s="831">
        <v>2</v>
      </c>
      <c r="Q182" s="831">
        <v>754</v>
      </c>
      <c r="R182" s="827"/>
      <c r="S182" s="832">
        <v>377</v>
      </c>
    </row>
    <row r="183" spans="1:19" ht="14.45" customHeight="1" x14ac:dyDescent="0.2">
      <c r="A183" s="821" t="s">
        <v>589</v>
      </c>
      <c r="B183" s="822" t="s">
        <v>3624</v>
      </c>
      <c r="C183" s="822" t="s">
        <v>610</v>
      </c>
      <c r="D183" s="822" t="s">
        <v>1948</v>
      </c>
      <c r="E183" s="822" t="s">
        <v>3621</v>
      </c>
      <c r="F183" s="822" t="s">
        <v>3676</v>
      </c>
      <c r="G183" s="822" t="s">
        <v>3677</v>
      </c>
      <c r="H183" s="831">
        <v>2</v>
      </c>
      <c r="I183" s="831">
        <v>748</v>
      </c>
      <c r="J183" s="822">
        <v>5.2351623740201567E-2</v>
      </c>
      <c r="K183" s="822">
        <v>374</v>
      </c>
      <c r="L183" s="831">
        <v>38</v>
      </c>
      <c r="M183" s="831">
        <v>14288</v>
      </c>
      <c r="N183" s="822">
        <v>1</v>
      </c>
      <c r="O183" s="822">
        <v>376</v>
      </c>
      <c r="P183" s="831">
        <v>66</v>
      </c>
      <c r="Q183" s="831">
        <v>25014</v>
      </c>
      <c r="R183" s="827">
        <v>1.7506998880179172</v>
      </c>
      <c r="S183" s="832">
        <v>379</v>
      </c>
    </row>
    <row r="184" spans="1:19" ht="14.45" customHeight="1" x14ac:dyDescent="0.2">
      <c r="A184" s="821" t="s">
        <v>589</v>
      </c>
      <c r="B184" s="822" t="s">
        <v>3624</v>
      </c>
      <c r="C184" s="822" t="s">
        <v>610</v>
      </c>
      <c r="D184" s="822" t="s">
        <v>1945</v>
      </c>
      <c r="E184" s="822" t="s">
        <v>3621</v>
      </c>
      <c r="F184" s="822" t="s">
        <v>3638</v>
      </c>
      <c r="G184" s="822" t="s">
        <v>3639</v>
      </c>
      <c r="H184" s="831"/>
      <c r="I184" s="831"/>
      <c r="J184" s="822"/>
      <c r="K184" s="822"/>
      <c r="L184" s="831"/>
      <c r="M184" s="831"/>
      <c r="N184" s="822"/>
      <c r="O184" s="822"/>
      <c r="P184" s="831">
        <v>3</v>
      </c>
      <c r="Q184" s="831">
        <v>255</v>
      </c>
      <c r="R184" s="827"/>
      <c r="S184" s="832">
        <v>85</v>
      </c>
    </row>
    <row r="185" spans="1:19" ht="14.45" customHeight="1" x14ac:dyDescent="0.2">
      <c r="A185" s="821" t="s">
        <v>589</v>
      </c>
      <c r="B185" s="822" t="s">
        <v>3624</v>
      </c>
      <c r="C185" s="822" t="s">
        <v>610</v>
      </c>
      <c r="D185" s="822" t="s">
        <v>1945</v>
      </c>
      <c r="E185" s="822" t="s">
        <v>3621</v>
      </c>
      <c r="F185" s="822" t="s">
        <v>3640</v>
      </c>
      <c r="G185" s="822" t="s">
        <v>3641</v>
      </c>
      <c r="H185" s="831"/>
      <c r="I185" s="831"/>
      <c r="J185" s="822"/>
      <c r="K185" s="822"/>
      <c r="L185" s="831"/>
      <c r="M185" s="831"/>
      <c r="N185" s="822"/>
      <c r="O185" s="822"/>
      <c r="P185" s="831">
        <v>1</v>
      </c>
      <c r="Q185" s="831">
        <v>38</v>
      </c>
      <c r="R185" s="827"/>
      <c r="S185" s="832">
        <v>38</v>
      </c>
    </row>
    <row r="186" spans="1:19" ht="14.45" customHeight="1" x14ac:dyDescent="0.2">
      <c r="A186" s="821" t="s">
        <v>589</v>
      </c>
      <c r="B186" s="822" t="s">
        <v>3624</v>
      </c>
      <c r="C186" s="822" t="s">
        <v>610</v>
      </c>
      <c r="D186" s="822" t="s">
        <v>1945</v>
      </c>
      <c r="E186" s="822" t="s">
        <v>3621</v>
      </c>
      <c r="F186" s="822" t="s">
        <v>3650</v>
      </c>
      <c r="G186" s="822" t="s">
        <v>3651</v>
      </c>
      <c r="H186" s="831"/>
      <c r="I186" s="831"/>
      <c r="J186" s="822"/>
      <c r="K186" s="822"/>
      <c r="L186" s="831"/>
      <c r="M186" s="831"/>
      <c r="N186" s="822"/>
      <c r="O186" s="822"/>
      <c r="P186" s="831">
        <v>39</v>
      </c>
      <c r="Q186" s="831">
        <v>4953</v>
      </c>
      <c r="R186" s="827"/>
      <c r="S186" s="832">
        <v>127</v>
      </c>
    </row>
    <row r="187" spans="1:19" ht="14.45" customHeight="1" x14ac:dyDescent="0.2">
      <c r="A187" s="821" t="s">
        <v>589</v>
      </c>
      <c r="B187" s="822" t="s">
        <v>3624</v>
      </c>
      <c r="C187" s="822" t="s">
        <v>610</v>
      </c>
      <c r="D187" s="822" t="s">
        <v>1945</v>
      </c>
      <c r="E187" s="822" t="s">
        <v>3621</v>
      </c>
      <c r="F187" s="822" t="s">
        <v>3658</v>
      </c>
      <c r="G187" s="822" t="s">
        <v>3659</v>
      </c>
      <c r="H187" s="831"/>
      <c r="I187" s="831"/>
      <c r="J187" s="822"/>
      <c r="K187" s="822"/>
      <c r="L187" s="831"/>
      <c r="M187" s="831"/>
      <c r="N187" s="822"/>
      <c r="O187" s="822"/>
      <c r="P187" s="831">
        <v>106</v>
      </c>
      <c r="Q187" s="831">
        <v>3787.7799999999997</v>
      </c>
      <c r="R187" s="827"/>
      <c r="S187" s="832">
        <v>35.733773584905656</v>
      </c>
    </row>
    <row r="188" spans="1:19" ht="14.45" customHeight="1" x14ac:dyDescent="0.2">
      <c r="A188" s="821" t="s">
        <v>589</v>
      </c>
      <c r="B188" s="822" t="s">
        <v>3624</v>
      </c>
      <c r="C188" s="822" t="s">
        <v>610</v>
      </c>
      <c r="D188" s="822" t="s">
        <v>1945</v>
      </c>
      <c r="E188" s="822" t="s">
        <v>3621</v>
      </c>
      <c r="F188" s="822" t="s">
        <v>3660</v>
      </c>
      <c r="G188" s="822" t="s">
        <v>3661</v>
      </c>
      <c r="H188" s="831"/>
      <c r="I188" s="831"/>
      <c r="J188" s="822"/>
      <c r="K188" s="822"/>
      <c r="L188" s="831"/>
      <c r="M188" s="831"/>
      <c r="N188" s="822"/>
      <c r="O188" s="822"/>
      <c r="P188" s="831">
        <v>6</v>
      </c>
      <c r="Q188" s="831">
        <v>1530</v>
      </c>
      <c r="R188" s="827"/>
      <c r="S188" s="832">
        <v>255</v>
      </c>
    </row>
    <row r="189" spans="1:19" ht="14.45" customHeight="1" x14ac:dyDescent="0.2">
      <c r="A189" s="821" t="s">
        <v>589</v>
      </c>
      <c r="B189" s="822" t="s">
        <v>3624</v>
      </c>
      <c r="C189" s="822" t="s">
        <v>610</v>
      </c>
      <c r="D189" s="822" t="s">
        <v>1945</v>
      </c>
      <c r="E189" s="822" t="s">
        <v>3621</v>
      </c>
      <c r="F189" s="822" t="s">
        <v>3676</v>
      </c>
      <c r="G189" s="822" t="s">
        <v>3677</v>
      </c>
      <c r="H189" s="831"/>
      <c r="I189" s="831"/>
      <c r="J189" s="822"/>
      <c r="K189" s="822"/>
      <c r="L189" s="831"/>
      <c r="M189" s="831"/>
      <c r="N189" s="822"/>
      <c r="O189" s="822"/>
      <c r="P189" s="831">
        <v>69</v>
      </c>
      <c r="Q189" s="831">
        <v>26151</v>
      </c>
      <c r="R189" s="827"/>
      <c r="S189" s="832">
        <v>379</v>
      </c>
    </row>
    <row r="190" spans="1:19" ht="14.45" customHeight="1" x14ac:dyDescent="0.2">
      <c r="A190" s="821" t="s">
        <v>589</v>
      </c>
      <c r="B190" s="822" t="s">
        <v>3680</v>
      </c>
      <c r="C190" s="822" t="s">
        <v>610</v>
      </c>
      <c r="D190" s="822" t="s">
        <v>3612</v>
      </c>
      <c r="E190" s="822" t="s">
        <v>3625</v>
      </c>
      <c r="F190" s="822" t="s">
        <v>3636</v>
      </c>
      <c r="G190" s="822" t="s">
        <v>3637</v>
      </c>
      <c r="H190" s="831"/>
      <c r="I190" s="831"/>
      <c r="J190" s="822"/>
      <c r="K190" s="822"/>
      <c r="L190" s="831"/>
      <c r="M190" s="831"/>
      <c r="N190" s="822"/>
      <c r="O190" s="822"/>
      <c r="P190" s="831">
        <v>1.6</v>
      </c>
      <c r="Q190" s="831">
        <v>27024.36</v>
      </c>
      <c r="R190" s="827"/>
      <c r="S190" s="832">
        <v>16890.224999999999</v>
      </c>
    </row>
    <row r="191" spans="1:19" ht="14.45" customHeight="1" x14ac:dyDescent="0.2">
      <c r="A191" s="821" t="s">
        <v>589</v>
      </c>
      <c r="B191" s="822" t="s">
        <v>3680</v>
      </c>
      <c r="C191" s="822" t="s">
        <v>610</v>
      </c>
      <c r="D191" s="822" t="s">
        <v>3612</v>
      </c>
      <c r="E191" s="822" t="s">
        <v>3625</v>
      </c>
      <c r="F191" s="822" t="s">
        <v>3681</v>
      </c>
      <c r="G191" s="822" t="s">
        <v>3637</v>
      </c>
      <c r="H191" s="831"/>
      <c r="I191" s="831"/>
      <c r="J191" s="822"/>
      <c r="K191" s="822"/>
      <c r="L191" s="831">
        <v>0.6</v>
      </c>
      <c r="M191" s="831">
        <v>10143.870000000001</v>
      </c>
      <c r="N191" s="822">
        <v>1</v>
      </c>
      <c r="O191" s="822">
        <v>16906.45</v>
      </c>
      <c r="P191" s="831"/>
      <c r="Q191" s="831"/>
      <c r="R191" s="827"/>
      <c r="S191" s="832"/>
    </row>
    <row r="192" spans="1:19" ht="14.45" customHeight="1" x14ac:dyDescent="0.2">
      <c r="A192" s="821" t="s">
        <v>589</v>
      </c>
      <c r="B192" s="822" t="s">
        <v>3680</v>
      </c>
      <c r="C192" s="822" t="s">
        <v>610</v>
      </c>
      <c r="D192" s="822" t="s">
        <v>3612</v>
      </c>
      <c r="E192" s="822" t="s">
        <v>3621</v>
      </c>
      <c r="F192" s="822" t="s">
        <v>3640</v>
      </c>
      <c r="G192" s="822" t="s">
        <v>3641</v>
      </c>
      <c r="H192" s="831">
        <v>1</v>
      </c>
      <c r="I192" s="831">
        <v>37</v>
      </c>
      <c r="J192" s="822"/>
      <c r="K192" s="822">
        <v>37</v>
      </c>
      <c r="L192" s="831"/>
      <c r="M192" s="831"/>
      <c r="N192" s="822"/>
      <c r="O192" s="822"/>
      <c r="P192" s="831"/>
      <c r="Q192" s="831"/>
      <c r="R192" s="827"/>
      <c r="S192" s="832"/>
    </row>
    <row r="193" spans="1:19" ht="14.45" customHeight="1" x14ac:dyDescent="0.2">
      <c r="A193" s="821" t="s">
        <v>589</v>
      </c>
      <c r="B193" s="822" t="s">
        <v>3680</v>
      </c>
      <c r="C193" s="822" t="s">
        <v>610</v>
      </c>
      <c r="D193" s="822" t="s">
        <v>3612</v>
      </c>
      <c r="E193" s="822" t="s">
        <v>3621</v>
      </c>
      <c r="F193" s="822" t="s">
        <v>3684</v>
      </c>
      <c r="G193" s="822" t="s">
        <v>3685</v>
      </c>
      <c r="H193" s="831"/>
      <c r="I193" s="831"/>
      <c r="J193" s="822"/>
      <c r="K193" s="822"/>
      <c r="L193" s="831">
        <v>2</v>
      </c>
      <c r="M193" s="831">
        <v>252</v>
      </c>
      <c r="N193" s="822">
        <v>1</v>
      </c>
      <c r="O193" s="822">
        <v>126</v>
      </c>
      <c r="P193" s="831">
        <v>2</v>
      </c>
      <c r="Q193" s="831">
        <v>254</v>
      </c>
      <c r="R193" s="827">
        <v>1.0079365079365079</v>
      </c>
      <c r="S193" s="832">
        <v>127</v>
      </c>
    </row>
    <row r="194" spans="1:19" ht="14.45" customHeight="1" x14ac:dyDescent="0.2">
      <c r="A194" s="821" t="s">
        <v>589</v>
      </c>
      <c r="B194" s="822" t="s">
        <v>3680</v>
      </c>
      <c r="C194" s="822" t="s">
        <v>610</v>
      </c>
      <c r="D194" s="822" t="s">
        <v>3612</v>
      </c>
      <c r="E194" s="822" t="s">
        <v>3621</v>
      </c>
      <c r="F194" s="822" t="s">
        <v>3686</v>
      </c>
      <c r="G194" s="822" t="s">
        <v>3687</v>
      </c>
      <c r="H194" s="831"/>
      <c r="I194" s="831"/>
      <c r="J194" s="822"/>
      <c r="K194" s="822"/>
      <c r="L194" s="831">
        <v>2</v>
      </c>
      <c r="M194" s="831">
        <v>524</v>
      </c>
      <c r="N194" s="822">
        <v>1</v>
      </c>
      <c r="O194" s="822">
        <v>262</v>
      </c>
      <c r="P194" s="831">
        <v>3</v>
      </c>
      <c r="Q194" s="831">
        <v>792</v>
      </c>
      <c r="R194" s="827">
        <v>1.5114503816793894</v>
      </c>
      <c r="S194" s="832">
        <v>264</v>
      </c>
    </row>
    <row r="195" spans="1:19" ht="14.45" customHeight="1" x14ac:dyDescent="0.2">
      <c r="A195" s="821" t="s">
        <v>589</v>
      </c>
      <c r="B195" s="822" t="s">
        <v>3680</v>
      </c>
      <c r="C195" s="822" t="s">
        <v>610</v>
      </c>
      <c r="D195" s="822" t="s">
        <v>3612</v>
      </c>
      <c r="E195" s="822" t="s">
        <v>3621</v>
      </c>
      <c r="F195" s="822" t="s">
        <v>3670</v>
      </c>
      <c r="G195" s="822" t="s">
        <v>3671</v>
      </c>
      <c r="H195" s="831">
        <v>1</v>
      </c>
      <c r="I195" s="831">
        <v>59</v>
      </c>
      <c r="J195" s="822"/>
      <c r="K195" s="822">
        <v>59</v>
      </c>
      <c r="L195" s="831"/>
      <c r="M195" s="831"/>
      <c r="N195" s="822"/>
      <c r="O195" s="822"/>
      <c r="P195" s="831"/>
      <c r="Q195" s="831"/>
      <c r="R195" s="827"/>
      <c r="S195" s="832"/>
    </row>
    <row r="196" spans="1:19" ht="14.45" customHeight="1" x14ac:dyDescent="0.2">
      <c r="A196" s="821" t="s">
        <v>589</v>
      </c>
      <c r="B196" s="822" t="s">
        <v>3680</v>
      </c>
      <c r="C196" s="822" t="s">
        <v>610</v>
      </c>
      <c r="D196" s="822" t="s">
        <v>1938</v>
      </c>
      <c r="E196" s="822" t="s">
        <v>3625</v>
      </c>
      <c r="F196" s="822" t="s">
        <v>3636</v>
      </c>
      <c r="G196" s="822" t="s">
        <v>3637</v>
      </c>
      <c r="H196" s="831">
        <v>15</v>
      </c>
      <c r="I196" s="831">
        <v>44256.3</v>
      </c>
      <c r="J196" s="822">
        <v>0.81803653339405968</v>
      </c>
      <c r="K196" s="822">
        <v>2950.42</v>
      </c>
      <c r="L196" s="831">
        <v>3.2</v>
      </c>
      <c r="M196" s="831">
        <v>54100.639999999999</v>
      </c>
      <c r="N196" s="822">
        <v>1</v>
      </c>
      <c r="O196" s="822">
        <v>16906.449999999997</v>
      </c>
      <c r="P196" s="831">
        <v>2</v>
      </c>
      <c r="Q196" s="831">
        <v>27024.36</v>
      </c>
      <c r="R196" s="827">
        <v>0.49952015355086377</v>
      </c>
      <c r="S196" s="832">
        <v>13512.18</v>
      </c>
    </row>
    <row r="197" spans="1:19" ht="14.45" customHeight="1" x14ac:dyDescent="0.2">
      <c r="A197" s="821" t="s">
        <v>589</v>
      </c>
      <c r="B197" s="822" t="s">
        <v>3680</v>
      </c>
      <c r="C197" s="822" t="s">
        <v>610</v>
      </c>
      <c r="D197" s="822" t="s">
        <v>1938</v>
      </c>
      <c r="E197" s="822" t="s">
        <v>3625</v>
      </c>
      <c r="F197" s="822" t="s">
        <v>3681</v>
      </c>
      <c r="G197" s="822" t="s">
        <v>3637</v>
      </c>
      <c r="H197" s="831"/>
      <c r="I197" s="831"/>
      <c r="J197" s="822"/>
      <c r="K197" s="822"/>
      <c r="L197" s="831">
        <v>0.6</v>
      </c>
      <c r="M197" s="831">
        <v>10143.870000000001</v>
      </c>
      <c r="N197" s="822">
        <v>1</v>
      </c>
      <c r="O197" s="822">
        <v>16906.45</v>
      </c>
      <c r="P197" s="831"/>
      <c r="Q197" s="831"/>
      <c r="R197" s="827"/>
      <c r="S197" s="832"/>
    </row>
    <row r="198" spans="1:19" ht="14.45" customHeight="1" x14ac:dyDescent="0.2">
      <c r="A198" s="821" t="s">
        <v>589</v>
      </c>
      <c r="B198" s="822" t="s">
        <v>3680</v>
      </c>
      <c r="C198" s="822" t="s">
        <v>610</v>
      </c>
      <c r="D198" s="822" t="s">
        <v>1938</v>
      </c>
      <c r="E198" s="822" t="s">
        <v>3621</v>
      </c>
      <c r="F198" s="822" t="s">
        <v>3640</v>
      </c>
      <c r="G198" s="822" t="s">
        <v>3641</v>
      </c>
      <c r="H198" s="831"/>
      <c r="I198" s="831"/>
      <c r="J198" s="822"/>
      <c r="K198" s="822"/>
      <c r="L198" s="831">
        <v>1</v>
      </c>
      <c r="M198" s="831">
        <v>38</v>
      </c>
      <c r="N198" s="822">
        <v>1</v>
      </c>
      <c r="O198" s="822">
        <v>38</v>
      </c>
      <c r="P198" s="831"/>
      <c r="Q198" s="831"/>
      <c r="R198" s="827"/>
      <c r="S198" s="832"/>
    </row>
    <row r="199" spans="1:19" ht="14.45" customHeight="1" x14ac:dyDescent="0.2">
      <c r="A199" s="821" t="s">
        <v>589</v>
      </c>
      <c r="B199" s="822" t="s">
        <v>3680</v>
      </c>
      <c r="C199" s="822" t="s">
        <v>610</v>
      </c>
      <c r="D199" s="822" t="s">
        <v>1938</v>
      </c>
      <c r="E199" s="822" t="s">
        <v>3621</v>
      </c>
      <c r="F199" s="822" t="s">
        <v>3682</v>
      </c>
      <c r="G199" s="822" t="s">
        <v>3683</v>
      </c>
      <c r="H199" s="831">
        <v>14</v>
      </c>
      <c r="I199" s="831">
        <v>3528</v>
      </c>
      <c r="J199" s="822">
        <v>1.0684433676559661</v>
      </c>
      <c r="K199" s="822">
        <v>252</v>
      </c>
      <c r="L199" s="831">
        <v>13</v>
      </c>
      <c r="M199" s="831">
        <v>3302</v>
      </c>
      <c r="N199" s="822">
        <v>1</v>
      </c>
      <c r="O199" s="822">
        <v>254</v>
      </c>
      <c r="P199" s="831">
        <v>26</v>
      </c>
      <c r="Q199" s="831">
        <v>6630</v>
      </c>
      <c r="R199" s="827">
        <v>2.0078740157480315</v>
      </c>
      <c r="S199" s="832">
        <v>255</v>
      </c>
    </row>
    <row r="200" spans="1:19" ht="14.45" customHeight="1" x14ac:dyDescent="0.2">
      <c r="A200" s="821" t="s">
        <v>589</v>
      </c>
      <c r="B200" s="822" t="s">
        <v>3680</v>
      </c>
      <c r="C200" s="822" t="s">
        <v>610</v>
      </c>
      <c r="D200" s="822" t="s">
        <v>1938</v>
      </c>
      <c r="E200" s="822" t="s">
        <v>3621</v>
      </c>
      <c r="F200" s="822" t="s">
        <v>3684</v>
      </c>
      <c r="G200" s="822" t="s">
        <v>3685</v>
      </c>
      <c r="H200" s="831">
        <v>56</v>
      </c>
      <c r="I200" s="831">
        <v>7112</v>
      </c>
      <c r="J200" s="822">
        <v>0.91039426523297495</v>
      </c>
      <c r="K200" s="822">
        <v>127</v>
      </c>
      <c r="L200" s="831">
        <v>62</v>
      </c>
      <c r="M200" s="831">
        <v>7812</v>
      </c>
      <c r="N200" s="822">
        <v>1</v>
      </c>
      <c r="O200" s="822">
        <v>126</v>
      </c>
      <c r="P200" s="831">
        <v>40</v>
      </c>
      <c r="Q200" s="831">
        <v>5080</v>
      </c>
      <c r="R200" s="827">
        <v>0.65028161802355355</v>
      </c>
      <c r="S200" s="832">
        <v>127</v>
      </c>
    </row>
    <row r="201" spans="1:19" ht="14.45" customHeight="1" x14ac:dyDescent="0.2">
      <c r="A201" s="821" t="s">
        <v>589</v>
      </c>
      <c r="B201" s="822" t="s">
        <v>3680</v>
      </c>
      <c r="C201" s="822" t="s">
        <v>610</v>
      </c>
      <c r="D201" s="822" t="s">
        <v>1938</v>
      </c>
      <c r="E201" s="822" t="s">
        <v>3621</v>
      </c>
      <c r="F201" s="822" t="s">
        <v>3686</v>
      </c>
      <c r="G201" s="822" t="s">
        <v>3687</v>
      </c>
      <c r="H201" s="831">
        <v>22</v>
      </c>
      <c r="I201" s="831">
        <v>5764</v>
      </c>
      <c r="J201" s="822">
        <v>0.7857142857142857</v>
      </c>
      <c r="K201" s="822">
        <v>262</v>
      </c>
      <c r="L201" s="831">
        <v>28</v>
      </c>
      <c r="M201" s="831">
        <v>7336</v>
      </c>
      <c r="N201" s="822">
        <v>1</v>
      </c>
      <c r="O201" s="822">
        <v>262</v>
      </c>
      <c r="P201" s="831">
        <v>21</v>
      </c>
      <c r="Q201" s="831">
        <v>5544</v>
      </c>
      <c r="R201" s="827">
        <v>0.75572519083969469</v>
      </c>
      <c r="S201" s="832">
        <v>264</v>
      </c>
    </row>
    <row r="202" spans="1:19" ht="14.45" customHeight="1" x14ac:dyDescent="0.2">
      <c r="A202" s="821" t="s">
        <v>589</v>
      </c>
      <c r="B202" s="822" t="s">
        <v>3680</v>
      </c>
      <c r="C202" s="822" t="s">
        <v>610</v>
      </c>
      <c r="D202" s="822" t="s">
        <v>1939</v>
      </c>
      <c r="E202" s="822" t="s">
        <v>3625</v>
      </c>
      <c r="F202" s="822" t="s">
        <v>3636</v>
      </c>
      <c r="G202" s="822" t="s">
        <v>3637</v>
      </c>
      <c r="H202" s="831"/>
      <c r="I202" s="831"/>
      <c r="J202" s="822"/>
      <c r="K202" s="822"/>
      <c r="L202" s="831">
        <v>1.6</v>
      </c>
      <c r="M202" s="831">
        <v>13525.16</v>
      </c>
      <c r="N202" s="822">
        <v>1</v>
      </c>
      <c r="O202" s="822">
        <v>8453.2249999999985</v>
      </c>
      <c r="P202" s="831">
        <v>0.8</v>
      </c>
      <c r="Q202" s="831">
        <v>13512.18</v>
      </c>
      <c r="R202" s="827">
        <v>0.99904030710172753</v>
      </c>
      <c r="S202" s="832">
        <v>16890.224999999999</v>
      </c>
    </row>
    <row r="203" spans="1:19" ht="14.45" customHeight="1" x14ac:dyDescent="0.2">
      <c r="A203" s="821" t="s">
        <v>589</v>
      </c>
      <c r="B203" s="822" t="s">
        <v>3680</v>
      </c>
      <c r="C203" s="822" t="s">
        <v>610</v>
      </c>
      <c r="D203" s="822" t="s">
        <v>1939</v>
      </c>
      <c r="E203" s="822" t="s">
        <v>3621</v>
      </c>
      <c r="F203" s="822" t="s">
        <v>3682</v>
      </c>
      <c r="G203" s="822" t="s">
        <v>3683</v>
      </c>
      <c r="H203" s="831"/>
      <c r="I203" s="831"/>
      <c r="J203" s="822"/>
      <c r="K203" s="822"/>
      <c r="L203" s="831"/>
      <c r="M203" s="831"/>
      <c r="N203" s="822"/>
      <c r="O203" s="822"/>
      <c r="P203" s="831">
        <v>6</v>
      </c>
      <c r="Q203" s="831">
        <v>1530</v>
      </c>
      <c r="R203" s="827"/>
      <c r="S203" s="832">
        <v>255</v>
      </c>
    </row>
    <row r="204" spans="1:19" ht="14.45" customHeight="1" x14ac:dyDescent="0.2">
      <c r="A204" s="821" t="s">
        <v>589</v>
      </c>
      <c r="B204" s="822" t="s">
        <v>3680</v>
      </c>
      <c r="C204" s="822" t="s">
        <v>610</v>
      </c>
      <c r="D204" s="822" t="s">
        <v>1939</v>
      </c>
      <c r="E204" s="822" t="s">
        <v>3621</v>
      </c>
      <c r="F204" s="822" t="s">
        <v>3684</v>
      </c>
      <c r="G204" s="822" t="s">
        <v>3685</v>
      </c>
      <c r="H204" s="831"/>
      <c r="I204" s="831"/>
      <c r="J204" s="822"/>
      <c r="K204" s="822"/>
      <c r="L204" s="831">
        <v>6</v>
      </c>
      <c r="M204" s="831">
        <v>756</v>
      </c>
      <c r="N204" s="822">
        <v>1</v>
      </c>
      <c r="O204" s="822">
        <v>126</v>
      </c>
      <c r="P204" s="831">
        <v>5</v>
      </c>
      <c r="Q204" s="831">
        <v>635</v>
      </c>
      <c r="R204" s="827">
        <v>0.83994708994709</v>
      </c>
      <c r="S204" s="832">
        <v>127</v>
      </c>
    </row>
    <row r="205" spans="1:19" ht="14.45" customHeight="1" x14ac:dyDescent="0.2">
      <c r="A205" s="821" t="s">
        <v>589</v>
      </c>
      <c r="B205" s="822" t="s">
        <v>3680</v>
      </c>
      <c r="C205" s="822" t="s">
        <v>610</v>
      </c>
      <c r="D205" s="822" t="s">
        <v>1939</v>
      </c>
      <c r="E205" s="822" t="s">
        <v>3621</v>
      </c>
      <c r="F205" s="822" t="s">
        <v>3686</v>
      </c>
      <c r="G205" s="822" t="s">
        <v>3687</v>
      </c>
      <c r="H205" s="831"/>
      <c r="I205" s="831"/>
      <c r="J205" s="822"/>
      <c r="K205" s="822"/>
      <c r="L205" s="831">
        <v>5</v>
      </c>
      <c r="M205" s="831">
        <v>1310</v>
      </c>
      <c r="N205" s="822">
        <v>1</v>
      </c>
      <c r="O205" s="822">
        <v>262</v>
      </c>
      <c r="P205" s="831">
        <v>11</v>
      </c>
      <c r="Q205" s="831">
        <v>2904</v>
      </c>
      <c r="R205" s="827">
        <v>2.216793893129771</v>
      </c>
      <c r="S205" s="832">
        <v>264</v>
      </c>
    </row>
    <row r="206" spans="1:19" ht="14.45" customHeight="1" x14ac:dyDescent="0.2">
      <c r="A206" s="821" t="s">
        <v>589</v>
      </c>
      <c r="B206" s="822" t="s">
        <v>3680</v>
      </c>
      <c r="C206" s="822" t="s">
        <v>610</v>
      </c>
      <c r="D206" s="822" t="s">
        <v>1940</v>
      </c>
      <c r="E206" s="822" t="s">
        <v>3621</v>
      </c>
      <c r="F206" s="822" t="s">
        <v>3682</v>
      </c>
      <c r="G206" s="822" t="s">
        <v>3683</v>
      </c>
      <c r="H206" s="831">
        <v>1</v>
      </c>
      <c r="I206" s="831">
        <v>252</v>
      </c>
      <c r="J206" s="822"/>
      <c r="K206" s="822">
        <v>252</v>
      </c>
      <c r="L206" s="831"/>
      <c r="M206" s="831"/>
      <c r="N206" s="822"/>
      <c r="O206" s="822"/>
      <c r="P206" s="831"/>
      <c r="Q206" s="831"/>
      <c r="R206" s="827"/>
      <c r="S206" s="832"/>
    </row>
    <row r="207" spans="1:19" ht="14.45" customHeight="1" x14ac:dyDescent="0.2">
      <c r="A207" s="821" t="s">
        <v>589</v>
      </c>
      <c r="B207" s="822" t="s">
        <v>3680</v>
      </c>
      <c r="C207" s="822" t="s">
        <v>610</v>
      </c>
      <c r="D207" s="822" t="s">
        <v>1940</v>
      </c>
      <c r="E207" s="822" t="s">
        <v>3621</v>
      </c>
      <c r="F207" s="822" t="s">
        <v>3684</v>
      </c>
      <c r="G207" s="822" t="s">
        <v>3685</v>
      </c>
      <c r="H207" s="831">
        <v>2</v>
      </c>
      <c r="I207" s="831">
        <v>254</v>
      </c>
      <c r="J207" s="822"/>
      <c r="K207" s="822">
        <v>127</v>
      </c>
      <c r="L207" s="831"/>
      <c r="M207" s="831"/>
      <c r="N207" s="822"/>
      <c r="O207" s="822"/>
      <c r="P207" s="831"/>
      <c r="Q207" s="831"/>
      <c r="R207" s="827"/>
      <c r="S207" s="832"/>
    </row>
    <row r="208" spans="1:19" ht="14.45" customHeight="1" x14ac:dyDescent="0.2">
      <c r="A208" s="821" t="s">
        <v>589</v>
      </c>
      <c r="B208" s="822" t="s">
        <v>3680</v>
      </c>
      <c r="C208" s="822" t="s">
        <v>610</v>
      </c>
      <c r="D208" s="822" t="s">
        <v>1940</v>
      </c>
      <c r="E208" s="822" t="s">
        <v>3621</v>
      </c>
      <c r="F208" s="822" t="s">
        <v>3686</v>
      </c>
      <c r="G208" s="822" t="s">
        <v>3687</v>
      </c>
      <c r="H208" s="831">
        <v>3</v>
      </c>
      <c r="I208" s="831">
        <v>786</v>
      </c>
      <c r="J208" s="822"/>
      <c r="K208" s="822">
        <v>262</v>
      </c>
      <c r="L208" s="831"/>
      <c r="M208" s="831"/>
      <c r="N208" s="822"/>
      <c r="O208" s="822"/>
      <c r="P208" s="831"/>
      <c r="Q208" s="831"/>
      <c r="R208" s="827"/>
      <c r="S208" s="832"/>
    </row>
    <row r="209" spans="1:19" ht="14.45" customHeight="1" x14ac:dyDescent="0.2">
      <c r="A209" s="821" t="s">
        <v>589</v>
      </c>
      <c r="B209" s="822" t="s">
        <v>3680</v>
      </c>
      <c r="C209" s="822" t="s">
        <v>610</v>
      </c>
      <c r="D209" s="822" t="s">
        <v>1943</v>
      </c>
      <c r="E209" s="822" t="s">
        <v>3621</v>
      </c>
      <c r="F209" s="822" t="s">
        <v>3682</v>
      </c>
      <c r="G209" s="822" t="s">
        <v>3683</v>
      </c>
      <c r="H209" s="831"/>
      <c r="I209" s="831"/>
      <c r="J209" s="822"/>
      <c r="K209" s="822"/>
      <c r="L209" s="831"/>
      <c r="M209" s="831"/>
      <c r="N209" s="822"/>
      <c r="O209" s="822"/>
      <c r="P209" s="831">
        <v>1</v>
      </c>
      <c r="Q209" s="831">
        <v>255</v>
      </c>
      <c r="R209" s="827"/>
      <c r="S209" s="832">
        <v>255</v>
      </c>
    </row>
    <row r="210" spans="1:19" ht="14.45" customHeight="1" x14ac:dyDescent="0.2">
      <c r="A210" s="821" t="s">
        <v>589</v>
      </c>
      <c r="B210" s="822" t="s">
        <v>3680</v>
      </c>
      <c r="C210" s="822" t="s">
        <v>610</v>
      </c>
      <c r="D210" s="822" t="s">
        <v>1943</v>
      </c>
      <c r="E210" s="822" t="s">
        <v>3621</v>
      </c>
      <c r="F210" s="822" t="s">
        <v>3684</v>
      </c>
      <c r="G210" s="822" t="s">
        <v>3685</v>
      </c>
      <c r="H210" s="831">
        <v>1</v>
      </c>
      <c r="I210" s="831">
        <v>127</v>
      </c>
      <c r="J210" s="822"/>
      <c r="K210" s="822">
        <v>127</v>
      </c>
      <c r="L210" s="831"/>
      <c r="M210" s="831"/>
      <c r="N210" s="822"/>
      <c r="O210" s="822"/>
      <c r="P210" s="831">
        <v>6</v>
      </c>
      <c r="Q210" s="831">
        <v>762</v>
      </c>
      <c r="R210" s="827"/>
      <c r="S210" s="832">
        <v>127</v>
      </c>
    </row>
    <row r="211" spans="1:19" ht="14.45" customHeight="1" x14ac:dyDescent="0.2">
      <c r="A211" s="821" t="s">
        <v>589</v>
      </c>
      <c r="B211" s="822" t="s">
        <v>3680</v>
      </c>
      <c r="C211" s="822" t="s">
        <v>610</v>
      </c>
      <c r="D211" s="822" t="s">
        <v>1943</v>
      </c>
      <c r="E211" s="822" t="s">
        <v>3621</v>
      </c>
      <c r="F211" s="822" t="s">
        <v>3686</v>
      </c>
      <c r="G211" s="822" t="s">
        <v>3687</v>
      </c>
      <c r="H211" s="831">
        <v>1</v>
      </c>
      <c r="I211" s="831">
        <v>262</v>
      </c>
      <c r="J211" s="822"/>
      <c r="K211" s="822">
        <v>262</v>
      </c>
      <c r="L211" s="831"/>
      <c r="M211" s="831"/>
      <c r="N211" s="822"/>
      <c r="O211" s="822"/>
      <c r="P211" s="831">
        <v>6</v>
      </c>
      <c r="Q211" s="831">
        <v>1584</v>
      </c>
      <c r="R211" s="827"/>
      <c r="S211" s="832">
        <v>264</v>
      </c>
    </row>
    <row r="212" spans="1:19" ht="14.45" customHeight="1" x14ac:dyDescent="0.2">
      <c r="A212" s="821" t="s">
        <v>589</v>
      </c>
      <c r="B212" s="822" t="s">
        <v>3680</v>
      </c>
      <c r="C212" s="822" t="s">
        <v>610</v>
      </c>
      <c r="D212" s="822" t="s">
        <v>1946</v>
      </c>
      <c r="E212" s="822" t="s">
        <v>3625</v>
      </c>
      <c r="F212" s="822" t="s">
        <v>3636</v>
      </c>
      <c r="G212" s="822" t="s">
        <v>3637</v>
      </c>
      <c r="H212" s="831">
        <v>16</v>
      </c>
      <c r="I212" s="831">
        <v>47206.720000000001</v>
      </c>
      <c r="J212" s="822"/>
      <c r="K212" s="822">
        <v>2950.42</v>
      </c>
      <c r="L212" s="831"/>
      <c r="M212" s="831"/>
      <c r="N212" s="822"/>
      <c r="O212" s="822"/>
      <c r="P212" s="831"/>
      <c r="Q212" s="831"/>
      <c r="R212" s="827"/>
      <c r="S212" s="832"/>
    </row>
    <row r="213" spans="1:19" ht="14.45" customHeight="1" x14ac:dyDescent="0.2">
      <c r="A213" s="821" t="s">
        <v>589</v>
      </c>
      <c r="B213" s="822" t="s">
        <v>3680</v>
      </c>
      <c r="C213" s="822" t="s">
        <v>610</v>
      </c>
      <c r="D213" s="822" t="s">
        <v>1946</v>
      </c>
      <c r="E213" s="822" t="s">
        <v>3621</v>
      </c>
      <c r="F213" s="822" t="s">
        <v>3684</v>
      </c>
      <c r="G213" s="822" t="s">
        <v>3685</v>
      </c>
      <c r="H213" s="831">
        <v>8</v>
      </c>
      <c r="I213" s="831">
        <v>1016</v>
      </c>
      <c r="J213" s="822">
        <v>1.343915343915344</v>
      </c>
      <c r="K213" s="822">
        <v>127</v>
      </c>
      <c r="L213" s="831">
        <v>6</v>
      </c>
      <c r="M213" s="831">
        <v>756</v>
      </c>
      <c r="N213" s="822">
        <v>1</v>
      </c>
      <c r="O213" s="822">
        <v>126</v>
      </c>
      <c r="P213" s="831"/>
      <c r="Q213" s="831"/>
      <c r="R213" s="827"/>
      <c r="S213" s="832"/>
    </row>
    <row r="214" spans="1:19" ht="14.45" customHeight="1" x14ac:dyDescent="0.2">
      <c r="A214" s="821" t="s">
        <v>589</v>
      </c>
      <c r="B214" s="822" t="s">
        <v>3680</v>
      </c>
      <c r="C214" s="822" t="s">
        <v>610</v>
      </c>
      <c r="D214" s="822" t="s">
        <v>1946</v>
      </c>
      <c r="E214" s="822" t="s">
        <v>3621</v>
      </c>
      <c r="F214" s="822" t="s">
        <v>3686</v>
      </c>
      <c r="G214" s="822" t="s">
        <v>3687</v>
      </c>
      <c r="H214" s="831">
        <v>8</v>
      </c>
      <c r="I214" s="831">
        <v>2096</v>
      </c>
      <c r="J214" s="822">
        <v>1.3333333333333333</v>
      </c>
      <c r="K214" s="822">
        <v>262</v>
      </c>
      <c r="L214" s="831">
        <v>6</v>
      </c>
      <c r="M214" s="831">
        <v>1572</v>
      </c>
      <c r="N214" s="822">
        <v>1</v>
      </c>
      <c r="O214" s="822">
        <v>262</v>
      </c>
      <c r="P214" s="831"/>
      <c r="Q214" s="831"/>
      <c r="R214" s="827"/>
      <c r="S214" s="832"/>
    </row>
    <row r="215" spans="1:19" ht="14.45" customHeight="1" x14ac:dyDescent="0.2">
      <c r="A215" s="821" t="s">
        <v>589</v>
      </c>
      <c r="B215" s="822" t="s">
        <v>3680</v>
      </c>
      <c r="C215" s="822" t="s">
        <v>610</v>
      </c>
      <c r="D215" s="822" t="s">
        <v>3617</v>
      </c>
      <c r="E215" s="822" t="s">
        <v>3625</v>
      </c>
      <c r="F215" s="822" t="s">
        <v>3636</v>
      </c>
      <c r="G215" s="822" t="s">
        <v>3637</v>
      </c>
      <c r="H215" s="831">
        <v>4</v>
      </c>
      <c r="I215" s="831">
        <v>11801.68</v>
      </c>
      <c r="J215" s="822"/>
      <c r="K215" s="822">
        <v>2950.42</v>
      </c>
      <c r="L215" s="831"/>
      <c r="M215" s="831"/>
      <c r="N215" s="822"/>
      <c r="O215" s="822"/>
      <c r="P215" s="831"/>
      <c r="Q215" s="831"/>
      <c r="R215" s="827"/>
      <c r="S215" s="832"/>
    </row>
    <row r="216" spans="1:19" ht="14.45" customHeight="1" x14ac:dyDescent="0.2">
      <c r="A216" s="821" t="s">
        <v>589</v>
      </c>
      <c r="B216" s="822" t="s">
        <v>3680</v>
      </c>
      <c r="C216" s="822" t="s">
        <v>610</v>
      </c>
      <c r="D216" s="822" t="s">
        <v>3617</v>
      </c>
      <c r="E216" s="822" t="s">
        <v>3621</v>
      </c>
      <c r="F216" s="822" t="s">
        <v>3684</v>
      </c>
      <c r="G216" s="822" t="s">
        <v>3685</v>
      </c>
      <c r="H216" s="831">
        <v>6</v>
      </c>
      <c r="I216" s="831">
        <v>762</v>
      </c>
      <c r="J216" s="822"/>
      <c r="K216" s="822">
        <v>127</v>
      </c>
      <c r="L216" s="831"/>
      <c r="M216" s="831"/>
      <c r="N216" s="822"/>
      <c r="O216" s="822"/>
      <c r="P216" s="831"/>
      <c r="Q216" s="831"/>
      <c r="R216" s="827"/>
      <c r="S216" s="832"/>
    </row>
    <row r="217" spans="1:19" ht="14.45" customHeight="1" x14ac:dyDescent="0.2">
      <c r="A217" s="821" t="s">
        <v>589</v>
      </c>
      <c r="B217" s="822" t="s">
        <v>3680</v>
      </c>
      <c r="C217" s="822" t="s">
        <v>610</v>
      </c>
      <c r="D217" s="822" t="s">
        <v>3617</v>
      </c>
      <c r="E217" s="822" t="s">
        <v>3621</v>
      </c>
      <c r="F217" s="822" t="s">
        <v>3686</v>
      </c>
      <c r="G217" s="822" t="s">
        <v>3687</v>
      </c>
      <c r="H217" s="831">
        <v>6</v>
      </c>
      <c r="I217" s="831">
        <v>1572</v>
      </c>
      <c r="J217" s="822"/>
      <c r="K217" s="822">
        <v>262</v>
      </c>
      <c r="L217" s="831"/>
      <c r="M217" s="831"/>
      <c r="N217" s="822"/>
      <c r="O217" s="822"/>
      <c r="P217" s="831"/>
      <c r="Q217" s="831"/>
      <c r="R217" s="827"/>
      <c r="S217" s="832"/>
    </row>
    <row r="218" spans="1:19" ht="14.45" customHeight="1" x14ac:dyDescent="0.2">
      <c r="A218" s="821" t="s">
        <v>589</v>
      </c>
      <c r="B218" s="822" t="s">
        <v>3680</v>
      </c>
      <c r="C218" s="822" t="s">
        <v>610</v>
      </c>
      <c r="D218" s="822" t="s">
        <v>1948</v>
      </c>
      <c r="E218" s="822" t="s">
        <v>3625</v>
      </c>
      <c r="F218" s="822" t="s">
        <v>3636</v>
      </c>
      <c r="G218" s="822" t="s">
        <v>3637</v>
      </c>
      <c r="H218" s="831"/>
      <c r="I218" s="831"/>
      <c r="J218" s="822"/>
      <c r="K218" s="822"/>
      <c r="L218" s="831"/>
      <c r="M218" s="831"/>
      <c r="N218" s="822"/>
      <c r="O218" s="822"/>
      <c r="P218" s="831">
        <v>0.8</v>
      </c>
      <c r="Q218" s="831">
        <v>13512.18</v>
      </c>
      <c r="R218" s="827"/>
      <c r="S218" s="832">
        <v>16890.224999999999</v>
      </c>
    </row>
    <row r="219" spans="1:19" ht="14.45" customHeight="1" x14ac:dyDescent="0.2">
      <c r="A219" s="821" t="s">
        <v>589</v>
      </c>
      <c r="B219" s="822" t="s">
        <v>3680</v>
      </c>
      <c r="C219" s="822" t="s">
        <v>610</v>
      </c>
      <c r="D219" s="822" t="s">
        <v>1948</v>
      </c>
      <c r="E219" s="822" t="s">
        <v>3621</v>
      </c>
      <c r="F219" s="822" t="s">
        <v>3684</v>
      </c>
      <c r="G219" s="822" t="s">
        <v>3685</v>
      </c>
      <c r="H219" s="831"/>
      <c r="I219" s="831"/>
      <c r="J219" s="822"/>
      <c r="K219" s="822"/>
      <c r="L219" s="831"/>
      <c r="M219" s="831"/>
      <c r="N219" s="822"/>
      <c r="O219" s="822"/>
      <c r="P219" s="831">
        <v>2</v>
      </c>
      <c r="Q219" s="831">
        <v>254</v>
      </c>
      <c r="R219" s="827"/>
      <c r="S219" s="832">
        <v>127</v>
      </c>
    </row>
    <row r="220" spans="1:19" ht="14.45" customHeight="1" thickBot="1" x14ac:dyDescent="0.25">
      <c r="A220" s="813" t="s">
        <v>589</v>
      </c>
      <c r="B220" s="814" t="s">
        <v>3680</v>
      </c>
      <c r="C220" s="814" t="s">
        <v>610</v>
      </c>
      <c r="D220" s="814" t="s">
        <v>1948</v>
      </c>
      <c r="E220" s="814" t="s">
        <v>3621</v>
      </c>
      <c r="F220" s="814" t="s">
        <v>3686</v>
      </c>
      <c r="G220" s="814" t="s">
        <v>3687</v>
      </c>
      <c r="H220" s="833"/>
      <c r="I220" s="833"/>
      <c r="J220" s="814"/>
      <c r="K220" s="814"/>
      <c r="L220" s="833"/>
      <c r="M220" s="833"/>
      <c r="N220" s="814"/>
      <c r="O220" s="814"/>
      <c r="P220" s="833">
        <v>2</v>
      </c>
      <c r="Q220" s="833">
        <v>528</v>
      </c>
      <c r="R220" s="819"/>
      <c r="S220" s="834">
        <v>264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F114678-F0BA-4585-972C-8E820AD52FAB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36699236.869999997</v>
      </c>
      <c r="C3" s="344">
        <f t="shared" ref="C3:R3" si="0">SUBTOTAL(9,C6:C1048576)</f>
        <v>30.167757229493475</v>
      </c>
      <c r="D3" s="344">
        <f t="shared" si="0"/>
        <v>38148853.579999983</v>
      </c>
      <c r="E3" s="344">
        <f t="shared" si="0"/>
        <v>23</v>
      </c>
      <c r="F3" s="344">
        <f t="shared" si="0"/>
        <v>36753019.729999989</v>
      </c>
      <c r="G3" s="347">
        <f>IF(D3&lt;&gt;0,F3/D3,"")</f>
        <v>0.96341085723394382</v>
      </c>
      <c r="H3" s="343">
        <f t="shared" si="0"/>
        <v>20416779.120000016</v>
      </c>
      <c r="I3" s="344">
        <f t="shared" si="0"/>
        <v>1.2604672191302591</v>
      </c>
      <c r="J3" s="344">
        <f t="shared" si="0"/>
        <v>16197786.66999995</v>
      </c>
      <c r="K3" s="344">
        <f t="shared" si="0"/>
        <v>1</v>
      </c>
      <c r="L3" s="344">
        <f t="shared" si="0"/>
        <v>18346699.039999992</v>
      </c>
      <c r="M3" s="345">
        <f>IF(J3&lt;&gt;0,L3/J3,"")</f>
        <v>1.1326670374033299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2018</v>
      </c>
      <c r="C5" s="843"/>
      <c r="D5" s="843">
        <v>2019</v>
      </c>
      <c r="E5" s="843"/>
      <c r="F5" s="843">
        <v>2020</v>
      </c>
      <c r="G5" s="881" t="s">
        <v>2</v>
      </c>
      <c r="H5" s="842">
        <v>2018</v>
      </c>
      <c r="I5" s="843"/>
      <c r="J5" s="843">
        <v>2019</v>
      </c>
      <c r="K5" s="843"/>
      <c r="L5" s="843">
        <v>2020</v>
      </c>
      <c r="M5" s="881" t="s">
        <v>2</v>
      </c>
      <c r="N5" s="842">
        <v>2018</v>
      </c>
      <c r="O5" s="843"/>
      <c r="P5" s="843">
        <v>2019</v>
      </c>
      <c r="Q5" s="843"/>
      <c r="R5" s="843">
        <v>2020</v>
      </c>
      <c r="S5" s="881" t="s">
        <v>2</v>
      </c>
    </row>
    <row r="6" spans="1:19" ht="14.45" customHeight="1" x14ac:dyDescent="0.2">
      <c r="A6" s="835" t="s">
        <v>3690</v>
      </c>
      <c r="B6" s="863">
        <v>1294</v>
      </c>
      <c r="C6" s="807">
        <v>2.080385852090032</v>
      </c>
      <c r="D6" s="863">
        <v>622</v>
      </c>
      <c r="E6" s="807">
        <v>1</v>
      </c>
      <c r="F6" s="863">
        <v>3199.33</v>
      </c>
      <c r="G6" s="812">
        <v>5.1436173633440516</v>
      </c>
      <c r="H6" s="863"/>
      <c r="I6" s="807"/>
      <c r="J6" s="863"/>
      <c r="K6" s="807"/>
      <c r="L6" s="863"/>
      <c r="M6" s="812"/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3691</v>
      </c>
      <c r="B7" s="865">
        <v>1041.33</v>
      </c>
      <c r="C7" s="822">
        <v>0.23004378504239328</v>
      </c>
      <c r="D7" s="865">
        <v>4526.66</v>
      </c>
      <c r="E7" s="822">
        <v>1</v>
      </c>
      <c r="F7" s="865">
        <v>2362.89</v>
      </c>
      <c r="G7" s="827">
        <v>0.5219941413757605</v>
      </c>
      <c r="H7" s="865"/>
      <c r="I7" s="822"/>
      <c r="J7" s="865"/>
      <c r="K7" s="822"/>
      <c r="L7" s="865"/>
      <c r="M7" s="827"/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3692</v>
      </c>
      <c r="B8" s="865">
        <v>5216.66</v>
      </c>
      <c r="C8" s="822">
        <v>1.6741527599486521</v>
      </c>
      <c r="D8" s="865">
        <v>3116</v>
      </c>
      <c r="E8" s="822">
        <v>1</v>
      </c>
      <c r="F8" s="865">
        <v>7842.2099999999991</v>
      </c>
      <c r="G8" s="827">
        <v>2.5167554557124516</v>
      </c>
      <c r="H8" s="865"/>
      <c r="I8" s="822"/>
      <c r="J8" s="865"/>
      <c r="K8" s="822"/>
      <c r="L8" s="865"/>
      <c r="M8" s="827"/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3693</v>
      </c>
      <c r="B9" s="865">
        <v>1008</v>
      </c>
      <c r="C9" s="822">
        <v>3.0545454545454547</v>
      </c>
      <c r="D9" s="865">
        <v>330</v>
      </c>
      <c r="E9" s="822">
        <v>1</v>
      </c>
      <c r="F9" s="865">
        <v>1016</v>
      </c>
      <c r="G9" s="827">
        <v>3.0787878787878786</v>
      </c>
      <c r="H9" s="865"/>
      <c r="I9" s="822"/>
      <c r="J9" s="865"/>
      <c r="K9" s="822"/>
      <c r="L9" s="865"/>
      <c r="M9" s="827"/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3694</v>
      </c>
      <c r="B10" s="865"/>
      <c r="C10" s="822"/>
      <c r="D10" s="865">
        <v>254</v>
      </c>
      <c r="E10" s="822">
        <v>1</v>
      </c>
      <c r="F10" s="865">
        <v>885</v>
      </c>
      <c r="G10" s="827">
        <v>3.484251968503937</v>
      </c>
      <c r="H10" s="865"/>
      <c r="I10" s="822"/>
      <c r="J10" s="865"/>
      <c r="K10" s="822"/>
      <c r="L10" s="865"/>
      <c r="M10" s="827"/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1921</v>
      </c>
      <c r="B11" s="865">
        <v>36513291.990000002</v>
      </c>
      <c r="C11" s="822">
        <v>0.95967142289666507</v>
      </c>
      <c r="D11" s="865">
        <v>38047701.659999996</v>
      </c>
      <c r="E11" s="822">
        <v>1</v>
      </c>
      <c r="F11" s="865">
        <v>36593148.68999999</v>
      </c>
      <c r="G11" s="827">
        <v>0.96177028029187905</v>
      </c>
      <c r="H11" s="865">
        <v>20416779.120000016</v>
      </c>
      <c r="I11" s="822">
        <v>1.2604672191302591</v>
      </c>
      <c r="J11" s="865">
        <v>16197786.66999995</v>
      </c>
      <c r="K11" s="822">
        <v>1</v>
      </c>
      <c r="L11" s="865">
        <v>18346699.039999992</v>
      </c>
      <c r="M11" s="827">
        <v>1.1326670374033299</v>
      </c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3695</v>
      </c>
      <c r="B12" s="865">
        <v>8982.32</v>
      </c>
      <c r="C12" s="822">
        <v>0.85878623084483507</v>
      </c>
      <c r="D12" s="865">
        <v>10459.32</v>
      </c>
      <c r="E12" s="822">
        <v>1</v>
      </c>
      <c r="F12" s="865">
        <v>17867.21</v>
      </c>
      <c r="G12" s="827">
        <v>1.7082573245679451</v>
      </c>
      <c r="H12" s="865"/>
      <c r="I12" s="822"/>
      <c r="J12" s="865"/>
      <c r="K12" s="822"/>
      <c r="L12" s="865"/>
      <c r="M12" s="827"/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3696</v>
      </c>
      <c r="B13" s="865"/>
      <c r="C13" s="822"/>
      <c r="D13" s="865">
        <v>252</v>
      </c>
      <c r="E13" s="822">
        <v>1</v>
      </c>
      <c r="F13" s="865">
        <v>510</v>
      </c>
      <c r="G13" s="827">
        <v>2.0238095238095237</v>
      </c>
      <c r="H13" s="865"/>
      <c r="I13" s="822"/>
      <c r="J13" s="865"/>
      <c r="K13" s="822"/>
      <c r="L13" s="865"/>
      <c r="M13" s="827"/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3697</v>
      </c>
      <c r="B14" s="865">
        <v>1764</v>
      </c>
      <c r="C14" s="822">
        <v>0.69448818897637798</v>
      </c>
      <c r="D14" s="865">
        <v>2540</v>
      </c>
      <c r="E14" s="822">
        <v>1</v>
      </c>
      <c r="F14" s="865">
        <v>1137</v>
      </c>
      <c r="G14" s="827">
        <v>0.44763779527559056</v>
      </c>
      <c r="H14" s="865"/>
      <c r="I14" s="822"/>
      <c r="J14" s="865"/>
      <c r="K14" s="822"/>
      <c r="L14" s="865"/>
      <c r="M14" s="827"/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3698</v>
      </c>
      <c r="B15" s="865">
        <v>22788</v>
      </c>
      <c r="C15" s="822">
        <v>1.6175468483816013</v>
      </c>
      <c r="D15" s="865">
        <v>14088</v>
      </c>
      <c r="E15" s="822">
        <v>1</v>
      </c>
      <c r="F15" s="865">
        <v>22438</v>
      </c>
      <c r="G15" s="827">
        <v>1.5927030096536059</v>
      </c>
      <c r="H15" s="865"/>
      <c r="I15" s="822"/>
      <c r="J15" s="865"/>
      <c r="K15" s="822"/>
      <c r="L15" s="865"/>
      <c r="M15" s="827"/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3699</v>
      </c>
      <c r="B16" s="865">
        <v>379</v>
      </c>
      <c r="C16" s="822">
        <v>0.56736526946107779</v>
      </c>
      <c r="D16" s="865">
        <v>668</v>
      </c>
      <c r="E16" s="822">
        <v>1</v>
      </c>
      <c r="F16" s="865">
        <v>634</v>
      </c>
      <c r="G16" s="827">
        <v>0.94910179640718562</v>
      </c>
      <c r="H16" s="865"/>
      <c r="I16" s="822"/>
      <c r="J16" s="865"/>
      <c r="K16" s="822"/>
      <c r="L16" s="865"/>
      <c r="M16" s="827"/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3700</v>
      </c>
      <c r="B17" s="865">
        <v>127</v>
      </c>
      <c r="C17" s="822"/>
      <c r="D17" s="865"/>
      <c r="E17" s="822"/>
      <c r="F17" s="865"/>
      <c r="G17" s="827"/>
      <c r="H17" s="865"/>
      <c r="I17" s="822"/>
      <c r="J17" s="865"/>
      <c r="K17" s="822"/>
      <c r="L17" s="865"/>
      <c r="M17" s="827"/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3701</v>
      </c>
      <c r="B18" s="865">
        <v>416</v>
      </c>
      <c r="C18" s="822"/>
      <c r="D18" s="865"/>
      <c r="E18" s="822"/>
      <c r="F18" s="865">
        <v>255</v>
      </c>
      <c r="G18" s="827"/>
      <c r="H18" s="865"/>
      <c r="I18" s="822"/>
      <c r="J18" s="865"/>
      <c r="K18" s="822"/>
      <c r="L18" s="865"/>
      <c r="M18" s="827"/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3702</v>
      </c>
      <c r="B19" s="865"/>
      <c r="C19" s="822"/>
      <c r="D19" s="865">
        <v>164</v>
      </c>
      <c r="E19" s="822">
        <v>1</v>
      </c>
      <c r="F19" s="865"/>
      <c r="G19" s="827"/>
      <c r="H19" s="865"/>
      <c r="I19" s="822"/>
      <c r="J19" s="865"/>
      <c r="K19" s="822"/>
      <c r="L19" s="865"/>
      <c r="M19" s="827"/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3703</v>
      </c>
      <c r="B20" s="865">
        <v>3522</v>
      </c>
      <c r="C20" s="822">
        <v>2.3417553191489362</v>
      </c>
      <c r="D20" s="865">
        <v>1504</v>
      </c>
      <c r="E20" s="822">
        <v>1</v>
      </c>
      <c r="F20" s="865">
        <v>3541</v>
      </c>
      <c r="G20" s="827">
        <v>2.3543882978723403</v>
      </c>
      <c r="H20" s="865"/>
      <c r="I20" s="822"/>
      <c r="J20" s="865"/>
      <c r="K20" s="822"/>
      <c r="L20" s="865"/>
      <c r="M20" s="827"/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3704</v>
      </c>
      <c r="B21" s="865">
        <v>105721.26000000002</v>
      </c>
      <c r="C21" s="822">
        <v>2.9986768198407252</v>
      </c>
      <c r="D21" s="865">
        <v>35255.97</v>
      </c>
      <c r="E21" s="822">
        <v>1</v>
      </c>
      <c r="F21" s="865">
        <v>57226.960000000014</v>
      </c>
      <c r="G21" s="827">
        <v>1.6231849527895563</v>
      </c>
      <c r="H21" s="865"/>
      <c r="I21" s="822"/>
      <c r="J21" s="865"/>
      <c r="K21" s="822"/>
      <c r="L21" s="865"/>
      <c r="M21" s="827"/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3705</v>
      </c>
      <c r="B22" s="865">
        <v>252</v>
      </c>
      <c r="C22" s="822"/>
      <c r="D22" s="865"/>
      <c r="E22" s="822"/>
      <c r="F22" s="865">
        <v>1091.8899999999999</v>
      </c>
      <c r="G22" s="827"/>
      <c r="H22" s="865"/>
      <c r="I22" s="822"/>
      <c r="J22" s="865"/>
      <c r="K22" s="822"/>
      <c r="L22" s="865"/>
      <c r="M22" s="827"/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3706</v>
      </c>
      <c r="B23" s="865">
        <v>7507.33</v>
      </c>
      <c r="C23" s="822">
        <v>2.5460141216688261</v>
      </c>
      <c r="D23" s="865">
        <v>2948.66</v>
      </c>
      <c r="E23" s="822">
        <v>1</v>
      </c>
      <c r="F23" s="865">
        <v>4572.66</v>
      </c>
      <c r="G23" s="827">
        <v>1.5507586496917245</v>
      </c>
      <c r="H23" s="865"/>
      <c r="I23" s="822"/>
      <c r="J23" s="865"/>
      <c r="K23" s="822"/>
      <c r="L23" s="865"/>
      <c r="M23" s="827"/>
      <c r="N23" s="865"/>
      <c r="O23" s="822"/>
      <c r="P23" s="865"/>
      <c r="Q23" s="822"/>
      <c r="R23" s="865"/>
      <c r="S23" s="828"/>
    </row>
    <row r="24" spans="1:19" ht="14.45" customHeight="1" x14ac:dyDescent="0.2">
      <c r="A24" s="836" t="s">
        <v>3707</v>
      </c>
      <c r="B24" s="865"/>
      <c r="C24" s="822"/>
      <c r="D24" s="865">
        <v>376</v>
      </c>
      <c r="E24" s="822">
        <v>1</v>
      </c>
      <c r="F24" s="865"/>
      <c r="G24" s="827"/>
      <c r="H24" s="865"/>
      <c r="I24" s="822"/>
      <c r="J24" s="865"/>
      <c r="K24" s="822"/>
      <c r="L24" s="865"/>
      <c r="M24" s="827"/>
      <c r="N24" s="865"/>
      <c r="O24" s="822"/>
      <c r="P24" s="865"/>
      <c r="Q24" s="822"/>
      <c r="R24" s="865"/>
      <c r="S24" s="828"/>
    </row>
    <row r="25" spans="1:19" ht="14.45" customHeight="1" x14ac:dyDescent="0.2">
      <c r="A25" s="836" t="s">
        <v>3708</v>
      </c>
      <c r="B25" s="865">
        <v>1665</v>
      </c>
      <c r="C25" s="822">
        <v>2.3740607132163176</v>
      </c>
      <c r="D25" s="865">
        <v>701.32999999999993</v>
      </c>
      <c r="E25" s="822">
        <v>1</v>
      </c>
      <c r="F25" s="865">
        <v>791.32999999999993</v>
      </c>
      <c r="G25" s="827">
        <v>1.1283276061198009</v>
      </c>
      <c r="H25" s="865"/>
      <c r="I25" s="822"/>
      <c r="J25" s="865"/>
      <c r="K25" s="822"/>
      <c r="L25" s="865"/>
      <c r="M25" s="827"/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3709</v>
      </c>
      <c r="B26" s="865">
        <v>3867.33</v>
      </c>
      <c r="C26" s="822">
        <v>0.77233375870973153</v>
      </c>
      <c r="D26" s="865">
        <v>5007.33</v>
      </c>
      <c r="E26" s="822">
        <v>1</v>
      </c>
      <c r="F26" s="865">
        <v>6696</v>
      </c>
      <c r="G26" s="827">
        <v>1.3372396067365242</v>
      </c>
      <c r="H26" s="865"/>
      <c r="I26" s="822"/>
      <c r="J26" s="865"/>
      <c r="K26" s="822"/>
      <c r="L26" s="865"/>
      <c r="M26" s="827"/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3710</v>
      </c>
      <c r="B27" s="865">
        <v>2604</v>
      </c>
      <c r="C27" s="822">
        <v>1.643939393939394</v>
      </c>
      <c r="D27" s="865">
        <v>1584</v>
      </c>
      <c r="E27" s="822">
        <v>1</v>
      </c>
      <c r="F27" s="865">
        <v>2793</v>
      </c>
      <c r="G27" s="827">
        <v>1.7632575757575757</v>
      </c>
      <c r="H27" s="865"/>
      <c r="I27" s="822"/>
      <c r="J27" s="865"/>
      <c r="K27" s="822"/>
      <c r="L27" s="865"/>
      <c r="M27" s="827"/>
      <c r="N27" s="865"/>
      <c r="O27" s="822"/>
      <c r="P27" s="865"/>
      <c r="Q27" s="822"/>
      <c r="R27" s="865"/>
      <c r="S27" s="828"/>
    </row>
    <row r="28" spans="1:19" ht="14.45" customHeight="1" x14ac:dyDescent="0.2">
      <c r="A28" s="836" t="s">
        <v>3711</v>
      </c>
      <c r="B28" s="865">
        <v>8870.99</v>
      </c>
      <c r="C28" s="822">
        <v>0.78732032107013916</v>
      </c>
      <c r="D28" s="865">
        <v>11267.32</v>
      </c>
      <c r="E28" s="822">
        <v>1</v>
      </c>
      <c r="F28" s="865">
        <v>12481.999999999998</v>
      </c>
      <c r="G28" s="827">
        <v>1.1078055828715256</v>
      </c>
      <c r="H28" s="865"/>
      <c r="I28" s="822"/>
      <c r="J28" s="865"/>
      <c r="K28" s="822"/>
      <c r="L28" s="865"/>
      <c r="M28" s="827"/>
      <c r="N28" s="865"/>
      <c r="O28" s="822"/>
      <c r="P28" s="865"/>
      <c r="Q28" s="822"/>
      <c r="R28" s="865"/>
      <c r="S28" s="828"/>
    </row>
    <row r="29" spans="1:19" ht="14.45" customHeight="1" x14ac:dyDescent="0.2">
      <c r="A29" s="836" t="s">
        <v>3712</v>
      </c>
      <c r="B29" s="865">
        <v>3511</v>
      </c>
      <c r="C29" s="822">
        <v>1.3483102918586789</v>
      </c>
      <c r="D29" s="865">
        <v>2604</v>
      </c>
      <c r="E29" s="822">
        <v>1</v>
      </c>
      <c r="F29" s="865">
        <v>4892</v>
      </c>
      <c r="G29" s="827">
        <v>1.8786482334869432</v>
      </c>
      <c r="H29" s="865"/>
      <c r="I29" s="822"/>
      <c r="J29" s="865"/>
      <c r="K29" s="822"/>
      <c r="L29" s="865"/>
      <c r="M29" s="827"/>
      <c r="N29" s="865"/>
      <c r="O29" s="822"/>
      <c r="P29" s="865"/>
      <c r="Q29" s="822"/>
      <c r="R29" s="865"/>
      <c r="S29" s="828"/>
    </row>
    <row r="30" spans="1:19" ht="14.45" customHeight="1" x14ac:dyDescent="0.2">
      <c r="A30" s="836" t="s">
        <v>3713</v>
      </c>
      <c r="B30" s="865">
        <v>504</v>
      </c>
      <c r="C30" s="822">
        <v>1.726027397260274</v>
      </c>
      <c r="D30" s="865">
        <v>292</v>
      </c>
      <c r="E30" s="822">
        <v>1</v>
      </c>
      <c r="F30" s="865">
        <v>2150</v>
      </c>
      <c r="G30" s="827">
        <v>7.3630136986301373</v>
      </c>
      <c r="H30" s="865"/>
      <c r="I30" s="822"/>
      <c r="J30" s="865"/>
      <c r="K30" s="822"/>
      <c r="L30" s="865"/>
      <c r="M30" s="827"/>
      <c r="N30" s="865"/>
      <c r="O30" s="822"/>
      <c r="P30" s="865"/>
      <c r="Q30" s="822"/>
      <c r="R30" s="865"/>
      <c r="S30" s="828"/>
    </row>
    <row r="31" spans="1:19" ht="14.45" customHeight="1" thickBot="1" x14ac:dyDescent="0.25">
      <c r="A31" s="869" t="s">
        <v>3714</v>
      </c>
      <c r="B31" s="867">
        <v>4903.66</v>
      </c>
      <c r="C31" s="814">
        <v>1.8923332805933633</v>
      </c>
      <c r="D31" s="867">
        <v>2591.33</v>
      </c>
      <c r="E31" s="814">
        <v>1</v>
      </c>
      <c r="F31" s="867">
        <v>5487.5599999999995</v>
      </c>
      <c r="G31" s="819">
        <v>2.1176615869071092</v>
      </c>
      <c r="H31" s="867"/>
      <c r="I31" s="814"/>
      <c r="J31" s="867"/>
      <c r="K31" s="814"/>
      <c r="L31" s="867"/>
      <c r="M31" s="819"/>
      <c r="N31" s="867"/>
      <c r="O31" s="814"/>
      <c r="P31" s="867"/>
      <c r="Q31" s="814"/>
      <c r="R31" s="867"/>
      <c r="S31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13716F7-8A38-44E0-A187-7EEA1853E015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9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4341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24008.250000000007</v>
      </c>
      <c r="G3" s="208">
        <f t="shared" si="0"/>
        <v>57116015.99000001</v>
      </c>
      <c r="H3" s="208"/>
      <c r="I3" s="208"/>
      <c r="J3" s="208">
        <f t="shared" si="0"/>
        <v>26649.06</v>
      </c>
      <c r="K3" s="208">
        <f t="shared" si="0"/>
        <v>54346640.250000015</v>
      </c>
      <c r="L3" s="208"/>
      <c r="M3" s="208"/>
      <c r="N3" s="208">
        <f t="shared" si="0"/>
        <v>24008.77</v>
      </c>
      <c r="O3" s="208">
        <f t="shared" si="0"/>
        <v>55099718.769999996</v>
      </c>
      <c r="P3" s="79">
        <f>IF(K3=0,0,O3/K3)</f>
        <v>1.0138569471182717</v>
      </c>
      <c r="Q3" s="209">
        <f>IF(N3=0,0,O3/N3)</f>
        <v>2294.9829903822642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3715</v>
      </c>
      <c r="B6" s="807" t="s">
        <v>3624</v>
      </c>
      <c r="C6" s="807" t="s">
        <v>3621</v>
      </c>
      <c r="D6" s="807" t="s">
        <v>3640</v>
      </c>
      <c r="E6" s="807" t="s">
        <v>3641</v>
      </c>
      <c r="F6" s="225">
        <v>1</v>
      </c>
      <c r="G6" s="225">
        <v>37</v>
      </c>
      <c r="H6" s="225">
        <v>0.32456140350877194</v>
      </c>
      <c r="I6" s="225">
        <v>37</v>
      </c>
      <c r="J6" s="225">
        <v>3</v>
      </c>
      <c r="K6" s="225">
        <v>114</v>
      </c>
      <c r="L6" s="225">
        <v>1</v>
      </c>
      <c r="M6" s="225">
        <v>38</v>
      </c>
      <c r="N6" s="225"/>
      <c r="O6" s="225"/>
      <c r="P6" s="812"/>
      <c r="Q6" s="830"/>
    </row>
    <row r="7" spans="1:17" ht="14.45" customHeight="1" x14ac:dyDescent="0.2">
      <c r="A7" s="821" t="s">
        <v>3715</v>
      </c>
      <c r="B7" s="822" t="s">
        <v>3624</v>
      </c>
      <c r="C7" s="822" t="s">
        <v>3621</v>
      </c>
      <c r="D7" s="822" t="s">
        <v>3650</v>
      </c>
      <c r="E7" s="822" t="s">
        <v>3651</v>
      </c>
      <c r="F7" s="831">
        <v>1</v>
      </c>
      <c r="G7" s="831">
        <v>127</v>
      </c>
      <c r="H7" s="831"/>
      <c r="I7" s="831">
        <v>127</v>
      </c>
      <c r="J7" s="831"/>
      <c r="K7" s="831"/>
      <c r="L7" s="831"/>
      <c r="M7" s="831"/>
      <c r="N7" s="831">
        <v>1</v>
      </c>
      <c r="O7" s="831">
        <v>127</v>
      </c>
      <c r="P7" s="827"/>
      <c r="Q7" s="832">
        <v>127</v>
      </c>
    </row>
    <row r="8" spans="1:17" ht="14.45" customHeight="1" x14ac:dyDescent="0.2">
      <c r="A8" s="821" t="s">
        <v>3715</v>
      </c>
      <c r="B8" s="822" t="s">
        <v>3624</v>
      </c>
      <c r="C8" s="822" t="s">
        <v>3621</v>
      </c>
      <c r="D8" s="822" t="s">
        <v>3658</v>
      </c>
      <c r="E8" s="822" t="s">
        <v>3659</v>
      </c>
      <c r="F8" s="831"/>
      <c r="G8" s="831"/>
      <c r="H8" s="831"/>
      <c r="I8" s="831"/>
      <c r="J8" s="831"/>
      <c r="K8" s="831"/>
      <c r="L8" s="831"/>
      <c r="M8" s="831"/>
      <c r="N8" s="831">
        <v>1</v>
      </c>
      <c r="O8" s="831">
        <v>33.33</v>
      </c>
      <c r="P8" s="827"/>
      <c r="Q8" s="832">
        <v>33.33</v>
      </c>
    </row>
    <row r="9" spans="1:17" ht="14.45" customHeight="1" x14ac:dyDescent="0.2">
      <c r="A9" s="821" t="s">
        <v>3715</v>
      </c>
      <c r="B9" s="822" t="s">
        <v>3624</v>
      </c>
      <c r="C9" s="822" t="s">
        <v>3621</v>
      </c>
      <c r="D9" s="822" t="s">
        <v>3660</v>
      </c>
      <c r="E9" s="822" t="s">
        <v>3661</v>
      </c>
      <c r="F9" s="831">
        <v>3</v>
      </c>
      <c r="G9" s="831">
        <v>756</v>
      </c>
      <c r="H9" s="831">
        <v>1.4881889763779528</v>
      </c>
      <c r="I9" s="831">
        <v>252</v>
      </c>
      <c r="J9" s="831">
        <v>2</v>
      </c>
      <c r="K9" s="831">
        <v>508</v>
      </c>
      <c r="L9" s="831">
        <v>1</v>
      </c>
      <c r="M9" s="831">
        <v>254</v>
      </c>
      <c r="N9" s="831">
        <v>3</v>
      </c>
      <c r="O9" s="831">
        <v>765</v>
      </c>
      <c r="P9" s="827">
        <v>1.5059055118110236</v>
      </c>
      <c r="Q9" s="832">
        <v>255</v>
      </c>
    </row>
    <row r="10" spans="1:17" ht="14.45" customHeight="1" x14ac:dyDescent="0.2">
      <c r="A10" s="821" t="s">
        <v>3715</v>
      </c>
      <c r="B10" s="822" t="s">
        <v>3624</v>
      </c>
      <c r="C10" s="822" t="s">
        <v>3621</v>
      </c>
      <c r="D10" s="822" t="s">
        <v>3676</v>
      </c>
      <c r="E10" s="822" t="s">
        <v>3677</v>
      </c>
      <c r="F10" s="831">
        <v>1</v>
      </c>
      <c r="G10" s="831">
        <v>374</v>
      </c>
      <c r="H10" s="831"/>
      <c r="I10" s="831">
        <v>374</v>
      </c>
      <c r="J10" s="831"/>
      <c r="K10" s="831"/>
      <c r="L10" s="831"/>
      <c r="M10" s="831"/>
      <c r="N10" s="831">
        <v>6</v>
      </c>
      <c r="O10" s="831">
        <v>2274</v>
      </c>
      <c r="P10" s="827"/>
      <c r="Q10" s="832">
        <v>379</v>
      </c>
    </row>
    <row r="11" spans="1:17" ht="14.45" customHeight="1" x14ac:dyDescent="0.2">
      <c r="A11" s="821" t="s">
        <v>3716</v>
      </c>
      <c r="B11" s="822" t="s">
        <v>3624</v>
      </c>
      <c r="C11" s="822" t="s">
        <v>3621</v>
      </c>
      <c r="D11" s="822" t="s">
        <v>3640</v>
      </c>
      <c r="E11" s="822" t="s">
        <v>3641</v>
      </c>
      <c r="F11" s="831"/>
      <c r="G11" s="831"/>
      <c r="H11" s="831"/>
      <c r="I11" s="831"/>
      <c r="J11" s="831">
        <v>4</v>
      </c>
      <c r="K11" s="831">
        <v>152</v>
      </c>
      <c r="L11" s="831">
        <v>1</v>
      </c>
      <c r="M11" s="831">
        <v>38</v>
      </c>
      <c r="N11" s="831"/>
      <c r="O11" s="831"/>
      <c r="P11" s="827"/>
      <c r="Q11" s="832"/>
    </row>
    <row r="12" spans="1:17" ht="14.45" customHeight="1" x14ac:dyDescent="0.2">
      <c r="A12" s="821" t="s">
        <v>3716</v>
      </c>
      <c r="B12" s="822" t="s">
        <v>3624</v>
      </c>
      <c r="C12" s="822" t="s">
        <v>3621</v>
      </c>
      <c r="D12" s="822" t="s">
        <v>3650</v>
      </c>
      <c r="E12" s="822" t="s">
        <v>3651</v>
      </c>
      <c r="F12" s="831"/>
      <c r="G12" s="831"/>
      <c r="H12" s="831"/>
      <c r="I12" s="831"/>
      <c r="J12" s="831">
        <v>5</v>
      </c>
      <c r="K12" s="831">
        <v>630</v>
      </c>
      <c r="L12" s="831">
        <v>1</v>
      </c>
      <c r="M12" s="831">
        <v>126</v>
      </c>
      <c r="N12" s="831">
        <v>1</v>
      </c>
      <c r="O12" s="831">
        <v>127</v>
      </c>
      <c r="P12" s="827">
        <v>0.20158730158730159</v>
      </c>
      <c r="Q12" s="832">
        <v>127</v>
      </c>
    </row>
    <row r="13" spans="1:17" ht="14.45" customHeight="1" x14ac:dyDescent="0.2">
      <c r="A13" s="821" t="s">
        <v>3716</v>
      </c>
      <c r="B13" s="822" t="s">
        <v>3624</v>
      </c>
      <c r="C13" s="822" t="s">
        <v>3621</v>
      </c>
      <c r="D13" s="822" t="s">
        <v>3658</v>
      </c>
      <c r="E13" s="822" t="s">
        <v>3659</v>
      </c>
      <c r="F13" s="831">
        <v>1</v>
      </c>
      <c r="G13" s="831">
        <v>33.33</v>
      </c>
      <c r="H13" s="831">
        <v>0.5</v>
      </c>
      <c r="I13" s="831">
        <v>33.33</v>
      </c>
      <c r="J13" s="831">
        <v>2</v>
      </c>
      <c r="K13" s="831">
        <v>66.66</v>
      </c>
      <c r="L13" s="831">
        <v>1</v>
      </c>
      <c r="M13" s="831">
        <v>33.33</v>
      </c>
      <c r="N13" s="831">
        <v>2</v>
      </c>
      <c r="O13" s="831">
        <v>78.89</v>
      </c>
      <c r="P13" s="827">
        <v>1.1834683468346836</v>
      </c>
      <c r="Q13" s="832">
        <v>39.445</v>
      </c>
    </row>
    <row r="14" spans="1:17" ht="14.45" customHeight="1" x14ac:dyDescent="0.2">
      <c r="A14" s="821" t="s">
        <v>3716</v>
      </c>
      <c r="B14" s="822" t="s">
        <v>3624</v>
      </c>
      <c r="C14" s="822" t="s">
        <v>3621</v>
      </c>
      <c r="D14" s="822" t="s">
        <v>3660</v>
      </c>
      <c r="E14" s="822" t="s">
        <v>3661</v>
      </c>
      <c r="F14" s="831">
        <v>4</v>
      </c>
      <c r="G14" s="831">
        <v>1008</v>
      </c>
      <c r="H14" s="831">
        <v>0.3052695336159903</v>
      </c>
      <c r="I14" s="831">
        <v>252</v>
      </c>
      <c r="J14" s="831">
        <v>13</v>
      </c>
      <c r="K14" s="831">
        <v>3302</v>
      </c>
      <c r="L14" s="831">
        <v>1</v>
      </c>
      <c r="M14" s="831">
        <v>254</v>
      </c>
      <c r="N14" s="831">
        <v>4</v>
      </c>
      <c r="O14" s="831">
        <v>1020</v>
      </c>
      <c r="P14" s="827">
        <v>0.30890369473046636</v>
      </c>
      <c r="Q14" s="832">
        <v>255</v>
      </c>
    </row>
    <row r="15" spans="1:17" ht="14.45" customHeight="1" x14ac:dyDescent="0.2">
      <c r="A15" s="821" t="s">
        <v>3716</v>
      </c>
      <c r="B15" s="822" t="s">
        <v>3624</v>
      </c>
      <c r="C15" s="822" t="s">
        <v>3621</v>
      </c>
      <c r="D15" s="822" t="s">
        <v>3676</v>
      </c>
      <c r="E15" s="822" t="s">
        <v>3677</v>
      </c>
      <c r="F15" s="831"/>
      <c r="G15" s="831"/>
      <c r="H15" s="831"/>
      <c r="I15" s="831"/>
      <c r="J15" s="831">
        <v>1</v>
      </c>
      <c r="K15" s="831">
        <v>376</v>
      </c>
      <c r="L15" s="831">
        <v>1</v>
      </c>
      <c r="M15" s="831">
        <v>376</v>
      </c>
      <c r="N15" s="831">
        <v>3</v>
      </c>
      <c r="O15" s="831">
        <v>1137</v>
      </c>
      <c r="P15" s="827">
        <v>3.0239361702127661</v>
      </c>
      <c r="Q15" s="832">
        <v>379</v>
      </c>
    </row>
    <row r="16" spans="1:17" ht="14.45" customHeight="1" x14ac:dyDescent="0.2">
      <c r="A16" s="821" t="s">
        <v>3717</v>
      </c>
      <c r="B16" s="822" t="s">
        <v>3624</v>
      </c>
      <c r="C16" s="822" t="s">
        <v>3621</v>
      </c>
      <c r="D16" s="822" t="s">
        <v>3640</v>
      </c>
      <c r="E16" s="822" t="s">
        <v>3641</v>
      </c>
      <c r="F16" s="831">
        <v>3</v>
      </c>
      <c r="G16" s="831">
        <v>111</v>
      </c>
      <c r="H16" s="831">
        <v>0.24342105263157895</v>
      </c>
      <c r="I16" s="831">
        <v>37</v>
      </c>
      <c r="J16" s="831">
        <v>12</v>
      </c>
      <c r="K16" s="831">
        <v>456</v>
      </c>
      <c r="L16" s="831">
        <v>1</v>
      </c>
      <c r="M16" s="831">
        <v>38</v>
      </c>
      <c r="N16" s="831">
        <v>1</v>
      </c>
      <c r="O16" s="831">
        <v>38</v>
      </c>
      <c r="P16" s="827">
        <v>8.3333333333333329E-2</v>
      </c>
      <c r="Q16" s="832">
        <v>38</v>
      </c>
    </row>
    <row r="17" spans="1:17" ht="14.45" customHeight="1" x14ac:dyDescent="0.2">
      <c r="A17" s="821" t="s">
        <v>3717</v>
      </c>
      <c r="B17" s="822" t="s">
        <v>3624</v>
      </c>
      <c r="C17" s="822" t="s">
        <v>3621</v>
      </c>
      <c r="D17" s="822" t="s">
        <v>3650</v>
      </c>
      <c r="E17" s="822" t="s">
        <v>3651</v>
      </c>
      <c r="F17" s="831">
        <v>11</v>
      </c>
      <c r="G17" s="831">
        <v>1397</v>
      </c>
      <c r="H17" s="831">
        <v>1.5839002267573696</v>
      </c>
      <c r="I17" s="831">
        <v>127</v>
      </c>
      <c r="J17" s="831">
        <v>7</v>
      </c>
      <c r="K17" s="831">
        <v>882</v>
      </c>
      <c r="L17" s="831">
        <v>1</v>
      </c>
      <c r="M17" s="831">
        <v>126</v>
      </c>
      <c r="N17" s="831">
        <v>4</v>
      </c>
      <c r="O17" s="831">
        <v>508</v>
      </c>
      <c r="P17" s="827">
        <v>0.57596371882086173</v>
      </c>
      <c r="Q17" s="832">
        <v>127</v>
      </c>
    </row>
    <row r="18" spans="1:17" ht="14.45" customHeight="1" x14ac:dyDescent="0.2">
      <c r="A18" s="821" t="s">
        <v>3717</v>
      </c>
      <c r="B18" s="822" t="s">
        <v>3624</v>
      </c>
      <c r="C18" s="822" t="s">
        <v>3621</v>
      </c>
      <c r="D18" s="822" t="s">
        <v>3658</v>
      </c>
      <c r="E18" s="822" t="s">
        <v>3659</v>
      </c>
      <c r="F18" s="831">
        <v>2</v>
      </c>
      <c r="G18" s="831">
        <v>66.66</v>
      </c>
      <c r="H18" s="831"/>
      <c r="I18" s="831">
        <v>33.33</v>
      </c>
      <c r="J18" s="831"/>
      <c r="K18" s="831"/>
      <c r="L18" s="831"/>
      <c r="M18" s="831"/>
      <c r="N18" s="831">
        <v>6</v>
      </c>
      <c r="O18" s="831">
        <v>212.20999999999998</v>
      </c>
      <c r="P18" s="827"/>
      <c r="Q18" s="832">
        <v>35.368333333333332</v>
      </c>
    </row>
    <row r="19" spans="1:17" ht="14.45" customHeight="1" x14ac:dyDescent="0.2">
      <c r="A19" s="821" t="s">
        <v>3717</v>
      </c>
      <c r="B19" s="822" t="s">
        <v>3624</v>
      </c>
      <c r="C19" s="822" t="s">
        <v>3621</v>
      </c>
      <c r="D19" s="822" t="s">
        <v>3660</v>
      </c>
      <c r="E19" s="822" t="s">
        <v>3661</v>
      </c>
      <c r="F19" s="831">
        <v>10</v>
      </c>
      <c r="G19" s="831">
        <v>2520</v>
      </c>
      <c r="H19" s="831">
        <v>1.4173228346456692</v>
      </c>
      <c r="I19" s="831">
        <v>252</v>
      </c>
      <c r="J19" s="831">
        <v>7</v>
      </c>
      <c r="K19" s="831">
        <v>1778</v>
      </c>
      <c r="L19" s="831">
        <v>1</v>
      </c>
      <c r="M19" s="831">
        <v>254</v>
      </c>
      <c r="N19" s="831">
        <v>4</v>
      </c>
      <c r="O19" s="831">
        <v>1020</v>
      </c>
      <c r="P19" s="827">
        <v>0.5736782902137233</v>
      </c>
      <c r="Q19" s="832">
        <v>255</v>
      </c>
    </row>
    <row r="20" spans="1:17" ht="14.45" customHeight="1" x14ac:dyDescent="0.2">
      <c r="A20" s="821" t="s">
        <v>3717</v>
      </c>
      <c r="B20" s="822" t="s">
        <v>3624</v>
      </c>
      <c r="C20" s="822" t="s">
        <v>3621</v>
      </c>
      <c r="D20" s="822" t="s">
        <v>3676</v>
      </c>
      <c r="E20" s="822" t="s">
        <v>3677</v>
      </c>
      <c r="F20" s="831">
        <v>3</v>
      </c>
      <c r="G20" s="831">
        <v>1122</v>
      </c>
      <c r="H20" s="831"/>
      <c r="I20" s="831">
        <v>374</v>
      </c>
      <c r="J20" s="831"/>
      <c r="K20" s="831"/>
      <c r="L20" s="831"/>
      <c r="M20" s="831"/>
      <c r="N20" s="831">
        <v>16</v>
      </c>
      <c r="O20" s="831">
        <v>6064</v>
      </c>
      <c r="P20" s="827"/>
      <c r="Q20" s="832">
        <v>379</v>
      </c>
    </row>
    <row r="21" spans="1:17" ht="14.45" customHeight="1" x14ac:dyDescent="0.2">
      <c r="A21" s="821" t="s">
        <v>3718</v>
      </c>
      <c r="B21" s="822" t="s">
        <v>3624</v>
      </c>
      <c r="C21" s="822" t="s">
        <v>3621</v>
      </c>
      <c r="D21" s="822" t="s">
        <v>3640</v>
      </c>
      <c r="E21" s="822" t="s">
        <v>3641</v>
      </c>
      <c r="F21" s="831"/>
      <c r="G21" s="831"/>
      <c r="H21" s="831"/>
      <c r="I21" s="831"/>
      <c r="J21" s="831">
        <v>2</v>
      </c>
      <c r="K21" s="831">
        <v>76</v>
      </c>
      <c r="L21" s="831">
        <v>1</v>
      </c>
      <c r="M21" s="831">
        <v>38</v>
      </c>
      <c r="N21" s="831"/>
      <c r="O21" s="831"/>
      <c r="P21" s="827"/>
      <c r="Q21" s="832"/>
    </row>
    <row r="22" spans="1:17" ht="14.45" customHeight="1" x14ac:dyDescent="0.2">
      <c r="A22" s="821" t="s">
        <v>3718</v>
      </c>
      <c r="B22" s="822" t="s">
        <v>3624</v>
      </c>
      <c r="C22" s="822" t="s">
        <v>3621</v>
      </c>
      <c r="D22" s="822" t="s">
        <v>3650</v>
      </c>
      <c r="E22" s="822" t="s">
        <v>3651</v>
      </c>
      <c r="F22" s="831"/>
      <c r="G22" s="831"/>
      <c r="H22" s="831"/>
      <c r="I22" s="831"/>
      <c r="J22" s="831"/>
      <c r="K22" s="831"/>
      <c r="L22" s="831"/>
      <c r="M22" s="831"/>
      <c r="N22" s="831">
        <v>1</v>
      </c>
      <c r="O22" s="831">
        <v>127</v>
      </c>
      <c r="P22" s="827"/>
      <c r="Q22" s="832">
        <v>127</v>
      </c>
    </row>
    <row r="23" spans="1:17" ht="14.45" customHeight="1" x14ac:dyDescent="0.2">
      <c r="A23" s="821" t="s">
        <v>3718</v>
      </c>
      <c r="B23" s="822" t="s">
        <v>3624</v>
      </c>
      <c r="C23" s="822" t="s">
        <v>3621</v>
      </c>
      <c r="D23" s="822" t="s">
        <v>3660</v>
      </c>
      <c r="E23" s="822" t="s">
        <v>3661</v>
      </c>
      <c r="F23" s="831">
        <v>4</v>
      </c>
      <c r="G23" s="831">
        <v>1008</v>
      </c>
      <c r="H23" s="831">
        <v>3.9685039370078741</v>
      </c>
      <c r="I23" s="831">
        <v>252</v>
      </c>
      <c r="J23" s="831">
        <v>1</v>
      </c>
      <c r="K23" s="831">
        <v>254</v>
      </c>
      <c r="L23" s="831">
        <v>1</v>
      </c>
      <c r="M23" s="831">
        <v>254</v>
      </c>
      <c r="N23" s="831">
        <v>2</v>
      </c>
      <c r="O23" s="831">
        <v>510</v>
      </c>
      <c r="P23" s="827">
        <v>2.0078740157480315</v>
      </c>
      <c r="Q23" s="832">
        <v>255</v>
      </c>
    </row>
    <row r="24" spans="1:17" ht="14.45" customHeight="1" x14ac:dyDescent="0.2">
      <c r="A24" s="821" t="s">
        <v>3718</v>
      </c>
      <c r="B24" s="822" t="s">
        <v>3624</v>
      </c>
      <c r="C24" s="822" t="s">
        <v>3621</v>
      </c>
      <c r="D24" s="822" t="s">
        <v>3676</v>
      </c>
      <c r="E24" s="822" t="s">
        <v>3677</v>
      </c>
      <c r="F24" s="831"/>
      <c r="G24" s="831"/>
      <c r="H24" s="831"/>
      <c r="I24" s="831"/>
      <c r="J24" s="831"/>
      <c r="K24" s="831"/>
      <c r="L24" s="831"/>
      <c r="M24" s="831"/>
      <c r="N24" s="831">
        <v>1</v>
      </c>
      <c r="O24" s="831">
        <v>379</v>
      </c>
      <c r="P24" s="827"/>
      <c r="Q24" s="832">
        <v>379</v>
      </c>
    </row>
    <row r="25" spans="1:17" ht="14.45" customHeight="1" x14ac:dyDescent="0.2">
      <c r="A25" s="821" t="s">
        <v>3719</v>
      </c>
      <c r="B25" s="822" t="s">
        <v>3624</v>
      </c>
      <c r="C25" s="822" t="s">
        <v>3621</v>
      </c>
      <c r="D25" s="822" t="s">
        <v>3650</v>
      </c>
      <c r="E25" s="822" t="s">
        <v>3651</v>
      </c>
      <c r="F25" s="831"/>
      <c r="G25" s="831"/>
      <c r="H25" s="831"/>
      <c r="I25" s="831"/>
      <c r="J25" s="831"/>
      <c r="K25" s="831"/>
      <c r="L25" s="831"/>
      <c r="M25" s="831"/>
      <c r="N25" s="831">
        <v>1</v>
      </c>
      <c r="O25" s="831">
        <v>127</v>
      </c>
      <c r="P25" s="827"/>
      <c r="Q25" s="832">
        <v>127</v>
      </c>
    </row>
    <row r="26" spans="1:17" ht="14.45" customHeight="1" x14ac:dyDescent="0.2">
      <c r="A26" s="821" t="s">
        <v>3719</v>
      </c>
      <c r="B26" s="822" t="s">
        <v>3624</v>
      </c>
      <c r="C26" s="822" t="s">
        <v>3621</v>
      </c>
      <c r="D26" s="822" t="s">
        <v>3660</v>
      </c>
      <c r="E26" s="822" t="s">
        <v>3661</v>
      </c>
      <c r="F26" s="831"/>
      <c r="G26" s="831"/>
      <c r="H26" s="831"/>
      <c r="I26" s="831"/>
      <c r="J26" s="831">
        <v>1</v>
      </c>
      <c r="K26" s="831">
        <v>254</v>
      </c>
      <c r="L26" s="831">
        <v>1</v>
      </c>
      <c r="M26" s="831">
        <v>254</v>
      </c>
      <c r="N26" s="831"/>
      <c r="O26" s="831"/>
      <c r="P26" s="827"/>
      <c r="Q26" s="832"/>
    </row>
    <row r="27" spans="1:17" ht="14.45" customHeight="1" x14ac:dyDescent="0.2">
      <c r="A27" s="821" t="s">
        <v>3719</v>
      </c>
      <c r="B27" s="822" t="s">
        <v>3624</v>
      </c>
      <c r="C27" s="822" t="s">
        <v>3621</v>
      </c>
      <c r="D27" s="822" t="s">
        <v>3676</v>
      </c>
      <c r="E27" s="822" t="s">
        <v>3677</v>
      </c>
      <c r="F27" s="831"/>
      <c r="G27" s="831"/>
      <c r="H27" s="831"/>
      <c r="I27" s="831"/>
      <c r="J27" s="831"/>
      <c r="K27" s="831"/>
      <c r="L27" s="831"/>
      <c r="M27" s="831"/>
      <c r="N27" s="831">
        <v>2</v>
      </c>
      <c r="O27" s="831">
        <v>758</v>
      </c>
      <c r="P27" s="827"/>
      <c r="Q27" s="832">
        <v>379</v>
      </c>
    </row>
    <row r="28" spans="1:17" ht="14.45" customHeight="1" x14ac:dyDescent="0.2">
      <c r="A28" s="821" t="s">
        <v>3719</v>
      </c>
      <c r="B28" s="822" t="s">
        <v>3620</v>
      </c>
      <c r="C28" s="822" t="s">
        <v>3621</v>
      </c>
      <c r="D28" s="822" t="s">
        <v>3622</v>
      </c>
      <c r="E28" s="822" t="s">
        <v>3623</v>
      </c>
      <c r="F28" s="831"/>
      <c r="G28" s="831"/>
      <c r="H28" s="831"/>
      <c r="I28" s="831"/>
      <c r="J28" s="831">
        <v>1</v>
      </c>
      <c r="K28" s="831">
        <v>0</v>
      </c>
      <c r="L28" s="831"/>
      <c r="M28" s="831">
        <v>0</v>
      </c>
      <c r="N28" s="831">
        <v>3</v>
      </c>
      <c r="O28" s="831">
        <v>0</v>
      </c>
      <c r="P28" s="827"/>
      <c r="Q28" s="832">
        <v>0</v>
      </c>
    </row>
    <row r="29" spans="1:17" ht="14.45" customHeight="1" x14ac:dyDescent="0.2">
      <c r="A29" s="821" t="s">
        <v>589</v>
      </c>
      <c r="B29" s="822" t="s">
        <v>3624</v>
      </c>
      <c r="C29" s="822" t="s">
        <v>3621</v>
      </c>
      <c r="D29" s="822" t="s">
        <v>3640</v>
      </c>
      <c r="E29" s="822" t="s">
        <v>3641</v>
      </c>
      <c r="F29" s="831">
        <v>27</v>
      </c>
      <c r="G29" s="831">
        <v>999</v>
      </c>
      <c r="H29" s="831">
        <v>1.7526315789473683</v>
      </c>
      <c r="I29" s="831">
        <v>37</v>
      </c>
      <c r="J29" s="831">
        <v>15</v>
      </c>
      <c r="K29" s="831">
        <v>570</v>
      </c>
      <c r="L29" s="831">
        <v>1</v>
      </c>
      <c r="M29" s="831">
        <v>38</v>
      </c>
      <c r="N29" s="831">
        <v>3</v>
      </c>
      <c r="O29" s="831">
        <v>114</v>
      </c>
      <c r="P29" s="827">
        <v>0.2</v>
      </c>
      <c r="Q29" s="832">
        <v>38</v>
      </c>
    </row>
    <row r="30" spans="1:17" ht="14.45" customHeight="1" x14ac:dyDescent="0.2">
      <c r="A30" s="821" t="s">
        <v>589</v>
      </c>
      <c r="B30" s="822" t="s">
        <v>3624</v>
      </c>
      <c r="C30" s="822" t="s">
        <v>3621</v>
      </c>
      <c r="D30" s="822" t="s">
        <v>3642</v>
      </c>
      <c r="E30" s="822" t="s">
        <v>3643</v>
      </c>
      <c r="F30" s="831">
        <v>97</v>
      </c>
      <c r="G30" s="831">
        <v>485</v>
      </c>
      <c r="H30" s="831">
        <v>1.0319148936170213</v>
      </c>
      <c r="I30" s="831">
        <v>5</v>
      </c>
      <c r="J30" s="831">
        <v>94</v>
      </c>
      <c r="K30" s="831">
        <v>470</v>
      </c>
      <c r="L30" s="831">
        <v>1</v>
      </c>
      <c r="M30" s="831">
        <v>5</v>
      </c>
      <c r="N30" s="831"/>
      <c r="O30" s="831"/>
      <c r="P30" s="827"/>
      <c r="Q30" s="832"/>
    </row>
    <row r="31" spans="1:17" ht="14.45" customHeight="1" x14ac:dyDescent="0.2">
      <c r="A31" s="821" t="s">
        <v>589</v>
      </c>
      <c r="B31" s="822" t="s">
        <v>3624</v>
      </c>
      <c r="C31" s="822" t="s">
        <v>3621</v>
      </c>
      <c r="D31" s="822" t="s">
        <v>3644</v>
      </c>
      <c r="E31" s="822" t="s">
        <v>3645</v>
      </c>
      <c r="F31" s="831">
        <v>2</v>
      </c>
      <c r="G31" s="831">
        <v>10</v>
      </c>
      <c r="H31" s="831">
        <v>2</v>
      </c>
      <c r="I31" s="831">
        <v>5</v>
      </c>
      <c r="J31" s="831">
        <v>1</v>
      </c>
      <c r="K31" s="831">
        <v>5</v>
      </c>
      <c r="L31" s="831">
        <v>1</v>
      </c>
      <c r="M31" s="831">
        <v>5</v>
      </c>
      <c r="N31" s="831"/>
      <c r="O31" s="831"/>
      <c r="P31" s="827"/>
      <c r="Q31" s="832"/>
    </row>
    <row r="32" spans="1:17" ht="14.45" customHeight="1" x14ac:dyDescent="0.2">
      <c r="A32" s="821" t="s">
        <v>589</v>
      </c>
      <c r="B32" s="822" t="s">
        <v>3624</v>
      </c>
      <c r="C32" s="822" t="s">
        <v>3621</v>
      </c>
      <c r="D32" s="822" t="s">
        <v>3650</v>
      </c>
      <c r="E32" s="822" t="s">
        <v>3651</v>
      </c>
      <c r="F32" s="831">
        <v>1</v>
      </c>
      <c r="G32" s="831">
        <v>127</v>
      </c>
      <c r="H32" s="831">
        <v>1.0079365079365079</v>
      </c>
      <c r="I32" s="831">
        <v>127</v>
      </c>
      <c r="J32" s="831">
        <v>1</v>
      </c>
      <c r="K32" s="831">
        <v>126</v>
      </c>
      <c r="L32" s="831">
        <v>1</v>
      </c>
      <c r="M32" s="831">
        <v>126</v>
      </c>
      <c r="N32" s="831">
        <v>1</v>
      </c>
      <c r="O32" s="831">
        <v>127</v>
      </c>
      <c r="P32" s="827">
        <v>1.0079365079365079</v>
      </c>
      <c r="Q32" s="832">
        <v>127</v>
      </c>
    </row>
    <row r="33" spans="1:17" ht="14.45" customHeight="1" x14ac:dyDescent="0.2">
      <c r="A33" s="821" t="s">
        <v>589</v>
      </c>
      <c r="B33" s="822" t="s">
        <v>3624</v>
      </c>
      <c r="C33" s="822" t="s">
        <v>3621</v>
      </c>
      <c r="D33" s="822" t="s">
        <v>3658</v>
      </c>
      <c r="E33" s="822" t="s">
        <v>3659</v>
      </c>
      <c r="F33" s="831">
        <v>12</v>
      </c>
      <c r="G33" s="831">
        <v>399.98999999999995</v>
      </c>
      <c r="H33" s="831">
        <v>2.4000360014400579</v>
      </c>
      <c r="I33" s="831">
        <v>33.332499999999996</v>
      </c>
      <c r="J33" s="831">
        <v>5</v>
      </c>
      <c r="K33" s="831">
        <v>166.65999999999997</v>
      </c>
      <c r="L33" s="831">
        <v>1</v>
      </c>
      <c r="M33" s="831">
        <v>33.331999999999994</v>
      </c>
      <c r="N33" s="831">
        <v>17</v>
      </c>
      <c r="O33" s="831">
        <v>676.68999999999994</v>
      </c>
      <c r="P33" s="827">
        <v>4.0603024120964841</v>
      </c>
      <c r="Q33" s="832">
        <v>39.805294117647058</v>
      </c>
    </row>
    <row r="34" spans="1:17" ht="14.45" customHeight="1" x14ac:dyDescent="0.2">
      <c r="A34" s="821" t="s">
        <v>589</v>
      </c>
      <c r="B34" s="822" t="s">
        <v>3624</v>
      </c>
      <c r="C34" s="822" t="s">
        <v>3621</v>
      </c>
      <c r="D34" s="822" t="s">
        <v>3660</v>
      </c>
      <c r="E34" s="822" t="s">
        <v>3661</v>
      </c>
      <c r="F34" s="831">
        <v>11</v>
      </c>
      <c r="G34" s="831">
        <v>2772</v>
      </c>
      <c r="H34" s="831">
        <v>0.90944881889763785</v>
      </c>
      <c r="I34" s="831">
        <v>252</v>
      </c>
      <c r="J34" s="831">
        <v>12</v>
      </c>
      <c r="K34" s="831">
        <v>3048</v>
      </c>
      <c r="L34" s="831">
        <v>1</v>
      </c>
      <c r="M34" s="831">
        <v>254</v>
      </c>
      <c r="N34" s="831">
        <v>2</v>
      </c>
      <c r="O34" s="831">
        <v>510</v>
      </c>
      <c r="P34" s="827">
        <v>0.1673228346456693</v>
      </c>
      <c r="Q34" s="832">
        <v>255</v>
      </c>
    </row>
    <row r="35" spans="1:17" ht="14.45" customHeight="1" x14ac:dyDescent="0.2">
      <c r="A35" s="821" t="s">
        <v>589</v>
      </c>
      <c r="B35" s="822" t="s">
        <v>3624</v>
      </c>
      <c r="C35" s="822" t="s">
        <v>3621</v>
      </c>
      <c r="D35" s="822" t="s">
        <v>3676</v>
      </c>
      <c r="E35" s="822" t="s">
        <v>3677</v>
      </c>
      <c r="F35" s="831">
        <v>7</v>
      </c>
      <c r="G35" s="831">
        <v>2618</v>
      </c>
      <c r="H35" s="831">
        <v>3.4813829787234041</v>
      </c>
      <c r="I35" s="831">
        <v>374</v>
      </c>
      <c r="J35" s="831">
        <v>2</v>
      </c>
      <c r="K35" s="831">
        <v>752</v>
      </c>
      <c r="L35" s="831">
        <v>1</v>
      </c>
      <c r="M35" s="831">
        <v>376</v>
      </c>
      <c r="N35" s="831">
        <v>18</v>
      </c>
      <c r="O35" s="831">
        <v>6822</v>
      </c>
      <c r="P35" s="827">
        <v>9.0718085106382986</v>
      </c>
      <c r="Q35" s="832">
        <v>379</v>
      </c>
    </row>
    <row r="36" spans="1:17" ht="14.45" customHeight="1" x14ac:dyDescent="0.2">
      <c r="A36" s="821" t="s">
        <v>589</v>
      </c>
      <c r="B36" s="822" t="s">
        <v>3720</v>
      </c>
      <c r="C36" s="822" t="s">
        <v>3621</v>
      </c>
      <c r="D36" s="822" t="s">
        <v>3721</v>
      </c>
      <c r="E36" s="822" t="s">
        <v>3722</v>
      </c>
      <c r="F36" s="831">
        <v>13</v>
      </c>
      <c r="G36" s="831">
        <v>91143</v>
      </c>
      <c r="H36" s="831">
        <v>0.80869356899488931</v>
      </c>
      <c r="I36" s="831">
        <v>7011</v>
      </c>
      <c r="J36" s="831">
        <v>16</v>
      </c>
      <c r="K36" s="831">
        <v>112704</v>
      </c>
      <c r="L36" s="831">
        <v>1</v>
      </c>
      <c r="M36" s="831">
        <v>7044</v>
      </c>
      <c r="N36" s="831"/>
      <c r="O36" s="831"/>
      <c r="P36" s="827"/>
      <c r="Q36" s="832"/>
    </row>
    <row r="37" spans="1:17" ht="14.45" customHeight="1" x14ac:dyDescent="0.2">
      <c r="A37" s="821" t="s">
        <v>589</v>
      </c>
      <c r="B37" s="822" t="s">
        <v>3720</v>
      </c>
      <c r="C37" s="822" t="s">
        <v>3621</v>
      </c>
      <c r="D37" s="822" t="s">
        <v>3723</v>
      </c>
      <c r="E37" s="822" t="s">
        <v>3724</v>
      </c>
      <c r="F37" s="831">
        <v>1</v>
      </c>
      <c r="G37" s="831">
        <v>4672</v>
      </c>
      <c r="H37" s="831">
        <v>0.49829351535836175</v>
      </c>
      <c r="I37" s="831">
        <v>4672</v>
      </c>
      <c r="J37" s="831">
        <v>2</v>
      </c>
      <c r="K37" s="831">
        <v>9376</v>
      </c>
      <c r="L37" s="831">
        <v>1</v>
      </c>
      <c r="M37" s="831">
        <v>4688</v>
      </c>
      <c r="N37" s="831"/>
      <c r="O37" s="831"/>
      <c r="P37" s="827"/>
      <c r="Q37" s="832"/>
    </row>
    <row r="38" spans="1:17" ht="14.45" customHeight="1" x14ac:dyDescent="0.2">
      <c r="A38" s="821" t="s">
        <v>589</v>
      </c>
      <c r="B38" s="822" t="s">
        <v>3725</v>
      </c>
      <c r="C38" s="822" t="s">
        <v>3625</v>
      </c>
      <c r="D38" s="822" t="s">
        <v>3726</v>
      </c>
      <c r="E38" s="822" t="s">
        <v>2094</v>
      </c>
      <c r="F38" s="831"/>
      <c r="G38" s="831"/>
      <c r="H38" s="831"/>
      <c r="I38" s="831"/>
      <c r="J38" s="831"/>
      <c r="K38" s="831"/>
      <c r="L38" s="831"/>
      <c r="M38" s="831"/>
      <c r="N38" s="831">
        <v>3</v>
      </c>
      <c r="O38" s="831">
        <v>161.91</v>
      </c>
      <c r="P38" s="827"/>
      <c r="Q38" s="832">
        <v>53.97</v>
      </c>
    </row>
    <row r="39" spans="1:17" ht="14.45" customHeight="1" x14ac:dyDescent="0.2">
      <c r="A39" s="821" t="s">
        <v>589</v>
      </c>
      <c r="B39" s="822" t="s">
        <v>3725</v>
      </c>
      <c r="C39" s="822" t="s">
        <v>3625</v>
      </c>
      <c r="D39" s="822" t="s">
        <v>3727</v>
      </c>
      <c r="E39" s="822" t="s">
        <v>2094</v>
      </c>
      <c r="F39" s="831">
        <v>15</v>
      </c>
      <c r="G39" s="831">
        <v>1201.1999999999998</v>
      </c>
      <c r="H39" s="831"/>
      <c r="I39" s="831">
        <v>80.079999999999984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589</v>
      </c>
      <c r="B40" s="822" t="s">
        <v>3725</v>
      </c>
      <c r="C40" s="822" t="s">
        <v>3625</v>
      </c>
      <c r="D40" s="822" t="s">
        <v>3728</v>
      </c>
      <c r="E40" s="822" t="s">
        <v>2094</v>
      </c>
      <c r="F40" s="831">
        <v>59</v>
      </c>
      <c r="G40" s="831">
        <v>4491.67</v>
      </c>
      <c r="H40" s="831"/>
      <c r="I40" s="831">
        <v>76.13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589</v>
      </c>
      <c r="B41" s="822" t="s">
        <v>3725</v>
      </c>
      <c r="C41" s="822" t="s">
        <v>3625</v>
      </c>
      <c r="D41" s="822" t="s">
        <v>3729</v>
      </c>
      <c r="E41" s="822" t="s">
        <v>3730</v>
      </c>
      <c r="F41" s="831"/>
      <c r="G41" s="831"/>
      <c r="H41" s="831"/>
      <c r="I41" s="831"/>
      <c r="J41" s="831">
        <v>6.8</v>
      </c>
      <c r="K41" s="831">
        <v>2554.33</v>
      </c>
      <c r="L41" s="831">
        <v>1</v>
      </c>
      <c r="M41" s="831">
        <v>375.63676470588234</v>
      </c>
      <c r="N41" s="831"/>
      <c r="O41" s="831"/>
      <c r="P41" s="827"/>
      <c r="Q41" s="832"/>
    </row>
    <row r="42" spans="1:17" ht="14.45" customHeight="1" x14ac:dyDescent="0.2">
      <c r="A42" s="821" t="s">
        <v>589</v>
      </c>
      <c r="B42" s="822" t="s">
        <v>3725</v>
      </c>
      <c r="C42" s="822" t="s">
        <v>3625</v>
      </c>
      <c r="D42" s="822" t="s">
        <v>3731</v>
      </c>
      <c r="E42" s="822" t="s">
        <v>1105</v>
      </c>
      <c r="F42" s="831">
        <v>410.3</v>
      </c>
      <c r="G42" s="831">
        <v>12762.4</v>
      </c>
      <c r="H42" s="831">
        <v>0.15757891694251158</v>
      </c>
      <c r="I42" s="831">
        <v>31.105045088959297</v>
      </c>
      <c r="J42" s="831">
        <v>2073</v>
      </c>
      <c r="K42" s="831">
        <v>80990.530000000042</v>
      </c>
      <c r="L42" s="831">
        <v>1</v>
      </c>
      <c r="M42" s="831">
        <v>39.069237819585162</v>
      </c>
      <c r="N42" s="831"/>
      <c r="O42" s="831"/>
      <c r="P42" s="827"/>
      <c r="Q42" s="832"/>
    </row>
    <row r="43" spans="1:17" ht="14.45" customHeight="1" x14ac:dyDescent="0.2">
      <c r="A43" s="821" t="s">
        <v>589</v>
      </c>
      <c r="B43" s="822" t="s">
        <v>3725</v>
      </c>
      <c r="C43" s="822" t="s">
        <v>3625</v>
      </c>
      <c r="D43" s="822" t="s">
        <v>3732</v>
      </c>
      <c r="E43" s="822"/>
      <c r="F43" s="831">
        <v>0.7</v>
      </c>
      <c r="G43" s="831">
        <v>108.91</v>
      </c>
      <c r="H43" s="831">
        <v>1.1781696235395933</v>
      </c>
      <c r="I43" s="831">
        <v>155.58571428571429</v>
      </c>
      <c r="J43" s="831">
        <v>0.6</v>
      </c>
      <c r="K43" s="831">
        <v>92.44</v>
      </c>
      <c r="L43" s="831">
        <v>1</v>
      </c>
      <c r="M43" s="831">
        <v>154.06666666666666</v>
      </c>
      <c r="N43" s="831">
        <v>2.9000000000000004</v>
      </c>
      <c r="O43" s="831">
        <v>451.18000000000006</v>
      </c>
      <c r="P43" s="827">
        <v>4.8807875378623979</v>
      </c>
      <c r="Q43" s="832">
        <v>155.57931034482758</v>
      </c>
    </row>
    <row r="44" spans="1:17" ht="14.45" customHeight="1" x14ac:dyDescent="0.2">
      <c r="A44" s="821" t="s">
        <v>589</v>
      </c>
      <c r="B44" s="822" t="s">
        <v>3725</v>
      </c>
      <c r="C44" s="822" t="s">
        <v>3625</v>
      </c>
      <c r="D44" s="822" t="s">
        <v>3733</v>
      </c>
      <c r="E44" s="822" t="s">
        <v>1426</v>
      </c>
      <c r="F44" s="831"/>
      <c r="G44" s="831"/>
      <c r="H44" s="831"/>
      <c r="I44" s="831"/>
      <c r="J44" s="831"/>
      <c r="K44" s="831"/>
      <c r="L44" s="831"/>
      <c r="M44" s="831"/>
      <c r="N44" s="831">
        <v>4</v>
      </c>
      <c r="O44" s="831">
        <v>36633.08</v>
      </c>
      <c r="P44" s="827"/>
      <c r="Q44" s="832">
        <v>9158.27</v>
      </c>
    </row>
    <row r="45" spans="1:17" ht="14.45" customHeight="1" x14ac:dyDescent="0.2">
      <c r="A45" s="821" t="s">
        <v>589</v>
      </c>
      <c r="B45" s="822" t="s">
        <v>3725</v>
      </c>
      <c r="C45" s="822" t="s">
        <v>3625</v>
      </c>
      <c r="D45" s="822" t="s">
        <v>3734</v>
      </c>
      <c r="E45" s="822" t="s">
        <v>1426</v>
      </c>
      <c r="F45" s="831"/>
      <c r="G45" s="831"/>
      <c r="H45" s="831"/>
      <c r="I45" s="831"/>
      <c r="J45" s="831"/>
      <c r="K45" s="831"/>
      <c r="L45" s="831"/>
      <c r="M45" s="831"/>
      <c r="N45" s="831">
        <v>4</v>
      </c>
      <c r="O45" s="831">
        <v>69829.399999999994</v>
      </c>
      <c r="P45" s="827"/>
      <c r="Q45" s="832">
        <v>17457.349999999999</v>
      </c>
    </row>
    <row r="46" spans="1:17" ht="14.45" customHeight="1" x14ac:dyDescent="0.2">
      <c r="A46" s="821" t="s">
        <v>589</v>
      </c>
      <c r="B46" s="822" t="s">
        <v>3725</v>
      </c>
      <c r="C46" s="822" t="s">
        <v>3625</v>
      </c>
      <c r="D46" s="822" t="s">
        <v>3735</v>
      </c>
      <c r="E46" s="822" t="s">
        <v>1858</v>
      </c>
      <c r="F46" s="831">
        <v>36.300000000000004</v>
      </c>
      <c r="G46" s="831">
        <v>19785.95</v>
      </c>
      <c r="H46" s="831">
        <v>108.33305957074025</v>
      </c>
      <c r="I46" s="831">
        <v>545.06749311294766</v>
      </c>
      <c r="J46" s="831">
        <v>0.70000000000000007</v>
      </c>
      <c r="K46" s="831">
        <v>182.64000000000001</v>
      </c>
      <c r="L46" s="831">
        <v>1</v>
      </c>
      <c r="M46" s="831">
        <v>260.91428571428571</v>
      </c>
      <c r="N46" s="831"/>
      <c r="O46" s="831"/>
      <c r="P46" s="827"/>
      <c r="Q46" s="832"/>
    </row>
    <row r="47" spans="1:17" ht="14.45" customHeight="1" x14ac:dyDescent="0.2">
      <c r="A47" s="821" t="s">
        <v>589</v>
      </c>
      <c r="B47" s="822" t="s">
        <v>3725</v>
      </c>
      <c r="C47" s="822" t="s">
        <v>3625</v>
      </c>
      <c r="D47" s="822" t="s">
        <v>3736</v>
      </c>
      <c r="E47" s="822" t="s">
        <v>3737</v>
      </c>
      <c r="F47" s="831"/>
      <c r="G47" s="831"/>
      <c r="H47" s="831"/>
      <c r="I47" s="831"/>
      <c r="J47" s="831">
        <v>2</v>
      </c>
      <c r="K47" s="831">
        <v>85.76</v>
      </c>
      <c r="L47" s="831">
        <v>1</v>
      </c>
      <c r="M47" s="831">
        <v>42.88</v>
      </c>
      <c r="N47" s="831"/>
      <c r="O47" s="831"/>
      <c r="P47" s="827"/>
      <c r="Q47" s="832"/>
    </row>
    <row r="48" spans="1:17" ht="14.45" customHeight="1" x14ac:dyDescent="0.2">
      <c r="A48" s="821" t="s">
        <v>589</v>
      </c>
      <c r="B48" s="822" t="s">
        <v>3725</v>
      </c>
      <c r="C48" s="822" t="s">
        <v>3625</v>
      </c>
      <c r="D48" s="822" t="s">
        <v>3738</v>
      </c>
      <c r="E48" s="822" t="s">
        <v>3739</v>
      </c>
      <c r="F48" s="831">
        <v>19</v>
      </c>
      <c r="G48" s="831">
        <v>1467.1799999999998</v>
      </c>
      <c r="H48" s="831">
        <v>6.5373613153321743</v>
      </c>
      <c r="I48" s="831">
        <v>77.219999999999985</v>
      </c>
      <c r="J48" s="831">
        <v>3</v>
      </c>
      <c r="K48" s="831">
        <v>224.43</v>
      </c>
      <c r="L48" s="831">
        <v>1</v>
      </c>
      <c r="M48" s="831">
        <v>74.81</v>
      </c>
      <c r="N48" s="831"/>
      <c r="O48" s="831"/>
      <c r="P48" s="827"/>
      <c r="Q48" s="832"/>
    </row>
    <row r="49" spans="1:17" ht="14.45" customHeight="1" x14ac:dyDescent="0.2">
      <c r="A49" s="821" t="s">
        <v>589</v>
      </c>
      <c r="B49" s="822" t="s">
        <v>3725</v>
      </c>
      <c r="C49" s="822" t="s">
        <v>3625</v>
      </c>
      <c r="D49" s="822" t="s">
        <v>3740</v>
      </c>
      <c r="E49" s="822" t="s">
        <v>3741</v>
      </c>
      <c r="F49" s="831">
        <v>17.8</v>
      </c>
      <c r="G49" s="831">
        <v>4512.33</v>
      </c>
      <c r="H49" s="831">
        <v>0.6030978679269493</v>
      </c>
      <c r="I49" s="831">
        <v>253.50168539325841</v>
      </c>
      <c r="J49" s="831">
        <v>41.20000000000001</v>
      </c>
      <c r="K49" s="831">
        <v>7481.9199999999992</v>
      </c>
      <c r="L49" s="831">
        <v>1</v>
      </c>
      <c r="M49" s="831">
        <v>181.59999999999994</v>
      </c>
      <c r="N49" s="831">
        <v>26.199999999999996</v>
      </c>
      <c r="O49" s="831">
        <v>5337.46</v>
      </c>
      <c r="P49" s="827">
        <v>0.71338105726872258</v>
      </c>
      <c r="Q49" s="832">
        <v>203.7198473282443</v>
      </c>
    </row>
    <row r="50" spans="1:17" ht="14.45" customHeight="1" x14ac:dyDescent="0.2">
      <c r="A50" s="821" t="s">
        <v>589</v>
      </c>
      <c r="B50" s="822" t="s">
        <v>3725</v>
      </c>
      <c r="C50" s="822" t="s">
        <v>3625</v>
      </c>
      <c r="D50" s="822" t="s">
        <v>3742</v>
      </c>
      <c r="E50" s="822" t="s">
        <v>3743</v>
      </c>
      <c r="F50" s="831">
        <v>15.7</v>
      </c>
      <c r="G50" s="831">
        <v>1235.3699999999999</v>
      </c>
      <c r="H50" s="831">
        <v>11.05971351835273</v>
      </c>
      <c r="I50" s="831">
        <v>78.685987261146494</v>
      </c>
      <c r="J50" s="831">
        <v>1.9</v>
      </c>
      <c r="K50" s="831">
        <v>111.7</v>
      </c>
      <c r="L50" s="831">
        <v>1</v>
      </c>
      <c r="M50" s="831">
        <v>58.789473684210527</v>
      </c>
      <c r="N50" s="831">
        <v>1</v>
      </c>
      <c r="O50" s="831">
        <v>58.66</v>
      </c>
      <c r="P50" s="827">
        <v>0.52515666965085039</v>
      </c>
      <c r="Q50" s="832">
        <v>58.66</v>
      </c>
    </row>
    <row r="51" spans="1:17" ht="14.45" customHeight="1" x14ac:dyDescent="0.2">
      <c r="A51" s="821" t="s">
        <v>589</v>
      </c>
      <c r="B51" s="822" t="s">
        <v>3725</v>
      </c>
      <c r="C51" s="822" t="s">
        <v>3625</v>
      </c>
      <c r="D51" s="822" t="s">
        <v>3744</v>
      </c>
      <c r="E51" s="822" t="s">
        <v>3745</v>
      </c>
      <c r="F51" s="831">
        <v>110</v>
      </c>
      <c r="G51" s="831">
        <v>4854.3</v>
      </c>
      <c r="H51" s="831"/>
      <c r="I51" s="831">
        <v>44.13</v>
      </c>
      <c r="J51" s="831"/>
      <c r="K51" s="831"/>
      <c r="L51" s="831"/>
      <c r="M51" s="831"/>
      <c r="N51" s="831"/>
      <c r="O51" s="831"/>
      <c r="P51" s="827"/>
      <c r="Q51" s="832"/>
    </row>
    <row r="52" spans="1:17" ht="14.45" customHeight="1" x14ac:dyDescent="0.2">
      <c r="A52" s="821" t="s">
        <v>589</v>
      </c>
      <c r="B52" s="822" t="s">
        <v>3725</v>
      </c>
      <c r="C52" s="822" t="s">
        <v>3625</v>
      </c>
      <c r="D52" s="822" t="s">
        <v>3746</v>
      </c>
      <c r="E52" s="822" t="s">
        <v>3747</v>
      </c>
      <c r="F52" s="831"/>
      <c r="G52" s="831"/>
      <c r="H52" s="831"/>
      <c r="I52" s="831"/>
      <c r="J52" s="831"/>
      <c r="K52" s="831"/>
      <c r="L52" s="831"/>
      <c r="M52" s="831"/>
      <c r="N52" s="831">
        <v>1.05</v>
      </c>
      <c r="O52" s="831">
        <v>745.24000000000012</v>
      </c>
      <c r="P52" s="827"/>
      <c r="Q52" s="832">
        <v>709.75238095238103</v>
      </c>
    </row>
    <row r="53" spans="1:17" ht="14.45" customHeight="1" x14ac:dyDescent="0.2">
      <c r="A53" s="821" t="s">
        <v>589</v>
      </c>
      <c r="B53" s="822" t="s">
        <v>3725</v>
      </c>
      <c r="C53" s="822" t="s">
        <v>3625</v>
      </c>
      <c r="D53" s="822" t="s">
        <v>3748</v>
      </c>
      <c r="E53" s="822" t="s">
        <v>3747</v>
      </c>
      <c r="F53" s="831"/>
      <c r="G53" s="831"/>
      <c r="H53" s="831"/>
      <c r="I53" s="831"/>
      <c r="J53" s="831"/>
      <c r="K53" s="831"/>
      <c r="L53" s="831"/>
      <c r="M53" s="831"/>
      <c r="N53" s="831">
        <v>0.15</v>
      </c>
      <c r="O53" s="831">
        <v>57.27</v>
      </c>
      <c r="P53" s="827"/>
      <c r="Q53" s="832">
        <v>381.8</v>
      </c>
    </row>
    <row r="54" spans="1:17" ht="14.45" customHeight="1" x14ac:dyDescent="0.2">
      <c r="A54" s="821" t="s">
        <v>589</v>
      </c>
      <c r="B54" s="822" t="s">
        <v>3725</v>
      </c>
      <c r="C54" s="822" t="s">
        <v>3625</v>
      </c>
      <c r="D54" s="822" t="s">
        <v>3749</v>
      </c>
      <c r="E54" s="822" t="s">
        <v>3750</v>
      </c>
      <c r="F54" s="831">
        <v>20</v>
      </c>
      <c r="G54" s="831">
        <v>7836.0000000000009</v>
      </c>
      <c r="H54" s="831">
        <v>66.666666666666671</v>
      </c>
      <c r="I54" s="831">
        <v>391.80000000000007</v>
      </c>
      <c r="J54" s="831">
        <v>0.3</v>
      </c>
      <c r="K54" s="831">
        <v>117.54</v>
      </c>
      <c r="L54" s="831">
        <v>1</v>
      </c>
      <c r="M54" s="831">
        <v>391.8</v>
      </c>
      <c r="N54" s="831"/>
      <c r="O54" s="831"/>
      <c r="P54" s="827"/>
      <c r="Q54" s="832"/>
    </row>
    <row r="55" spans="1:17" ht="14.45" customHeight="1" x14ac:dyDescent="0.2">
      <c r="A55" s="821" t="s">
        <v>589</v>
      </c>
      <c r="B55" s="822" t="s">
        <v>3725</v>
      </c>
      <c r="C55" s="822" t="s">
        <v>3625</v>
      </c>
      <c r="D55" s="822" t="s">
        <v>3751</v>
      </c>
      <c r="E55" s="822" t="s">
        <v>3752</v>
      </c>
      <c r="F55" s="831">
        <v>8</v>
      </c>
      <c r="G55" s="831">
        <v>1753.6</v>
      </c>
      <c r="H55" s="831"/>
      <c r="I55" s="831">
        <v>219.2</v>
      </c>
      <c r="J55" s="831"/>
      <c r="K55" s="831"/>
      <c r="L55" s="831"/>
      <c r="M55" s="831"/>
      <c r="N55" s="831"/>
      <c r="O55" s="831"/>
      <c r="P55" s="827"/>
      <c r="Q55" s="832"/>
    </row>
    <row r="56" spans="1:17" ht="14.45" customHeight="1" x14ac:dyDescent="0.2">
      <c r="A56" s="821" t="s">
        <v>589</v>
      </c>
      <c r="B56" s="822" t="s">
        <v>3725</v>
      </c>
      <c r="C56" s="822" t="s">
        <v>3625</v>
      </c>
      <c r="D56" s="822" t="s">
        <v>3753</v>
      </c>
      <c r="E56" s="822" t="s">
        <v>3754</v>
      </c>
      <c r="F56" s="831"/>
      <c r="G56" s="831"/>
      <c r="H56" s="831"/>
      <c r="I56" s="831"/>
      <c r="J56" s="831">
        <v>5</v>
      </c>
      <c r="K56" s="831">
        <v>934.5</v>
      </c>
      <c r="L56" s="831">
        <v>1</v>
      </c>
      <c r="M56" s="831">
        <v>186.9</v>
      </c>
      <c r="N56" s="831"/>
      <c r="O56" s="831"/>
      <c r="P56" s="827"/>
      <c r="Q56" s="832"/>
    </row>
    <row r="57" spans="1:17" ht="14.45" customHeight="1" x14ac:dyDescent="0.2">
      <c r="A57" s="821" t="s">
        <v>589</v>
      </c>
      <c r="B57" s="822" t="s">
        <v>3725</v>
      </c>
      <c r="C57" s="822" t="s">
        <v>3625</v>
      </c>
      <c r="D57" s="822" t="s">
        <v>3755</v>
      </c>
      <c r="E57" s="822" t="s">
        <v>3754</v>
      </c>
      <c r="F57" s="831">
        <v>2</v>
      </c>
      <c r="G57" s="831">
        <v>912.3</v>
      </c>
      <c r="H57" s="831">
        <v>2.6582167832167833</v>
      </c>
      <c r="I57" s="831">
        <v>456.15</v>
      </c>
      <c r="J57" s="831">
        <v>1.2</v>
      </c>
      <c r="K57" s="831">
        <v>343.2</v>
      </c>
      <c r="L57" s="831">
        <v>1</v>
      </c>
      <c r="M57" s="831">
        <v>286</v>
      </c>
      <c r="N57" s="831">
        <v>1.3</v>
      </c>
      <c r="O57" s="831">
        <v>905.67</v>
      </c>
      <c r="P57" s="827">
        <v>2.6388986013986013</v>
      </c>
      <c r="Q57" s="832">
        <v>696.66923076923069</v>
      </c>
    </row>
    <row r="58" spans="1:17" ht="14.45" customHeight="1" x14ac:dyDescent="0.2">
      <c r="A58" s="821" t="s">
        <v>589</v>
      </c>
      <c r="B58" s="822" t="s">
        <v>3725</v>
      </c>
      <c r="C58" s="822" t="s">
        <v>3625</v>
      </c>
      <c r="D58" s="822" t="s">
        <v>3756</v>
      </c>
      <c r="E58" s="822" t="s">
        <v>1871</v>
      </c>
      <c r="F58" s="831"/>
      <c r="G58" s="831"/>
      <c r="H58" s="831"/>
      <c r="I58" s="831"/>
      <c r="J58" s="831"/>
      <c r="K58" s="831"/>
      <c r="L58" s="831"/>
      <c r="M58" s="831"/>
      <c r="N58" s="831">
        <v>0.4</v>
      </c>
      <c r="O58" s="831">
        <v>127.6</v>
      </c>
      <c r="P58" s="827"/>
      <c r="Q58" s="832">
        <v>318.99999999999994</v>
      </c>
    </row>
    <row r="59" spans="1:17" ht="14.45" customHeight="1" x14ac:dyDescent="0.2">
      <c r="A59" s="821" t="s">
        <v>589</v>
      </c>
      <c r="B59" s="822" t="s">
        <v>3725</v>
      </c>
      <c r="C59" s="822" t="s">
        <v>3625</v>
      </c>
      <c r="D59" s="822" t="s">
        <v>3757</v>
      </c>
      <c r="E59" s="822" t="s">
        <v>1658</v>
      </c>
      <c r="F59" s="831">
        <v>1</v>
      </c>
      <c r="G59" s="831">
        <v>219.2</v>
      </c>
      <c r="H59" s="831"/>
      <c r="I59" s="831">
        <v>219.2</v>
      </c>
      <c r="J59" s="831"/>
      <c r="K59" s="831"/>
      <c r="L59" s="831"/>
      <c r="M59" s="831"/>
      <c r="N59" s="831">
        <v>66</v>
      </c>
      <c r="O59" s="831">
        <v>3490.0800000000004</v>
      </c>
      <c r="P59" s="827"/>
      <c r="Q59" s="832">
        <v>52.88</v>
      </c>
    </row>
    <row r="60" spans="1:17" ht="14.45" customHeight="1" x14ac:dyDescent="0.2">
      <c r="A60" s="821" t="s">
        <v>589</v>
      </c>
      <c r="B60" s="822" t="s">
        <v>3725</v>
      </c>
      <c r="C60" s="822" t="s">
        <v>3625</v>
      </c>
      <c r="D60" s="822" t="s">
        <v>3758</v>
      </c>
      <c r="E60" s="822" t="s">
        <v>1871</v>
      </c>
      <c r="F60" s="831">
        <v>1.5</v>
      </c>
      <c r="G60" s="831">
        <v>1117.48</v>
      </c>
      <c r="H60" s="831"/>
      <c r="I60" s="831">
        <v>744.98666666666668</v>
      </c>
      <c r="J60" s="831"/>
      <c r="K60" s="831"/>
      <c r="L60" s="831"/>
      <c r="M60" s="831"/>
      <c r="N60" s="831"/>
      <c r="O60" s="831"/>
      <c r="P60" s="827"/>
      <c r="Q60" s="832"/>
    </row>
    <row r="61" spans="1:17" ht="14.45" customHeight="1" x14ac:dyDescent="0.2">
      <c r="A61" s="821" t="s">
        <v>589</v>
      </c>
      <c r="B61" s="822" t="s">
        <v>3725</v>
      </c>
      <c r="C61" s="822" t="s">
        <v>3625</v>
      </c>
      <c r="D61" s="822" t="s">
        <v>3759</v>
      </c>
      <c r="E61" s="822" t="s">
        <v>3760</v>
      </c>
      <c r="F61" s="831"/>
      <c r="G61" s="831"/>
      <c r="H61" s="831"/>
      <c r="I61" s="831"/>
      <c r="J61" s="831"/>
      <c r="K61" s="831"/>
      <c r="L61" s="831"/>
      <c r="M61" s="831"/>
      <c r="N61" s="831">
        <v>221.19999999999996</v>
      </c>
      <c r="O61" s="831">
        <v>104793.72999999998</v>
      </c>
      <c r="P61" s="827"/>
      <c r="Q61" s="832">
        <v>473.75103978300183</v>
      </c>
    </row>
    <row r="62" spans="1:17" ht="14.45" customHeight="1" x14ac:dyDescent="0.2">
      <c r="A62" s="821" t="s">
        <v>589</v>
      </c>
      <c r="B62" s="822" t="s">
        <v>3725</v>
      </c>
      <c r="C62" s="822" t="s">
        <v>3625</v>
      </c>
      <c r="D62" s="822" t="s">
        <v>3761</v>
      </c>
      <c r="E62" s="822" t="s">
        <v>1755</v>
      </c>
      <c r="F62" s="831">
        <v>274</v>
      </c>
      <c r="G62" s="831">
        <v>12601.449999999999</v>
      </c>
      <c r="H62" s="831">
        <v>25.87991867247186</v>
      </c>
      <c r="I62" s="831">
        <v>45.990693430656933</v>
      </c>
      <c r="J62" s="831">
        <v>18</v>
      </c>
      <c r="K62" s="831">
        <v>486.92</v>
      </c>
      <c r="L62" s="831">
        <v>1</v>
      </c>
      <c r="M62" s="831">
        <v>27.051111111111112</v>
      </c>
      <c r="N62" s="831">
        <v>20</v>
      </c>
      <c r="O62" s="831">
        <v>589.4</v>
      </c>
      <c r="P62" s="827">
        <v>1.21046578493387</v>
      </c>
      <c r="Q62" s="832">
        <v>29.47</v>
      </c>
    </row>
    <row r="63" spans="1:17" ht="14.45" customHeight="1" x14ac:dyDescent="0.2">
      <c r="A63" s="821" t="s">
        <v>589</v>
      </c>
      <c r="B63" s="822" t="s">
        <v>3725</v>
      </c>
      <c r="C63" s="822" t="s">
        <v>3625</v>
      </c>
      <c r="D63" s="822" t="s">
        <v>3762</v>
      </c>
      <c r="E63" s="822" t="s">
        <v>1636</v>
      </c>
      <c r="F63" s="831"/>
      <c r="G63" s="831"/>
      <c r="H63" s="831"/>
      <c r="I63" s="831"/>
      <c r="J63" s="831">
        <v>18</v>
      </c>
      <c r="K63" s="831">
        <v>787.86</v>
      </c>
      <c r="L63" s="831">
        <v>1</v>
      </c>
      <c r="M63" s="831">
        <v>43.77</v>
      </c>
      <c r="N63" s="831"/>
      <c r="O63" s="831"/>
      <c r="P63" s="827"/>
      <c r="Q63" s="832"/>
    </row>
    <row r="64" spans="1:17" ht="14.45" customHeight="1" x14ac:dyDescent="0.2">
      <c r="A64" s="821" t="s">
        <v>589</v>
      </c>
      <c r="B64" s="822" t="s">
        <v>3725</v>
      </c>
      <c r="C64" s="822" t="s">
        <v>3625</v>
      </c>
      <c r="D64" s="822" t="s">
        <v>3763</v>
      </c>
      <c r="E64" s="822" t="s">
        <v>1855</v>
      </c>
      <c r="F64" s="831">
        <v>1.6</v>
      </c>
      <c r="G64" s="831">
        <v>3400.96</v>
      </c>
      <c r="H64" s="831"/>
      <c r="I64" s="831">
        <v>2125.6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589</v>
      </c>
      <c r="B65" s="822" t="s">
        <v>3725</v>
      </c>
      <c r="C65" s="822" t="s">
        <v>3625</v>
      </c>
      <c r="D65" s="822" t="s">
        <v>3764</v>
      </c>
      <c r="E65" s="822" t="s">
        <v>1652</v>
      </c>
      <c r="F65" s="831">
        <v>37.6</v>
      </c>
      <c r="G65" s="831">
        <v>18290.02</v>
      </c>
      <c r="H65" s="831"/>
      <c r="I65" s="831">
        <v>486.43670212765954</v>
      </c>
      <c r="J65" s="831"/>
      <c r="K65" s="831"/>
      <c r="L65" s="831"/>
      <c r="M65" s="831"/>
      <c r="N65" s="831">
        <v>0.3</v>
      </c>
      <c r="O65" s="831">
        <v>45.23</v>
      </c>
      <c r="P65" s="827"/>
      <c r="Q65" s="832">
        <v>150.76666666666665</v>
      </c>
    </row>
    <row r="66" spans="1:17" ht="14.45" customHeight="1" x14ac:dyDescent="0.2">
      <c r="A66" s="821" t="s">
        <v>589</v>
      </c>
      <c r="B66" s="822" t="s">
        <v>3725</v>
      </c>
      <c r="C66" s="822" t="s">
        <v>3625</v>
      </c>
      <c r="D66" s="822" t="s">
        <v>3765</v>
      </c>
      <c r="E66" s="822" t="s">
        <v>1652</v>
      </c>
      <c r="F66" s="831">
        <v>33.85</v>
      </c>
      <c r="G66" s="831">
        <v>18360.830000000002</v>
      </c>
      <c r="H66" s="831">
        <v>3.2788191784393463</v>
      </c>
      <c r="I66" s="831">
        <v>542.41742983751851</v>
      </c>
      <c r="J66" s="831">
        <v>21.300000000000004</v>
      </c>
      <c r="K66" s="831">
        <v>5599.829999999999</v>
      </c>
      <c r="L66" s="831">
        <v>1</v>
      </c>
      <c r="M66" s="831">
        <v>262.90281690140836</v>
      </c>
      <c r="N66" s="831">
        <v>27.550000000000015</v>
      </c>
      <c r="O66" s="831">
        <v>7273.1999999999971</v>
      </c>
      <c r="P66" s="827">
        <v>1.2988251429061237</v>
      </c>
      <c r="Q66" s="832">
        <v>263.99999999999977</v>
      </c>
    </row>
    <row r="67" spans="1:17" ht="14.45" customHeight="1" x14ac:dyDescent="0.2">
      <c r="A67" s="821" t="s">
        <v>589</v>
      </c>
      <c r="B67" s="822" t="s">
        <v>3725</v>
      </c>
      <c r="C67" s="822" t="s">
        <v>3625</v>
      </c>
      <c r="D67" s="822" t="s">
        <v>3766</v>
      </c>
      <c r="E67" s="822" t="s">
        <v>3767</v>
      </c>
      <c r="F67" s="831"/>
      <c r="G67" s="831"/>
      <c r="H67" s="831"/>
      <c r="I67" s="831"/>
      <c r="J67" s="831">
        <v>0.6</v>
      </c>
      <c r="K67" s="831">
        <v>87.66</v>
      </c>
      <c r="L67" s="831">
        <v>1</v>
      </c>
      <c r="M67" s="831">
        <v>146.1</v>
      </c>
      <c r="N67" s="831"/>
      <c r="O67" s="831"/>
      <c r="P67" s="827"/>
      <c r="Q67" s="832"/>
    </row>
    <row r="68" spans="1:17" ht="14.45" customHeight="1" x14ac:dyDescent="0.2">
      <c r="A68" s="821" t="s">
        <v>589</v>
      </c>
      <c r="B68" s="822" t="s">
        <v>3725</v>
      </c>
      <c r="C68" s="822" t="s">
        <v>3625</v>
      </c>
      <c r="D68" s="822" t="s">
        <v>3768</v>
      </c>
      <c r="E68" s="822" t="s">
        <v>3769</v>
      </c>
      <c r="F68" s="831">
        <v>0.1</v>
      </c>
      <c r="G68" s="831">
        <v>33.14</v>
      </c>
      <c r="H68" s="831"/>
      <c r="I68" s="831">
        <v>331.4</v>
      </c>
      <c r="J68" s="831"/>
      <c r="K68" s="831"/>
      <c r="L68" s="831"/>
      <c r="M68" s="831"/>
      <c r="N68" s="831"/>
      <c r="O68" s="831"/>
      <c r="P68" s="827"/>
      <c r="Q68" s="832"/>
    </row>
    <row r="69" spans="1:17" ht="14.45" customHeight="1" x14ac:dyDescent="0.2">
      <c r="A69" s="821" t="s">
        <v>589</v>
      </c>
      <c r="B69" s="822" t="s">
        <v>3725</v>
      </c>
      <c r="C69" s="822" t="s">
        <v>3625</v>
      </c>
      <c r="D69" s="822" t="s">
        <v>3770</v>
      </c>
      <c r="E69" s="822" t="s">
        <v>3771</v>
      </c>
      <c r="F69" s="831"/>
      <c r="G69" s="831"/>
      <c r="H69" s="831"/>
      <c r="I69" s="831"/>
      <c r="J69" s="831">
        <v>22</v>
      </c>
      <c r="K69" s="831">
        <v>3556.74</v>
      </c>
      <c r="L69" s="831">
        <v>1</v>
      </c>
      <c r="M69" s="831">
        <v>161.66999999999999</v>
      </c>
      <c r="N69" s="831"/>
      <c r="O69" s="831"/>
      <c r="P69" s="827"/>
      <c r="Q69" s="832"/>
    </row>
    <row r="70" spans="1:17" ht="14.45" customHeight="1" x14ac:dyDescent="0.2">
      <c r="A70" s="821" t="s">
        <v>589</v>
      </c>
      <c r="B70" s="822" t="s">
        <v>3725</v>
      </c>
      <c r="C70" s="822" t="s">
        <v>3625</v>
      </c>
      <c r="D70" s="822" t="s">
        <v>3772</v>
      </c>
      <c r="E70" s="822"/>
      <c r="F70" s="831">
        <v>7</v>
      </c>
      <c r="G70" s="831">
        <v>4141.8999999999996</v>
      </c>
      <c r="H70" s="831"/>
      <c r="I70" s="831">
        <v>591.69999999999993</v>
      </c>
      <c r="J70" s="831"/>
      <c r="K70" s="831"/>
      <c r="L70" s="831"/>
      <c r="M70" s="831"/>
      <c r="N70" s="831"/>
      <c r="O70" s="831"/>
      <c r="P70" s="827"/>
      <c r="Q70" s="832"/>
    </row>
    <row r="71" spans="1:17" ht="14.45" customHeight="1" x14ac:dyDescent="0.2">
      <c r="A71" s="821" t="s">
        <v>589</v>
      </c>
      <c r="B71" s="822" t="s">
        <v>3725</v>
      </c>
      <c r="C71" s="822" t="s">
        <v>3625</v>
      </c>
      <c r="D71" s="822" t="s">
        <v>3773</v>
      </c>
      <c r="E71" s="822" t="s">
        <v>3774</v>
      </c>
      <c r="F71" s="831">
        <v>14</v>
      </c>
      <c r="G71" s="831">
        <v>405845.64</v>
      </c>
      <c r="H71" s="831">
        <v>0.85914329336776374</v>
      </c>
      <c r="I71" s="831">
        <v>28988.974285714288</v>
      </c>
      <c r="J71" s="831">
        <v>16</v>
      </c>
      <c r="K71" s="831">
        <v>472384.11000000004</v>
      </c>
      <c r="L71" s="831">
        <v>1</v>
      </c>
      <c r="M71" s="831">
        <v>29524.006875000003</v>
      </c>
      <c r="N71" s="831">
        <v>14</v>
      </c>
      <c r="O71" s="831">
        <v>410612.81999999995</v>
      </c>
      <c r="P71" s="827">
        <v>0.86923503840973804</v>
      </c>
      <c r="Q71" s="832">
        <v>29329.487142857139</v>
      </c>
    </row>
    <row r="72" spans="1:17" ht="14.45" customHeight="1" x14ac:dyDescent="0.2">
      <c r="A72" s="821" t="s">
        <v>589</v>
      </c>
      <c r="B72" s="822" t="s">
        <v>3725</v>
      </c>
      <c r="C72" s="822" t="s">
        <v>3625</v>
      </c>
      <c r="D72" s="822" t="s">
        <v>3775</v>
      </c>
      <c r="E72" s="822" t="s">
        <v>3776</v>
      </c>
      <c r="F72" s="831"/>
      <c r="G72" s="831"/>
      <c r="H72" s="831"/>
      <c r="I72" s="831"/>
      <c r="J72" s="831">
        <v>0.6</v>
      </c>
      <c r="K72" s="831">
        <v>4166.08</v>
      </c>
      <c r="L72" s="831">
        <v>1</v>
      </c>
      <c r="M72" s="831">
        <v>6943.4666666666672</v>
      </c>
      <c r="N72" s="831"/>
      <c r="O72" s="831"/>
      <c r="P72" s="827"/>
      <c r="Q72" s="832"/>
    </row>
    <row r="73" spans="1:17" ht="14.45" customHeight="1" x14ac:dyDescent="0.2">
      <c r="A73" s="821" t="s">
        <v>589</v>
      </c>
      <c r="B73" s="822" t="s">
        <v>3725</v>
      </c>
      <c r="C73" s="822" t="s">
        <v>3625</v>
      </c>
      <c r="D73" s="822" t="s">
        <v>3777</v>
      </c>
      <c r="E73" s="822" t="s">
        <v>865</v>
      </c>
      <c r="F73" s="831"/>
      <c r="G73" s="831"/>
      <c r="H73" s="831"/>
      <c r="I73" s="831"/>
      <c r="J73" s="831"/>
      <c r="K73" s="831"/>
      <c r="L73" s="831"/>
      <c r="M73" s="831"/>
      <c r="N73" s="831">
        <v>9</v>
      </c>
      <c r="O73" s="831">
        <v>42793.35</v>
      </c>
      <c r="P73" s="827"/>
      <c r="Q73" s="832">
        <v>4754.8166666666666</v>
      </c>
    </row>
    <row r="74" spans="1:17" ht="14.45" customHeight="1" x14ac:dyDescent="0.2">
      <c r="A74" s="821" t="s">
        <v>589</v>
      </c>
      <c r="B74" s="822" t="s">
        <v>3725</v>
      </c>
      <c r="C74" s="822" t="s">
        <v>3625</v>
      </c>
      <c r="D74" s="822" t="s">
        <v>3778</v>
      </c>
      <c r="E74" s="822" t="s">
        <v>894</v>
      </c>
      <c r="F74" s="831"/>
      <c r="G74" s="831"/>
      <c r="H74" s="831"/>
      <c r="I74" s="831"/>
      <c r="J74" s="831"/>
      <c r="K74" s="831"/>
      <c r="L74" s="831"/>
      <c r="M74" s="831"/>
      <c r="N74" s="831">
        <v>5.5</v>
      </c>
      <c r="O74" s="831">
        <v>4538.3</v>
      </c>
      <c r="P74" s="827"/>
      <c r="Q74" s="832">
        <v>825.14545454545453</v>
      </c>
    </row>
    <row r="75" spans="1:17" ht="14.45" customHeight="1" x14ac:dyDescent="0.2">
      <c r="A75" s="821" t="s">
        <v>589</v>
      </c>
      <c r="B75" s="822" t="s">
        <v>3725</v>
      </c>
      <c r="C75" s="822" t="s">
        <v>3625</v>
      </c>
      <c r="D75" s="822" t="s">
        <v>3779</v>
      </c>
      <c r="E75" s="822" t="s">
        <v>1092</v>
      </c>
      <c r="F75" s="831"/>
      <c r="G75" s="831"/>
      <c r="H75" s="831"/>
      <c r="I75" s="831"/>
      <c r="J75" s="831"/>
      <c r="K75" s="831"/>
      <c r="L75" s="831"/>
      <c r="M75" s="831"/>
      <c r="N75" s="831">
        <v>2</v>
      </c>
      <c r="O75" s="831">
        <v>376.94</v>
      </c>
      <c r="P75" s="827"/>
      <c r="Q75" s="832">
        <v>188.47</v>
      </c>
    </row>
    <row r="76" spans="1:17" ht="14.45" customHeight="1" x14ac:dyDescent="0.2">
      <c r="A76" s="821" t="s">
        <v>589</v>
      </c>
      <c r="B76" s="822" t="s">
        <v>3725</v>
      </c>
      <c r="C76" s="822" t="s">
        <v>3780</v>
      </c>
      <c r="D76" s="822" t="s">
        <v>3781</v>
      </c>
      <c r="E76" s="822" t="s">
        <v>3782</v>
      </c>
      <c r="F76" s="831">
        <v>7</v>
      </c>
      <c r="G76" s="831">
        <v>15116.990000000002</v>
      </c>
      <c r="H76" s="831">
        <v>1.3874296969073983</v>
      </c>
      <c r="I76" s="831">
        <v>2159.5700000000002</v>
      </c>
      <c r="J76" s="831">
        <v>5</v>
      </c>
      <c r="K76" s="831">
        <v>10895.68</v>
      </c>
      <c r="L76" s="831">
        <v>1</v>
      </c>
      <c r="M76" s="831">
        <v>2179.136</v>
      </c>
      <c r="N76" s="831">
        <v>12</v>
      </c>
      <c r="O76" s="831">
        <v>26579.51</v>
      </c>
      <c r="P76" s="827">
        <v>2.4394539854327584</v>
      </c>
      <c r="Q76" s="832">
        <v>2214.9591666666665</v>
      </c>
    </row>
    <row r="77" spans="1:17" ht="14.45" customHeight="1" x14ac:dyDescent="0.2">
      <c r="A77" s="821" t="s">
        <v>589</v>
      </c>
      <c r="B77" s="822" t="s">
        <v>3725</v>
      </c>
      <c r="C77" s="822" t="s">
        <v>3780</v>
      </c>
      <c r="D77" s="822" t="s">
        <v>3783</v>
      </c>
      <c r="E77" s="822" t="s">
        <v>3784</v>
      </c>
      <c r="F77" s="831">
        <v>3</v>
      </c>
      <c r="G77" s="831">
        <v>7923.4500000000007</v>
      </c>
      <c r="H77" s="831">
        <v>0.49554144349910073</v>
      </c>
      <c r="I77" s="831">
        <v>2641.15</v>
      </c>
      <c r="J77" s="831">
        <v>6</v>
      </c>
      <c r="K77" s="831">
        <v>15989.48</v>
      </c>
      <c r="L77" s="831">
        <v>1</v>
      </c>
      <c r="M77" s="831">
        <v>2664.9133333333334</v>
      </c>
      <c r="N77" s="831">
        <v>34</v>
      </c>
      <c r="O77" s="831">
        <v>92028.73000000001</v>
      </c>
      <c r="P77" s="827">
        <v>5.7555799187966095</v>
      </c>
      <c r="Q77" s="832">
        <v>2706.7273529411768</v>
      </c>
    </row>
    <row r="78" spans="1:17" ht="14.45" customHeight="1" x14ac:dyDescent="0.2">
      <c r="A78" s="821" t="s">
        <v>589</v>
      </c>
      <c r="B78" s="822" t="s">
        <v>3725</v>
      </c>
      <c r="C78" s="822" t="s">
        <v>3780</v>
      </c>
      <c r="D78" s="822" t="s">
        <v>3785</v>
      </c>
      <c r="E78" s="822" t="s">
        <v>3786</v>
      </c>
      <c r="F78" s="831"/>
      <c r="G78" s="831"/>
      <c r="H78" s="831"/>
      <c r="I78" s="831"/>
      <c r="J78" s="831"/>
      <c r="K78" s="831"/>
      <c r="L78" s="831"/>
      <c r="M78" s="831"/>
      <c r="N78" s="831">
        <v>2</v>
      </c>
      <c r="O78" s="831">
        <v>18191.02</v>
      </c>
      <c r="P78" s="827"/>
      <c r="Q78" s="832">
        <v>9095.51</v>
      </c>
    </row>
    <row r="79" spans="1:17" ht="14.45" customHeight="1" x14ac:dyDescent="0.2">
      <c r="A79" s="821" t="s">
        <v>589</v>
      </c>
      <c r="B79" s="822" t="s">
        <v>3725</v>
      </c>
      <c r="C79" s="822" t="s">
        <v>3780</v>
      </c>
      <c r="D79" s="822" t="s">
        <v>3787</v>
      </c>
      <c r="E79" s="822" t="s">
        <v>3788</v>
      </c>
      <c r="F79" s="831">
        <v>7</v>
      </c>
      <c r="G79" s="831">
        <v>8481.27</v>
      </c>
      <c r="H79" s="831">
        <v>1.1519927304930824</v>
      </c>
      <c r="I79" s="831">
        <v>1211.6100000000001</v>
      </c>
      <c r="J79" s="831">
        <v>6</v>
      </c>
      <c r="K79" s="831">
        <v>7362.26</v>
      </c>
      <c r="L79" s="831">
        <v>1</v>
      </c>
      <c r="M79" s="831">
        <v>1227.0433333333333</v>
      </c>
      <c r="N79" s="831">
        <v>21</v>
      </c>
      <c r="O79" s="831">
        <v>26088.240000000002</v>
      </c>
      <c r="P79" s="827">
        <v>3.5435097374990834</v>
      </c>
      <c r="Q79" s="832">
        <v>1242.2971428571429</v>
      </c>
    </row>
    <row r="80" spans="1:17" ht="14.45" customHeight="1" x14ac:dyDescent="0.2">
      <c r="A80" s="821" t="s">
        <v>589</v>
      </c>
      <c r="B80" s="822" t="s">
        <v>3725</v>
      </c>
      <c r="C80" s="822" t="s">
        <v>3789</v>
      </c>
      <c r="D80" s="822" t="s">
        <v>3790</v>
      </c>
      <c r="E80" s="822" t="s">
        <v>3791</v>
      </c>
      <c r="F80" s="831">
        <v>361</v>
      </c>
      <c r="G80" s="831">
        <v>248007</v>
      </c>
      <c r="H80" s="831">
        <v>0.9756756756756757</v>
      </c>
      <c r="I80" s="831">
        <v>687</v>
      </c>
      <c r="J80" s="831">
        <v>370</v>
      </c>
      <c r="K80" s="831">
        <v>254190</v>
      </c>
      <c r="L80" s="831">
        <v>1</v>
      </c>
      <c r="M80" s="831">
        <v>687</v>
      </c>
      <c r="N80" s="831">
        <v>330</v>
      </c>
      <c r="O80" s="831">
        <v>226710</v>
      </c>
      <c r="P80" s="827">
        <v>0.89189189189189189</v>
      </c>
      <c r="Q80" s="832">
        <v>687</v>
      </c>
    </row>
    <row r="81" spans="1:17" ht="14.45" customHeight="1" x14ac:dyDescent="0.2">
      <c r="A81" s="821" t="s">
        <v>589</v>
      </c>
      <c r="B81" s="822" t="s">
        <v>3725</v>
      </c>
      <c r="C81" s="822" t="s">
        <v>3789</v>
      </c>
      <c r="D81" s="822" t="s">
        <v>3792</v>
      </c>
      <c r="E81" s="822" t="s">
        <v>3793</v>
      </c>
      <c r="F81" s="831"/>
      <c r="G81" s="831"/>
      <c r="H81" s="831"/>
      <c r="I81" s="831"/>
      <c r="J81" s="831"/>
      <c r="K81" s="831"/>
      <c r="L81" s="831"/>
      <c r="M81" s="831"/>
      <c r="N81" s="831">
        <v>2</v>
      </c>
      <c r="O81" s="831">
        <v>3229.2</v>
      </c>
      <c r="P81" s="827"/>
      <c r="Q81" s="832">
        <v>1614.6</v>
      </c>
    </row>
    <row r="82" spans="1:17" ht="14.45" customHeight="1" x14ac:dyDescent="0.2">
      <c r="A82" s="821" t="s">
        <v>589</v>
      </c>
      <c r="B82" s="822" t="s">
        <v>3725</v>
      </c>
      <c r="C82" s="822" t="s">
        <v>3789</v>
      </c>
      <c r="D82" s="822" t="s">
        <v>3794</v>
      </c>
      <c r="E82" s="822" t="s">
        <v>3793</v>
      </c>
      <c r="F82" s="831"/>
      <c r="G82" s="831"/>
      <c r="H82" s="831"/>
      <c r="I82" s="831"/>
      <c r="J82" s="831"/>
      <c r="K82" s="831"/>
      <c r="L82" s="831"/>
      <c r="M82" s="831"/>
      <c r="N82" s="831">
        <v>2</v>
      </c>
      <c r="O82" s="831">
        <v>3229.2</v>
      </c>
      <c r="P82" s="827"/>
      <c r="Q82" s="832">
        <v>1614.6</v>
      </c>
    </row>
    <row r="83" spans="1:17" ht="14.45" customHeight="1" x14ac:dyDescent="0.2">
      <c r="A83" s="821" t="s">
        <v>589</v>
      </c>
      <c r="B83" s="822" t="s">
        <v>3725</v>
      </c>
      <c r="C83" s="822" t="s">
        <v>3789</v>
      </c>
      <c r="D83" s="822" t="s">
        <v>3795</v>
      </c>
      <c r="E83" s="822" t="s">
        <v>3796</v>
      </c>
      <c r="F83" s="831">
        <v>527</v>
      </c>
      <c r="G83" s="831">
        <v>126480</v>
      </c>
      <c r="H83" s="831">
        <v>1.0843621399176955</v>
      </c>
      <c r="I83" s="831">
        <v>240</v>
      </c>
      <c r="J83" s="831">
        <v>486</v>
      </c>
      <c r="K83" s="831">
        <v>116640</v>
      </c>
      <c r="L83" s="831">
        <v>1</v>
      </c>
      <c r="M83" s="831">
        <v>240</v>
      </c>
      <c r="N83" s="831">
        <v>291</v>
      </c>
      <c r="O83" s="831">
        <v>69840</v>
      </c>
      <c r="P83" s="827">
        <v>0.59876543209876543</v>
      </c>
      <c r="Q83" s="832">
        <v>240</v>
      </c>
    </row>
    <row r="84" spans="1:17" ht="14.45" customHeight="1" x14ac:dyDescent="0.2">
      <c r="A84" s="821" t="s">
        <v>589</v>
      </c>
      <c r="B84" s="822" t="s">
        <v>3725</v>
      </c>
      <c r="C84" s="822" t="s">
        <v>3789</v>
      </c>
      <c r="D84" s="822" t="s">
        <v>3797</v>
      </c>
      <c r="E84" s="822" t="s">
        <v>3796</v>
      </c>
      <c r="F84" s="831">
        <v>8</v>
      </c>
      <c r="G84" s="831">
        <v>1976</v>
      </c>
      <c r="H84" s="831"/>
      <c r="I84" s="831">
        <v>247</v>
      </c>
      <c r="J84" s="831"/>
      <c r="K84" s="831"/>
      <c r="L84" s="831"/>
      <c r="M84" s="831"/>
      <c r="N84" s="831"/>
      <c r="O84" s="831"/>
      <c r="P84" s="827"/>
      <c r="Q84" s="832"/>
    </row>
    <row r="85" spans="1:17" ht="14.45" customHeight="1" x14ac:dyDescent="0.2">
      <c r="A85" s="821" t="s">
        <v>589</v>
      </c>
      <c r="B85" s="822" t="s">
        <v>3725</v>
      </c>
      <c r="C85" s="822" t="s">
        <v>3789</v>
      </c>
      <c r="D85" s="822" t="s">
        <v>3798</v>
      </c>
      <c r="E85" s="822" t="s">
        <v>3796</v>
      </c>
      <c r="F85" s="831">
        <v>29.82</v>
      </c>
      <c r="G85" s="831">
        <v>36239.200000000012</v>
      </c>
      <c r="H85" s="831">
        <v>1.1636850325736248</v>
      </c>
      <c r="I85" s="831">
        <v>1215.264922870557</v>
      </c>
      <c r="J85" s="831">
        <v>25.610000000000007</v>
      </c>
      <c r="K85" s="831">
        <v>31141.760000000006</v>
      </c>
      <c r="L85" s="831">
        <v>1</v>
      </c>
      <c r="M85" s="831">
        <v>1216</v>
      </c>
      <c r="N85" s="831">
        <v>0.85000000000000009</v>
      </c>
      <c r="O85" s="831">
        <v>1033.5999999999999</v>
      </c>
      <c r="P85" s="827">
        <v>3.3190160093713388E-2</v>
      </c>
      <c r="Q85" s="832">
        <v>1215.9999999999998</v>
      </c>
    </row>
    <row r="86" spans="1:17" ht="14.45" customHeight="1" x14ac:dyDescent="0.2">
      <c r="A86" s="821" t="s">
        <v>589</v>
      </c>
      <c r="B86" s="822" t="s">
        <v>3725</v>
      </c>
      <c r="C86" s="822" t="s">
        <v>3789</v>
      </c>
      <c r="D86" s="822" t="s">
        <v>3799</v>
      </c>
      <c r="E86" s="822" t="s">
        <v>3800</v>
      </c>
      <c r="F86" s="831">
        <v>3</v>
      </c>
      <c r="G86" s="831">
        <v>12766.32</v>
      </c>
      <c r="H86" s="831">
        <v>3.0709455802440626</v>
      </c>
      <c r="I86" s="831">
        <v>4255.4399999999996</v>
      </c>
      <c r="J86" s="831">
        <v>1</v>
      </c>
      <c r="K86" s="831">
        <v>4157.13</v>
      </c>
      <c r="L86" s="831">
        <v>1</v>
      </c>
      <c r="M86" s="831">
        <v>4157.13</v>
      </c>
      <c r="N86" s="831">
        <v>2</v>
      </c>
      <c r="O86" s="831">
        <v>3438.5</v>
      </c>
      <c r="P86" s="827">
        <v>0.82713314233617907</v>
      </c>
      <c r="Q86" s="832">
        <v>1719.25</v>
      </c>
    </row>
    <row r="87" spans="1:17" ht="14.45" customHeight="1" x14ac:dyDescent="0.2">
      <c r="A87" s="821" t="s">
        <v>589</v>
      </c>
      <c r="B87" s="822" t="s">
        <v>3725</v>
      </c>
      <c r="C87" s="822" t="s">
        <v>3789</v>
      </c>
      <c r="D87" s="822" t="s">
        <v>3801</v>
      </c>
      <c r="E87" s="822" t="s">
        <v>3802</v>
      </c>
      <c r="F87" s="831"/>
      <c r="G87" s="831"/>
      <c r="H87" s="831"/>
      <c r="I87" s="831"/>
      <c r="J87" s="831"/>
      <c r="K87" s="831"/>
      <c r="L87" s="831"/>
      <c r="M87" s="831"/>
      <c r="N87" s="831">
        <v>1</v>
      </c>
      <c r="O87" s="831">
        <v>789.29</v>
      </c>
      <c r="P87" s="827"/>
      <c r="Q87" s="832">
        <v>789.29</v>
      </c>
    </row>
    <row r="88" spans="1:17" ht="14.45" customHeight="1" x14ac:dyDescent="0.2">
      <c r="A88" s="821" t="s">
        <v>589</v>
      </c>
      <c r="B88" s="822" t="s">
        <v>3725</v>
      </c>
      <c r="C88" s="822" t="s">
        <v>3789</v>
      </c>
      <c r="D88" s="822" t="s">
        <v>3803</v>
      </c>
      <c r="E88" s="822" t="s">
        <v>3804</v>
      </c>
      <c r="F88" s="831"/>
      <c r="G88" s="831"/>
      <c r="H88" s="831"/>
      <c r="I88" s="831"/>
      <c r="J88" s="831">
        <v>1</v>
      </c>
      <c r="K88" s="831">
        <v>518.70000000000005</v>
      </c>
      <c r="L88" s="831">
        <v>1</v>
      </c>
      <c r="M88" s="831">
        <v>518.70000000000005</v>
      </c>
      <c r="N88" s="831"/>
      <c r="O88" s="831"/>
      <c r="P88" s="827"/>
      <c r="Q88" s="832"/>
    </row>
    <row r="89" spans="1:17" ht="14.45" customHeight="1" x14ac:dyDescent="0.2">
      <c r="A89" s="821" t="s">
        <v>589</v>
      </c>
      <c r="B89" s="822" t="s">
        <v>3725</v>
      </c>
      <c r="C89" s="822" t="s">
        <v>3789</v>
      </c>
      <c r="D89" s="822" t="s">
        <v>3805</v>
      </c>
      <c r="E89" s="822" t="s">
        <v>3806</v>
      </c>
      <c r="F89" s="831">
        <v>298</v>
      </c>
      <c r="G89" s="831">
        <v>66707.299999999988</v>
      </c>
      <c r="H89" s="831">
        <v>0.89489489489489527</v>
      </c>
      <c r="I89" s="831">
        <v>223.84999999999997</v>
      </c>
      <c r="J89" s="831">
        <v>333</v>
      </c>
      <c r="K89" s="831">
        <v>74542.049999999959</v>
      </c>
      <c r="L89" s="831">
        <v>1</v>
      </c>
      <c r="M89" s="831">
        <v>223.84999999999988</v>
      </c>
      <c r="N89" s="831">
        <v>290</v>
      </c>
      <c r="O89" s="831">
        <v>64916.499999999978</v>
      </c>
      <c r="P89" s="827">
        <v>0.87087087087087101</v>
      </c>
      <c r="Q89" s="832">
        <v>223.84999999999994</v>
      </c>
    </row>
    <row r="90" spans="1:17" ht="14.45" customHeight="1" x14ac:dyDescent="0.2">
      <c r="A90" s="821" t="s">
        <v>589</v>
      </c>
      <c r="B90" s="822" t="s">
        <v>3725</v>
      </c>
      <c r="C90" s="822" t="s">
        <v>3789</v>
      </c>
      <c r="D90" s="822" t="s">
        <v>3807</v>
      </c>
      <c r="E90" s="822" t="s">
        <v>3808</v>
      </c>
      <c r="F90" s="831">
        <v>3</v>
      </c>
      <c r="G90" s="831">
        <v>6470.01</v>
      </c>
      <c r="H90" s="831">
        <v>0.6</v>
      </c>
      <c r="I90" s="831">
        <v>2156.67</v>
      </c>
      <c r="J90" s="831">
        <v>5</v>
      </c>
      <c r="K90" s="831">
        <v>10783.35</v>
      </c>
      <c r="L90" s="831">
        <v>1</v>
      </c>
      <c r="M90" s="831">
        <v>2156.67</v>
      </c>
      <c r="N90" s="831">
        <v>2</v>
      </c>
      <c r="O90" s="831">
        <v>4313.34</v>
      </c>
      <c r="P90" s="827">
        <v>0.4</v>
      </c>
      <c r="Q90" s="832">
        <v>2156.67</v>
      </c>
    </row>
    <row r="91" spans="1:17" ht="14.45" customHeight="1" x14ac:dyDescent="0.2">
      <c r="A91" s="821" t="s">
        <v>589</v>
      </c>
      <c r="B91" s="822" t="s">
        <v>3725</v>
      </c>
      <c r="C91" s="822" t="s">
        <v>3789</v>
      </c>
      <c r="D91" s="822" t="s">
        <v>3809</v>
      </c>
      <c r="E91" s="822" t="s">
        <v>3808</v>
      </c>
      <c r="F91" s="831"/>
      <c r="G91" s="831"/>
      <c r="H91" s="831"/>
      <c r="I91" s="831"/>
      <c r="J91" s="831">
        <v>2</v>
      </c>
      <c r="K91" s="831">
        <v>11416.58</v>
      </c>
      <c r="L91" s="831">
        <v>1</v>
      </c>
      <c r="M91" s="831">
        <v>5708.29</v>
      </c>
      <c r="N91" s="831"/>
      <c r="O91" s="831"/>
      <c r="P91" s="827"/>
      <c r="Q91" s="832"/>
    </row>
    <row r="92" spans="1:17" ht="14.45" customHeight="1" x14ac:dyDescent="0.2">
      <c r="A92" s="821" t="s">
        <v>589</v>
      </c>
      <c r="B92" s="822" t="s">
        <v>3725</v>
      </c>
      <c r="C92" s="822" t="s">
        <v>3789</v>
      </c>
      <c r="D92" s="822" t="s">
        <v>3810</v>
      </c>
      <c r="E92" s="822" t="s">
        <v>3811</v>
      </c>
      <c r="F92" s="831">
        <v>3</v>
      </c>
      <c r="G92" s="831">
        <v>11814.539999999999</v>
      </c>
      <c r="H92" s="831">
        <v>0.5</v>
      </c>
      <c r="I92" s="831">
        <v>3938.18</v>
      </c>
      <c r="J92" s="831">
        <v>6</v>
      </c>
      <c r="K92" s="831">
        <v>23629.079999999998</v>
      </c>
      <c r="L92" s="831">
        <v>1</v>
      </c>
      <c r="M92" s="831">
        <v>3938.18</v>
      </c>
      <c r="N92" s="831">
        <v>3</v>
      </c>
      <c r="O92" s="831">
        <v>11814.539999999999</v>
      </c>
      <c r="P92" s="827">
        <v>0.5</v>
      </c>
      <c r="Q92" s="832">
        <v>3938.18</v>
      </c>
    </row>
    <row r="93" spans="1:17" ht="14.45" customHeight="1" x14ac:dyDescent="0.2">
      <c r="A93" s="821" t="s">
        <v>589</v>
      </c>
      <c r="B93" s="822" t="s">
        <v>3725</v>
      </c>
      <c r="C93" s="822" t="s">
        <v>3789</v>
      </c>
      <c r="D93" s="822" t="s">
        <v>3812</v>
      </c>
      <c r="E93" s="822" t="s">
        <v>3813</v>
      </c>
      <c r="F93" s="831"/>
      <c r="G93" s="831"/>
      <c r="H93" s="831"/>
      <c r="I93" s="831"/>
      <c r="J93" s="831">
        <v>3</v>
      </c>
      <c r="K93" s="831">
        <v>11785.02</v>
      </c>
      <c r="L93" s="831">
        <v>1</v>
      </c>
      <c r="M93" s="831">
        <v>3928.34</v>
      </c>
      <c r="N93" s="831"/>
      <c r="O93" s="831"/>
      <c r="P93" s="827"/>
      <c r="Q93" s="832"/>
    </row>
    <row r="94" spans="1:17" ht="14.45" customHeight="1" x14ac:dyDescent="0.2">
      <c r="A94" s="821" t="s">
        <v>589</v>
      </c>
      <c r="B94" s="822" t="s">
        <v>3725</v>
      </c>
      <c r="C94" s="822" t="s">
        <v>3789</v>
      </c>
      <c r="D94" s="822" t="s">
        <v>3814</v>
      </c>
      <c r="E94" s="822" t="s">
        <v>3815</v>
      </c>
      <c r="F94" s="831"/>
      <c r="G94" s="831"/>
      <c r="H94" s="831"/>
      <c r="I94" s="831"/>
      <c r="J94" s="831">
        <v>1</v>
      </c>
      <c r="K94" s="831">
        <v>4385.37</v>
      </c>
      <c r="L94" s="831">
        <v>1</v>
      </c>
      <c r="M94" s="831">
        <v>4385.37</v>
      </c>
      <c r="N94" s="831"/>
      <c r="O94" s="831"/>
      <c r="P94" s="827"/>
      <c r="Q94" s="832"/>
    </row>
    <row r="95" spans="1:17" ht="14.45" customHeight="1" x14ac:dyDescent="0.2">
      <c r="A95" s="821" t="s">
        <v>589</v>
      </c>
      <c r="B95" s="822" t="s">
        <v>3725</v>
      </c>
      <c r="C95" s="822" t="s">
        <v>3789</v>
      </c>
      <c r="D95" s="822" t="s">
        <v>3816</v>
      </c>
      <c r="E95" s="822" t="s">
        <v>3817</v>
      </c>
      <c r="F95" s="831"/>
      <c r="G95" s="831"/>
      <c r="H95" s="831"/>
      <c r="I95" s="831"/>
      <c r="J95" s="831"/>
      <c r="K95" s="831"/>
      <c r="L95" s="831"/>
      <c r="M95" s="831"/>
      <c r="N95" s="831">
        <v>1</v>
      </c>
      <c r="O95" s="831">
        <v>5255.92</v>
      </c>
      <c r="P95" s="827"/>
      <c r="Q95" s="832">
        <v>5255.92</v>
      </c>
    </row>
    <row r="96" spans="1:17" ht="14.45" customHeight="1" x14ac:dyDescent="0.2">
      <c r="A96" s="821" t="s">
        <v>589</v>
      </c>
      <c r="B96" s="822" t="s">
        <v>3725</v>
      </c>
      <c r="C96" s="822" t="s">
        <v>3789</v>
      </c>
      <c r="D96" s="822" t="s">
        <v>3818</v>
      </c>
      <c r="E96" s="822" t="s">
        <v>3819</v>
      </c>
      <c r="F96" s="831">
        <v>1</v>
      </c>
      <c r="G96" s="831">
        <v>3928.34</v>
      </c>
      <c r="H96" s="831">
        <v>0.33333333333333331</v>
      </c>
      <c r="I96" s="831">
        <v>3928.34</v>
      </c>
      <c r="J96" s="831">
        <v>3</v>
      </c>
      <c r="K96" s="831">
        <v>11785.02</v>
      </c>
      <c r="L96" s="831">
        <v>1</v>
      </c>
      <c r="M96" s="831">
        <v>3928.34</v>
      </c>
      <c r="N96" s="831">
        <v>4</v>
      </c>
      <c r="O96" s="831">
        <v>15713.36</v>
      </c>
      <c r="P96" s="827">
        <v>1.3333333333333333</v>
      </c>
      <c r="Q96" s="832">
        <v>3928.34</v>
      </c>
    </row>
    <row r="97" spans="1:17" ht="14.45" customHeight="1" x14ac:dyDescent="0.2">
      <c r="A97" s="821" t="s">
        <v>589</v>
      </c>
      <c r="B97" s="822" t="s">
        <v>3725</v>
      </c>
      <c r="C97" s="822" t="s">
        <v>3789</v>
      </c>
      <c r="D97" s="822" t="s">
        <v>3820</v>
      </c>
      <c r="E97" s="822" t="s">
        <v>3821</v>
      </c>
      <c r="F97" s="831">
        <v>2</v>
      </c>
      <c r="G97" s="831">
        <v>5355.92</v>
      </c>
      <c r="H97" s="831"/>
      <c r="I97" s="831">
        <v>2677.96</v>
      </c>
      <c r="J97" s="831"/>
      <c r="K97" s="831"/>
      <c r="L97" s="831"/>
      <c r="M97" s="831"/>
      <c r="N97" s="831"/>
      <c r="O97" s="831"/>
      <c r="P97" s="827"/>
      <c r="Q97" s="832"/>
    </row>
    <row r="98" spans="1:17" ht="14.45" customHeight="1" x14ac:dyDescent="0.2">
      <c r="A98" s="821" t="s">
        <v>589</v>
      </c>
      <c r="B98" s="822" t="s">
        <v>3725</v>
      </c>
      <c r="C98" s="822" t="s">
        <v>3789</v>
      </c>
      <c r="D98" s="822" t="s">
        <v>3822</v>
      </c>
      <c r="E98" s="822" t="s">
        <v>3823</v>
      </c>
      <c r="F98" s="831">
        <v>4</v>
      </c>
      <c r="G98" s="831">
        <v>13414.68</v>
      </c>
      <c r="H98" s="831">
        <v>0.8</v>
      </c>
      <c r="I98" s="831">
        <v>3353.67</v>
      </c>
      <c r="J98" s="831">
        <v>5</v>
      </c>
      <c r="K98" s="831">
        <v>16768.349999999999</v>
      </c>
      <c r="L98" s="831">
        <v>1</v>
      </c>
      <c r="M98" s="831">
        <v>3353.6699999999996</v>
      </c>
      <c r="N98" s="831">
        <v>7</v>
      </c>
      <c r="O98" s="831">
        <v>15222.27</v>
      </c>
      <c r="P98" s="827">
        <v>0.9077977260732274</v>
      </c>
      <c r="Q98" s="832">
        <v>2174.61</v>
      </c>
    </row>
    <row r="99" spans="1:17" ht="14.45" customHeight="1" x14ac:dyDescent="0.2">
      <c r="A99" s="821" t="s">
        <v>589</v>
      </c>
      <c r="B99" s="822" t="s">
        <v>3725</v>
      </c>
      <c r="C99" s="822" t="s">
        <v>3789</v>
      </c>
      <c r="D99" s="822" t="s">
        <v>3824</v>
      </c>
      <c r="E99" s="822" t="s">
        <v>3825</v>
      </c>
      <c r="F99" s="831"/>
      <c r="G99" s="831"/>
      <c r="H99" s="831"/>
      <c r="I99" s="831"/>
      <c r="J99" s="831"/>
      <c r="K99" s="831"/>
      <c r="L99" s="831"/>
      <c r="M99" s="831"/>
      <c r="N99" s="831">
        <v>1</v>
      </c>
      <c r="O99" s="831">
        <v>4300.91</v>
      </c>
      <c r="P99" s="827"/>
      <c r="Q99" s="832">
        <v>4300.91</v>
      </c>
    </row>
    <row r="100" spans="1:17" ht="14.45" customHeight="1" x14ac:dyDescent="0.2">
      <c r="A100" s="821" t="s">
        <v>589</v>
      </c>
      <c r="B100" s="822" t="s">
        <v>3725</v>
      </c>
      <c r="C100" s="822" t="s">
        <v>3789</v>
      </c>
      <c r="D100" s="822" t="s">
        <v>3826</v>
      </c>
      <c r="E100" s="822" t="s">
        <v>3827</v>
      </c>
      <c r="F100" s="831">
        <v>4</v>
      </c>
      <c r="G100" s="831">
        <v>18704</v>
      </c>
      <c r="H100" s="831">
        <v>0.8</v>
      </c>
      <c r="I100" s="831">
        <v>4676</v>
      </c>
      <c r="J100" s="831">
        <v>5</v>
      </c>
      <c r="K100" s="831">
        <v>23380</v>
      </c>
      <c r="L100" s="831">
        <v>1</v>
      </c>
      <c r="M100" s="831">
        <v>4676</v>
      </c>
      <c r="N100" s="831">
        <v>2</v>
      </c>
      <c r="O100" s="831">
        <v>8251.26</v>
      </c>
      <c r="P100" s="827">
        <v>0.35291958939264328</v>
      </c>
      <c r="Q100" s="832">
        <v>4125.63</v>
      </c>
    </row>
    <row r="101" spans="1:17" ht="14.45" customHeight="1" x14ac:dyDescent="0.2">
      <c r="A101" s="821" t="s">
        <v>589</v>
      </c>
      <c r="B101" s="822" t="s">
        <v>3725</v>
      </c>
      <c r="C101" s="822" t="s">
        <v>3789</v>
      </c>
      <c r="D101" s="822" t="s">
        <v>3828</v>
      </c>
      <c r="E101" s="822" t="s">
        <v>3827</v>
      </c>
      <c r="F101" s="831">
        <v>1</v>
      </c>
      <c r="G101" s="831">
        <v>5239</v>
      </c>
      <c r="H101" s="831">
        <v>1</v>
      </c>
      <c r="I101" s="831">
        <v>5239</v>
      </c>
      <c r="J101" s="831">
        <v>1</v>
      </c>
      <c r="K101" s="831">
        <v>5239</v>
      </c>
      <c r="L101" s="831">
        <v>1</v>
      </c>
      <c r="M101" s="831">
        <v>5239</v>
      </c>
      <c r="N101" s="831">
        <v>3</v>
      </c>
      <c r="O101" s="831">
        <v>15716.25</v>
      </c>
      <c r="P101" s="827">
        <v>2.9998568429089523</v>
      </c>
      <c r="Q101" s="832">
        <v>5238.75</v>
      </c>
    </row>
    <row r="102" spans="1:17" ht="14.45" customHeight="1" x14ac:dyDescent="0.2">
      <c r="A102" s="821" t="s">
        <v>589</v>
      </c>
      <c r="B102" s="822" t="s">
        <v>3725</v>
      </c>
      <c r="C102" s="822" t="s">
        <v>3789</v>
      </c>
      <c r="D102" s="822" t="s">
        <v>3829</v>
      </c>
      <c r="E102" s="822" t="s">
        <v>3827</v>
      </c>
      <c r="F102" s="831">
        <v>1</v>
      </c>
      <c r="G102" s="831">
        <v>5823</v>
      </c>
      <c r="H102" s="831">
        <v>1</v>
      </c>
      <c r="I102" s="831">
        <v>5823</v>
      </c>
      <c r="J102" s="831">
        <v>1</v>
      </c>
      <c r="K102" s="831">
        <v>5823</v>
      </c>
      <c r="L102" s="831">
        <v>1</v>
      </c>
      <c r="M102" s="831">
        <v>5823</v>
      </c>
      <c r="N102" s="831">
        <v>3</v>
      </c>
      <c r="O102" s="831">
        <v>17213.509999999998</v>
      </c>
      <c r="P102" s="827">
        <v>2.9561239910698949</v>
      </c>
      <c r="Q102" s="832">
        <v>5737.8366666666661</v>
      </c>
    </row>
    <row r="103" spans="1:17" ht="14.45" customHeight="1" x14ac:dyDescent="0.2">
      <c r="A103" s="821" t="s">
        <v>589</v>
      </c>
      <c r="B103" s="822" t="s">
        <v>3725</v>
      </c>
      <c r="C103" s="822" t="s">
        <v>3789</v>
      </c>
      <c r="D103" s="822" t="s">
        <v>3830</v>
      </c>
      <c r="E103" s="822" t="s">
        <v>3827</v>
      </c>
      <c r="F103" s="831"/>
      <c r="G103" s="831"/>
      <c r="H103" s="831"/>
      <c r="I103" s="831"/>
      <c r="J103" s="831">
        <v>1</v>
      </c>
      <c r="K103" s="831">
        <v>6376</v>
      </c>
      <c r="L103" s="831">
        <v>1</v>
      </c>
      <c r="M103" s="831">
        <v>6376</v>
      </c>
      <c r="N103" s="831">
        <v>1</v>
      </c>
      <c r="O103" s="831">
        <v>6376</v>
      </c>
      <c r="P103" s="827">
        <v>1</v>
      </c>
      <c r="Q103" s="832">
        <v>6376</v>
      </c>
    </row>
    <row r="104" spans="1:17" ht="14.45" customHeight="1" x14ac:dyDescent="0.2">
      <c r="A104" s="821" t="s">
        <v>589</v>
      </c>
      <c r="B104" s="822" t="s">
        <v>3725</v>
      </c>
      <c r="C104" s="822" t="s">
        <v>3789</v>
      </c>
      <c r="D104" s="822" t="s">
        <v>3831</v>
      </c>
      <c r="E104" s="822" t="s">
        <v>3827</v>
      </c>
      <c r="F104" s="831">
        <v>30</v>
      </c>
      <c r="G104" s="831">
        <v>17760</v>
      </c>
      <c r="H104" s="831">
        <v>0.73170731707317072</v>
      </c>
      <c r="I104" s="831">
        <v>592</v>
      </c>
      <c r="J104" s="831">
        <v>41</v>
      </c>
      <c r="K104" s="831">
        <v>24272</v>
      </c>
      <c r="L104" s="831">
        <v>1</v>
      </c>
      <c r="M104" s="831">
        <v>592</v>
      </c>
      <c r="N104" s="831">
        <v>58</v>
      </c>
      <c r="O104" s="831">
        <v>29166.92</v>
      </c>
      <c r="P104" s="827">
        <v>1.2016694133157546</v>
      </c>
      <c r="Q104" s="832">
        <v>502.87793103448274</v>
      </c>
    </row>
    <row r="105" spans="1:17" ht="14.45" customHeight="1" x14ac:dyDescent="0.2">
      <c r="A105" s="821" t="s">
        <v>589</v>
      </c>
      <c r="B105" s="822" t="s">
        <v>3725</v>
      </c>
      <c r="C105" s="822" t="s">
        <v>3789</v>
      </c>
      <c r="D105" s="822" t="s">
        <v>3832</v>
      </c>
      <c r="E105" s="822" t="s">
        <v>3833</v>
      </c>
      <c r="F105" s="831">
        <v>1</v>
      </c>
      <c r="G105" s="831">
        <v>6593.35</v>
      </c>
      <c r="H105" s="831">
        <v>0.33333333333333337</v>
      </c>
      <c r="I105" s="831">
        <v>6593.35</v>
      </c>
      <c r="J105" s="831">
        <v>3</v>
      </c>
      <c r="K105" s="831">
        <v>19780.05</v>
      </c>
      <c r="L105" s="831">
        <v>1</v>
      </c>
      <c r="M105" s="831">
        <v>6593.3499999999995</v>
      </c>
      <c r="N105" s="831">
        <v>4</v>
      </c>
      <c r="O105" s="831">
        <v>26373.4</v>
      </c>
      <c r="P105" s="827">
        <v>1.3333333333333335</v>
      </c>
      <c r="Q105" s="832">
        <v>6593.35</v>
      </c>
    </row>
    <row r="106" spans="1:17" ht="14.45" customHeight="1" x14ac:dyDescent="0.2">
      <c r="A106" s="821" t="s">
        <v>589</v>
      </c>
      <c r="B106" s="822" t="s">
        <v>3725</v>
      </c>
      <c r="C106" s="822" t="s">
        <v>3789</v>
      </c>
      <c r="D106" s="822" t="s">
        <v>3834</v>
      </c>
      <c r="E106" s="822" t="s">
        <v>3833</v>
      </c>
      <c r="F106" s="831">
        <v>2</v>
      </c>
      <c r="G106" s="831">
        <v>3957.88</v>
      </c>
      <c r="H106" s="831">
        <v>0.2857142857142857</v>
      </c>
      <c r="I106" s="831">
        <v>1978.94</v>
      </c>
      <c r="J106" s="831">
        <v>7</v>
      </c>
      <c r="K106" s="831">
        <v>13852.580000000002</v>
      </c>
      <c r="L106" s="831">
        <v>1</v>
      </c>
      <c r="M106" s="831">
        <v>1978.9400000000003</v>
      </c>
      <c r="N106" s="831">
        <v>4</v>
      </c>
      <c r="O106" s="831">
        <v>7915.76</v>
      </c>
      <c r="P106" s="827">
        <v>0.5714285714285714</v>
      </c>
      <c r="Q106" s="832">
        <v>1978.94</v>
      </c>
    </row>
    <row r="107" spans="1:17" ht="14.45" customHeight="1" x14ac:dyDescent="0.2">
      <c r="A107" s="821" t="s">
        <v>589</v>
      </c>
      <c r="B107" s="822" t="s">
        <v>3725</v>
      </c>
      <c r="C107" s="822" t="s">
        <v>3789</v>
      </c>
      <c r="D107" s="822" t="s">
        <v>3835</v>
      </c>
      <c r="E107" s="822" t="s">
        <v>3836</v>
      </c>
      <c r="F107" s="831">
        <v>1</v>
      </c>
      <c r="G107" s="831">
        <v>10478</v>
      </c>
      <c r="H107" s="831">
        <v>1</v>
      </c>
      <c r="I107" s="831">
        <v>10478</v>
      </c>
      <c r="J107" s="831">
        <v>1</v>
      </c>
      <c r="K107" s="831">
        <v>10478</v>
      </c>
      <c r="L107" s="831">
        <v>1</v>
      </c>
      <c r="M107" s="831">
        <v>10478</v>
      </c>
      <c r="N107" s="831"/>
      <c r="O107" s="831"/>
      <c r="P107" s="827"/>
      <c r="Q107" s="832"/>
    </row>
    <row r="108" spans="1:17" ht="14.45" customHeight="1" x14ac:dyDescent="0.2">
      <c r="A108" s="821" t="s">
        <v>589</v>
      </c>
      <c r="B108" s="822" t="s">
        <v>3725</v>
      </c>
      <c r="C108" s="822" t="s">
        <v>3789</v>
      </c>
      <c r="D108" s="822" t="s">
        <v>3837</v>
      </c>
      <c r="E108" s="822" t="s">
        <v>3838</v>
      </c>
      <c r="F108" s="831">
        <v>4</v>
      </c>
      <c r="G108" s="831">
        <v>23674.68</v>
      </c>
      <c r="H108" s="831">
        <v>4</v>
      </c>
      <c r="I108" s="831">
        <v>5918.67</v>
      </c>
      <c r="J108" s="831">
        <v>1</v>
      </c>
      <c r="K108" s="831">
        <v>5918.67</v>
      </c>
      <c r="L108" s="831">
        <v>1</v>
      </c>
      <c r="M108" s="831">
        <v>5918.67</v>
      </c>
      <c r="N108" s="831">
        <v>2</v>
      </c>
      <c r="O108" s="831">
        <v>8520.8799999999992</v>
      </c>
      <c r="P108" s="827">
        <v>1.4396612752527171</v>
      </c>
      <c r="Q108" s="832">
        <v>4260.4399999999996</v>
      </c>
    </row>
    <row r="109" spans="1:17" ht="14.45" customHeight="1" x14ac:dyDescent="0.2">
      <c r="A109" s="821" t="s">
        <v>589</v>
      </c>
      <c r="B109" s="822" t="s">
        <v>3725</v>
      </c>
      <c r="C109" s="822" t="s">
        <v>3789</v>
      </c>
      <c r="D109" s="822" t="s">
        <v>3839</v>
      </c>
      <c r="E109" s="822" t="s">
        <v>3838</v>
      </c>
      <c r="F109" s="831">
        <v>2</v>
      </c>
      <c r="G109" s="831">
        <v>16573.52</v>
      </c>
      <c r="H109" s="831">
        <v>2</v>
      </c>
      <c r="I109" s="831">
        <v>8286.76</v>
      </c>
      <c r="J109" s="831">
        <v>1</v>
      </c>
      <c r="K109" s="831">
        <v>8286.76</v>
      </c>
      <c r="L109" s="831">
        <v>1</v>
      </c>
      <c r="M109" s="831">
        <v>8286.76</v>
      </c>
      <c r="N109" s="831">
        <v>1</v>
      </c>
      <c r="O109" s="831">
        <v>5964.48</v>
      </c>
      <c r="P109" s="827">
        <v>0.71976019578218742</v>
      </c>
      <c r="Q109" s="832">
        <v>5964.48</v>
      </c>
    </row>
    <row r="110" spans="1:17" ht="14.45" customHeight="1" x14ac:dyDescent="0.2">
      <c r="A110" s="821" t="s">
        <v>589</v>
      </c>
      <c r="B110" s="822" t="s">
        <v>3725</v>
      </c>
      <c r="C110" s="822" t="s">
        <v>3789</v>
      </c>
      <c r="D110" s="822" t="s">
        <v>3840</v>
      </c>
      <c r="E110" s="822" t="s">
        <v>3838</v>
      </c>
      <c r="F110" s="831">
        <v>29</v>
      </c>
      <c r="G110" s="831">
        <v>83731.989999999991</v>
      </c>
      <c r="H110" s="831">
        <v>3.2222222222222219</v>
      </c>
      <c r="I110" s="831">
        <v>2887.3099999999995</v>
      </c>
      <c r="J110" s="831">
        <v>9</v>
      </c>
      <c r="K110" s="831">
        <v>25985.79</v>
      </c>
      <c r="L110" s="831">
        <v>1</v>
      </c>
      <c r="M110" s="831">
        <v>2887.31</v>
      </c>
      <c r="N110" s="831">
        <v>12</v>
      </c>
      <c r="O110" s="831">
        <v>24849.72</v>
      </c>
      <c r="P110" s="827">
        <v>0.95628110594290183</v>
      </c>
      <c r="Q110" s="832">
        <v>2070.81</v>
      </c>
    </row>
    <row r="111" spans="1:17" ht="14.45" customHeight="1" x14ac:dyDescent="0.2">
      <c r="A111" s="821" t="s">
        <v>589</v>
      </c>
      <c r="B111" s="822" t="s">
        <v>3725</v>
      </c>
      <c r="C111" s="822" t="s">
        <v>3789</v>
      </c>
      <c r="D111" s="822" t="s">
        <v>3841</v>
      </c>
      <c r="E111" s="822" t="s">
        <v>3842</v>
      </c>
      <c r="F111" s="831">
        <v>4</v>
      </c>
      <c r="G111" s="831">
        <v>27401.439999999999</v>
      </c>
      <c r="H111" s="831">
        <v>0.5</v>
      </c>
      <c r="I111" s="831">
        <v>6850.36</v>
      </c>
      <c r="J111" s="831">
        <v>8</v>
      </c>
      <c r="K111" s="831">
        <v>54802.879999999997</v>
      </c>
      <c r="L111" s="831">
        <v>1</v>
      </c>
      <c r="M111" s="831">
        <v>6850.36</v>
      </c>
      <c r="N111" s="831"/>
      <c r="O111" s="831"/>
      <c r="P111" s="827"/>
      <c r="Q111" s="832"/>
    </row>
    <row r="112" spans="1:17" ht="14.45" customHeight="1" x14ac:dyDescent="0.2">
      <c r="A112" s="821" t="s">
        <v>589</v>
      </c>
      <c r="B112" s="822" t="s">
        <v>3725</v>
      </c>
      <c r="C112" s="822" t="s">
        <v>3789</v>
      </c>
      <c r="D112" s="822" t="s">
        <v>3843</v>
      </c>
      <c r="E112" s="822" t="s">
        <v>3844</v>
      </c>
      <c r="F112" s="831">
        <v>6</v>
      </c>
      <c r="G112" s="831">
        <v>36979.5</v>
      </c>
      <c r="H112" s="831"/>
      <c r="I112" s="831">
        <v>6163.25</v>
      </c>
      <c r="J112" s="831"/>
      <c r="K112" s="831"/>
      <c r="L112" s="831"/>
      <c r="M112" s="831"/>
      <c r="N112" s="831"/>
      <c r="O112" s="831"/>
      <c r="P112" s="827"/>
      <c r="Q112" s="832"/>
    </row>
    <row r="113" spans="1:17" ht="14.45" customHeight="1" x14ac:dyDescent="0.2">
      <c r="A113" s="821" t="s">
        <v>589</v>
      </c>
      <c r="B113" s="822" t="s">
        <v>3725</v>
      </c>
      <c r="C113" s="822" t="s">
        <v>3789</v>
      </c>
      <c r="D113" s="822" t="s">
        <v>3845</v>
      </c>
      <c r="E113" s="822" t="s">
        <v>3844</v>
      </c>
      <c r="F113" s="831">
        <v>8</v>
      </c>
      <c r="G113" s="831">
        <v>8572.7999999999993</v>
      </c>
      <c r="H113" s="831"/>
      <c r="I113" s="831">
        <v>1071.5999999999999</v>
      </c>
      <c r="J113" s="831"/>
      <c r="K113" s="831"/>
      <c r="L113" s="831"/>
      <c r="M113" s="831"/>
      <c r="N113" s="831">
        <v>2</v>
      </c>
      <c r="O113" s="831">
        <v>1731.38</v>
      </c>
      <c r="P113" s="827"/>
      <c r="Q113" s="832">
        <v>865.69</v>
      </c>
    </row>
    <row r="114" spans="1:17" ht="14.45" customHeight="1" x14ac:dyDescent="0.2">
      <c r="A114" s="821" t="s">
        <v>589</v>
      </c>
      <c r="B114" s="822" t="s">
        <v>3725</v>
      </c>
      <c r="C114" s="822" t="s">
        <v>3789</v>
      </c>
      <c r="D114" s="822" t="s">
        <v>3846</v>
      </c>
      <c r="E114" s="822" t="s">
        <v>3847</v>
      </c>
      <c r="F114" s="831">
        <v>1</v>
      </c>
      <c r="G114" s="831">
        <v>55245</v>
      </c>
      <c r="H114" s="831">
        <v>1</v>
      </c>
      <c r="I114" s="831">
        <v>55245</v>
      </c>
      <c r="J114" s="831">
        <v>1</v>
      </c>
      <c r="K114" s="831">
        <v>55245</v>
      </c>
      <c r="L114" s="831">
        <v>1</v>
      </c>
      <c r="M114" s="831">
        <v>55245</v>
      </c>
      <c r="N114" s="831"/>
      <c r="O114" s="831"/>
      <c r="P114" s="827"/>
      <c r="Q114" s="832"/>
    </row>
    <row r="115" spans="1:17" ht="14.45" customHeight="1" x14ac:dyDescent="0.2">
      <c r="A115" s="821" t="s">
        <v>589</v>
      </c>
      <c r="B115" s="822" t="s">
        <v>3725</v>
      </c>
      <c r="C115" s="822" t="s">
        <v>3789</v>
      </c>
      <c r="D115" s="822" t="s">
        <v>3848</v>
      </c>
      <c r="E115" s="822" t="s">
        <v>3849</v>
      </c>
      <c r="F115" s="831">
        <v>3</v>
      </c>
      <c r="G115" s="831">
        <v>187974</v>
      </c>
      <c r="H115" s="831">
        <v>0.75</v>
      </c>
      <c r="I115" s="831">
        <v>62658</v>
      </c>
      <c r="J115" s="831">
        <v>4</v>
      </c>
      <c r="K115" s="831">
        <v>250632</v>
      </c>
      <c r="L115" s="831">
        <v>1</v>
      </c>
      <c r="M115" s="831">
        <v>62658</v>
      </c>
      <c r="N115" s="831">
        <v>5</v>
      </c>
      <c r="O115" s="831">
        <v>313290</v>
      </c>
      <c r="P115" s="827">
        <v>1.25</v>
      </c>
      <c r="Q115" s="832">
        <v>62658</v>
      </c>
    </row>
    <row r="116" spans="1:17" ht="14.45" customHeight="1" x14ac:dyDescent="0.2">
      <c r="A116" s="821" t="s">
        <v>589</v>
      </c>
      <c r="B116" s="822" t="s">
        <v>3725</v>
      </c>
      <c r="C116" s="822" t="s">
        <v>3789</v>
      </c>
      <c r="D116" s="822" t="s">
        <v>3850</v>
      </c>
      <c r="E116" s="822" t="s">
        <v>3851</v>
      </c>
      <c r="F116" s="831"/>
      <c r="G116" s="831"/>
      <c r="H116" s="831"/>
      <c r="I116" s="831"/>
      <c r="J116" s="831">
        <v>1</v>
      </c>
      <c r="K116" s="831">
        <v>5835.76</v>
      </c>
      <c r="L116" s="831">
        <v>1</v>
      </c>
      <c r="M116" s="831">
        <v>5835.76</v>
      </c>
      <c r="N116" s="831"/>
      <c r="O116" s="831"/>
      <c r="P116" s="827"/>
      <c r="Q116" s="832"/>
    </row>
    <row r="117" spans="1:17" ht="14.45" customHeight="1" x14ac:dyDescent="0.2">
      <c r="A117" s="821" t="s">
        <v>589</v>
      </c>
      <c r="B117" s="822" t="s">
        <v>3725</v>
      </c>
      <c r="C117" s="822" t="s">
        <v>3789</v>
      </c>
      <c r="D117" s="822" t="s">
        <v>3852</v>
      </c>
      <c r="E117" s="822" t="s">
        <v>3853</v>
      </c>
      <c r="F117" s="831"/>
      <c r="G117" s="831"/>
      <c r="H117" s="831"/>
      <c r="I117" s="831"/>
      <c r="J117" s="831">
        <v>1</v>
      </c>
      <c r="K117" s="831">
        <v>5610</v>
      </c>
      <c r="L117" s="831">
        <v>1</v>
      </c>
      <c r="M117" s="831">
        <v>5610</v>
      </c>
      <c r="N117" s="831">
        <v>1</v>
      </c>
      <c r="O117" s="831">
        <v>5610</v>
      </c>
      <c r="P117" s="827">
        <v>1</v>
      </c>
      <c r="Q117" s="832">
        <v>5610</v>
      </c>
    </row>
    <row r="118" spans="1:17" ht="14.45" customHeight="1" x14ac:dyDescent="0.2">
      <c r="A118" s="821" t="s">
        <v>589</v>
      </c>
      <c r="B118" s="822" t="s">
        <v>3725</v>
      </c>
      <c r="C118" s="822" t="s">
        <v>3789</v>
      </c>
      <c r="D118" s="822" t="s">
        <v>3854</v>
      </c>
      <c r="E118" s="822" t="s">
        <v>3853</v>
      </c>
      <c r="F118" s="831"/>
      <c r="G118" s="831"/>
      <c r="H118" s="831"/>
      <c r="I118" s="831"/>
      <c r="J118" s="831">
        <v>1</v>
      </c>
      <c r="K118" s="831">
        <v>6154</v>
      </c>
      <c r="L118" s="831">
        <v>1</v>
      </c>
      <c r="M118" s="831">
        <v>6154</v>
      </c>
      <c r="N118" s="831">
        <v>1</v>
      </c>
      <c r="O118" s="831">
        <v>6154</v>
      </c>
      <c r="P118" s="827">
        <v>1</v>
      </c>
      <c r="Q118" s="832">
        <v>6154</v>
      </c>
    </row>
    <row r="119" spans="1:17" ht="14.45" customHeight="1" x14ac:dyDescent="0.2">
      <c r="A119" s="821" t="s">
        <v>589</v>
      </c>
      <c r="B119" s="822" t="s">
        <v>3725</v>
      </c>
      <c r="C119" s="822" t="s">
        <v>3789</v>
      </c>
      <c r="D119" s="822" t="s">
        <v>3855</v>
      </c>
      <c r="E119" s="822" t="s">
        <v>3856</v>
      </c>
      <c r="F119" s="831">
        <v>1</v>
      </c>
      <c r="G119" s="831">
        <v>15980.73</v>
      </c>
      <c r="H119" s="831"/>
      <c r="I119" s="831">
        <v>15980.73</v>
      </c>
      <c r="J119" s="831"/>
      <c r="K119" s="831"/>
      <c r="L119" s="831"/>
      <c r="M119" s="831"/>
      <c r="N119" s="831">
        <v>1</v>
      </c>
      <c r="O119" s="831">
        <v>13442.5</v>
      </c>
      <c r="P119" s="827"/>
      <c r="Q119" s="832">
        <v>13442.5</v>
      </c>
    </row>
    <row r="120" spans="1:17" ht="14.45" customHeight="1" x14ac:dyDescent="0.2">
      <c r="A120" s="821" t="s">
        <v>589</v>
      </c>
      <c r="B120" s="822" t="s">
        <v>3725</v>
      </c>
      <c r="C120" s="822" t="s">
        <v>3789</v>
      </c>
      <c r="D120" s="822" t="s">
        <v>3857</v>
      </c>
      <c r="E120" s="822" t="s">
        <v>3856</v>
      </c>
      <c r="F120" s="831">
        <v>4</v>
      </c>
      <c r="G120" s="831">
        <v>3283.2</v>
      </c>
      <c r="H120" s="831"/>
      <c r="I120" s="831">
        <v>820.8</v>
      </c>
      <c r="J120" s="831"/>
      <c r="K120" s="831"/>
      <c r="L120" s="831"/>
      <c r="M120" s="831"/>
      <c r="N120" s="831">
        <v>4</v>
      </c>
      <c r="O120" s="831">
        <v>2762.92</v>
      </c>
      <c r="P120" s="827"/>
      <c r="Q120" s="832">
        <v>690.73</v>
      </c>
    </row>
    <row r="121" spans="1:17" ht="14.45" customHeight="1" x14ac:dyDescent="0.2">
      <c r="A121" s="821" t="s">
        <v>589</v>
      </c>
      <c r="B121" s="822" t="s">
        <v>3725</v>
      </c>
      <c r="C121" s="822" t="s">
        <v>3789</v>
      </c>
      <c r="D121" s="822" t="s">
        <v>3858</v>
      </c>
      <c r="E121" s="822" t="s">
        <v>3856</v>
      </c>
      <c r="F121" s="831">
        <v>2</v>
      </c>
      <c r="G121" s="831">
        <v>13630.26</v>
      </c>
      <c r="H121" s="831"/>
      <c r="I121" s="831">
        <v>6815.13</v>
      </c>
      <c r="J121" s="831"/>
      <c r="K121" s="831"/>
      <c r="L121" s="831"/>
      <c r="M121" s="831"/>
      <c r="N121" s="831">
        <v>1</v>
      </c>
      <c r="O121" s="831">
        <v>5734.31</v>
      </c>
      <c r="P121" s="827"/>
      <c r="Q121" s="832">
        <v>5734.31</v>
      </c>
    </row>
    <row r="122" spans="1:17" ht="14.45" customHeight="1" x14ac:dyDescent="0.2">
      <c r="A122" s="821" t="s">
        <v>589</v>
      </c>
      <c r="B122" s="822" t="s">
        <v>3725</v>
      </c>
      <c r="C122" s="822" t="s">
        <v>3789</v>
      </c>
      <c r="D122" s="822" t="s">
        <v>3859</v>
      </c>
      <c r="E122" s="822" t="s">
        <v>3860</v>
      </c>
      <c r="F122" s="831"/>
      <c r="G122" s="831"/>
      <c r="H122" s="831"/>
      <c r="I122" s="831"/>
      <c r="J122" s="831"/>
      <c r="K122" s="831"/>
      <c r="L122" s="831"/>
      <c r="M122" s="831"/>
      <c r="N122" s="831">
        <v>1</v>
      </c>
      <c r="O122" s="831">
        <v>12904.5</v>
      </c>
      <c r="P122" s="827"/>
      <c r="Q122" s="832">
        <v>12904.5</v>
      </c>
    </row>
    <row r="123" spans="1:17" ht="14.45" customHeight="1" x14ac:dyDescent="0.2">
      <c r="A123" s="821" t="s">
        <v>589</v>
      </c>
      <c r="B123" s="822" t="s">
        <v>3725</v>
      </c>
      <c r="C123" s="822" t="s">
        <v>3789</v>
      </c>
      <c r="D123" s="822" t="s">
        <v>3861</v>
      </c>
      <c r="E123" s="822" t="s">
        <v>3862</v>
      </c>
      <c r="F123" s="831">
        <v>3</v>
      </c>
      <c r="G123" s="831">
        <v>18573.16</v>
      </c>
      <c r="H123" s="831"/>
      <c r="I123" s="831">
        <v>6191.0533333333333</v>
      </c>
      <c r="J123" s="831"/>
      <c r="K123" s="831"/>
      <c r="L123" s="831"/>
      <c r="M123" s="831"/>
      <c r="N123" s="831"/>
      <c r="O123" s="831"/>
      <c r="P123" s="827"/>
      <c r="Q123" s="832"/>
    </row>
    <row r="124" spans="1:17" ht="14.45" customHeight="1" x14ac:dyDescent="0.2">
      <c r="A124" s="821" t="s">
        <v>589</v>
      </c>
      <c r="B124" s="822" t="s">
        <v>3725</v>
      </c>
      <c r="C124" s="822" t="s">
        <v>3789</v>
      </c>
      <c r="D124" s="822" t="s">
        <v>3863</v>
      </c>
      <c r="E124" s="822" t="s">
        <v>3864</v>
      </c>
      <c r="F124" s="831">
        <v>23</v>
      </c>
      <c r="G124" s="831">
        <v>371911.80000000005</v>
      </c>
      <c r="H124" s="831">
        <v>1.5725893559924475</v>
      </c>
      <c r="I124" s="831">
        <v>16170.078260869568</v>
      </c>
      <c r="J124" s="831">
        <v>23</v>
      </c>
      <c r="K124" s="831">
        <v>236496.44999999998</v>
      </c>
      <c r="L124" s="831">
        <v>1</v>
      </c>
      <c r="M124" s="831">
        <v>10282.454347826086</v>
      </c>
      <c r="N124" s="831">
        <v>42</v>
      </c>
      <c r="O124" s="831">
        <v>371381.33</v>
      </c>
      <c r="P124" s="827">
        <v>1.5703463202090351</v>
      </c>
      <c r="Q124" s="832">
        <v>8842.41261904762</v>
      </c>
    </row>
    <row r="125" spans="1:17" ht="14.45" customHeight="1" x14ac:dyDescent="0.2">
      <c r="A125" s="821" t="s">
        <v>589</v>
      </c>
      <c r="B125" s="822" t="s">
        <v>3725</v>
      </c>
      <c r="C125" s="822" t="s">
        <v>3789</v>
      </c>
      <c r="D125" s="822" t="s">
        <v>3865</v>
      </c>
      <c r="E125" s="822" t="s">
        <v>3866</v>
      </c>
      <c r="F125" s="831"/>
      <c r="G125" s="831"/>
      <c r="H125" s="831"/>
      <c r="I125" s="831"/>
      <c r="J125" s="831">
        <v>1</v>
      </c>
      <c r="K125" s="831">
        <v>11282</v>
      </c>
      <c r="L125" s="831">
        <v>1</v>
      </c>
      <c r="M125" s="831">
        <v>11282</v>
      </c>
      <c r="N125" s="831"/>
      <c r="O125" s="831"/>
      <c r="P125" s="827"/>
      <c r="Q125" s="832"/>
    </row>
    <row r="126" spans="1:17" ht="14.45" customHeight="1" x14ac:dyDescent="0.2">
      <c r="A126" s="821" t="s">
        <v>589</v>
      </c>
      <c r="B126" s="822" t="s">
        <v>3725</v>
      </c>
      <c r="C126" s="822" t="s">
        <v>3789</v>
      </c>
      <c r="D126" s="822" t="s">
        <v>3867</v>
      </c>
      <c r="E126" s="822" t="s">
        <v>3868</v>
      </c>
      <c r="F126" s="831">
        <v>9</v>
      </c>
      <c r="G126" s="831">
        <v>4271.8500000000004</v>
      </c>
      <c r="H126" s="831">
        <v>2.2500000000000004</v>
      </c>
      <c r="I126" s="831">
        <v>474.65000000000003</v>
      </c>
      <c r="J126" s="831">
        <v>4</v>
      </c>
      <c r="K126" s="831">
        <v>1898.6</v>
      </c>
      <c r="L126" s="831">
        <v>1</v>
      </c>
      <c r="M126" s="831">
        <v>474.65</v>
      </c>
      <c r="N126" s="831"/>
      <c r="O126" s="831"/>
      <c r="P126" s="827"/>
      <c r="Q126" s="832"/>
    </row>
    <row r="127" spans="1:17" ht="14.45" customHeight="1" x14ac:dyDescent="0.2">
      <c r="A127" s="821" t="s">
        <v>589</v>
      </c>
      <c r="B127" s="822" t="s">
        <v>3725</v>
      </c>
      <c r="C127" s="822" t="s">
        <v>3789</v>
      </c>
      <c r="D127" s="822" t="s">
        <v>3869</v>
      </c>
      <c r="E127" s="822" t="s">
        <v>3827</v>
      </c>
      <c r="F127" s="831"/>
      <c r="G127" s="831"/>
      <c r="H127" s="831"/>
      <c r="I127" s="831"/>
      <c r="J127" s="831">
        <v>1</v>
      </c>
      <c r="K127" s="831">
        <v>6919</v>
      </c>
      <c r="L127" s="831">
        <v>1</v>
      </c>
      <c r="M127" s="831">
        <v>6919</v>
      </c>
      <c r="N127" s="831">
        <v>1</v>
      </c>
      <c r="O127" s="831">
        <v>6919</v>
      </c>
      <c r="P127" s="827">
        <v>1</v>
      </c>
      <c r="Q127" s="832">
        <v>6919</v>
      </c>
    </row>
    <row r="128" spans="1:17" ht="14.45" customHeight="1" x14ac:dyDescent="0.2">
      <c r="A128" s="821" t="s">
        <v>589</v>
      </c>
      <c r="B128" s="822" t="s">
        <v>3725</v>
      </c>
      <c r="C128" s="822" t="s">
        <v>3789</v>
      </c>
      <c r="D128" s="822" t="s">
        <v>3870</v>
      </c>
      <c r="E128" s="822" t="s">
        <v>3871</v>
      </c>
      <c r="F128" s="831">
        <v>4</v>
      </c>
      <c r="G128" s="831">
        <v>238735.28</v>
      </c>
      <c r="H128" s="831"/>
      <c r="I128" s="831">
        <v>59683.82</v>
      </c>
      <c r="J128" s="831"/>
      <c r="K128" s="831"/>
      <c r="L128" s="831"/>
      <c r="M128" s="831"/>
      <c r="N128" s="831">
        <v>3</v>
      </c>
      <c r="O128" s="831">
        <v>179051.46</v>
      </c>
      <c r="P128" s="827"/>
      <c r="Q128" s="832">
        <v>59683.82</v>
      </c>
    </row>
    <row r="129" spans="1:17" ht="14.45" customHeight="1" x14ac:dyDescent="0.2">
      <c r="A129" s="821" t="s">
        <v>589</v>
      </c>
      <c r="B129" s="822" t="s">
        <v>3725</v>
      </c>
      <c r="C129" s="822" t="s">
        <v>3789</v>
      </c>
      <c r="D129" s="822" t="s">
        <v>3872</v>
      </c>
      <c r="E129" s="822" t="s">
        <v>3873</v>
      </c>
      <c r="F129" s="831">
        <v>4</v>
      </c>
      <c r="G129" s="831">
        <v>1447205.28</v>
      </c>
      <c r="H129" s="831">
        <v>0.86965966793495986</v>
      </c>
      <c r="I129" s="831">
        <v>361801.32</v>
      </c>
      <c r="J129" s="831">
        <v>5</v>
      </c>
      <c r="K129" s="831">
        <v>1664105.3199999998</v>
      </c>
      <c r="L129" s="831">
        <v>1</v>
      </c>
      <c r="M129" s="831">
        <v>332821.06399999995</v>
      </c>
      <c r="N129" s="831">
        <v>8</v>
      </c>
      <c r="O129" s="831">
        <v>2894410.56</v>
      </c>
      <c r="P129" s="827">
        <v>1.7393193358699197</v>
      </c>
      <c r="Q129" s="832">
        <v>361801.32</v>
      </c>
    </row>
    <row r="130" spans="1:17" ht="14.45" customHeight="1" x14ac:dyDescent="0.2">
      <c r="A130" s="821" t="s">
        <v>589</v>
      </c>
      <c r="B130" s="822" t="s">
        <v>3725</v>
      </c>
      <c r="C130" s="822" t="s">
        <v>3789</v>
      </c>
      <c r="D130" s="822" t="s">
        <v>3874</v>
      </c>
      <c r="E130" s="822" t="s">
        <v>3875</v>
      </c>
      <c r="F130" s="831"/>
      <c r="G130" s="831"/>
      <c r="H130" s="831"/>
      <c r="I130" s="831"/>
      <c r="J130" s="831">
        <v>223</v>
      </c>
      <c r="K130" s="831">
        <v>78576.280000000042</v>
      </c>
      <c r="L130" s="831">
        <v>1</v>
      </c>
      <c r="M130" s="831">
        <v>352.36000000000018</v>
      </c>
      <c r="N130" s="831">
        <v>283</v>
      </c>
      <c r="O130" s="831">
        <v>99695.239999999932</v>
      </c>
      <c r="P130" s="827">
        <v>1.2687701683001522</v>
      </c>
      <c r="Q130" s="832">
        <v>352.27999999999975</v>
      </c>
    </row>
    <row r="131" spans="1:17" ht="14.45" customHeight="1" x14ac:dyDescent="0.2">
      <c r="A131" s="821" t="s">
        <v>589</v>
      </c>
      <c r="B131" s="822" t="s">
        <v>3725</v>
      </c>
      <c r="C131" s="822" t="s">
        <v>3789</v>
      </c>
      <c r="D131" s="822" t="s">
        <v>3876</v>
      </c>
      <c r="E131" s="822" t="s">
        <v>3877</v>
      </c>
      <c r="F131" s="831"/>
      <c r="G131" s="831"/>
      <c r="H131" s="831"/>
      <c r="I131" s="831"/>
      <c r="J131" s="831"/>
      <c r="K131" s="831"/>
      <c r="L131" s="831"/>
      <c r="M131" s="831"/>
      <c r="N131" s="831">
        <v>2</v>
      </c>
      <c r="O131" s="831">
        <v>5806.36</v>
      </c>
      <c r="P131" s="827"/>
      <c r="Q131" s="832">
        <v>2903.18</v>
      </c>
    </row>
    <row r="132" spans="1:17" ht="14.45" customHeight="1" x14ac:dyDescent="0.2">
      <c r="A132" s="821" t="s">
        <v>589</v>
      </c>
      <c r="B132" s="822" t="s">
        <v>3725</v>
      </c>
      <c r="C132" s="822" t="s">
        <v>3789</v>
      </c>
      <c r="D132" s="822" t="s">
        <v>3878</v>
      </c>
      <c r="E132" s="822" t="s">
        <v>3879</v>
      </c>
      <c r="F132" s="831"/>
      <c r="G132" s="831"/>
      <c r="H132" s="831"/>
      <c r="I132" s="831"/>
      <c r="J132" s="831">
        <v>1</v>
      </c>
      <c r="K132" s="831">
        <v>44351.88</v>
      </c>
      <c r="L132" s="831">
        <v>1</v>
      </c>
      <c r="M132" s="831">
        <v>44351.88</v>
      </c>
      <c r="N132" s="831"/>
      <c r="O132" s="831"/>
      <c r="P132" s="827"/>
      <c r="Q132" s="832"/>
    </row>
    <row r="133" spans="1:17" ht="14.45" customHeight="1" x14ac:dyDescent="0.2">
      <c r="A133" s="821" t="s">
        <v>589</v>
      </c>
      <c r="B133" s="822" t="s">
        <v>3725</v>
      </c>
      <c r="C133" s="822" t="s">
        <v>3789</v>
      </c>
      <c r="D133" s="822" t="s">
        <v>3880</v>
      </c>
      <c r="E133" s="822" t="s">
        <v>3833</v>
      </c>
      <c r="F133" s="831">
        <v>3</v>
      </c>
      <c r="G133" s="831">
        <v>12681.99</v>
      </c>
      <c r="H133" s="831">
        <v>1</v>
      </c>
      <c r="I133" s="831">
        <v>4227.33</v>
      </c>
      <c r="J133" s="831">
        <v>3</v>
      </c>
      <c r="K133" s="831">
        <v>12681.99</v>
      </c>
      <c r="L133" s="831">
        <v>1</v>
      </c>
      <c r="M133" s="831">
        <v>4227.33</v>
      </c>
      <c r="N133" s="831">
        <v>2</v>
      </c>
      <c r="O133" s="831">
        <v>8454.66</v>
      </c>
      <c r="P133" s="827">
        <v>0.66666666666666663</v>
      </c>
      <c r="Q133" s="832">
        <v>4227.33</v>
      </c>
    </row>
    <row r="134" spans="1:17" ht="14.45" customHeight="1" x14ac:dyDescent="0.2">
      <c r="A134" s="821" t="s">
        <v>589</v>
      </c>
      <c r="B134" s="822" t="s">
        <v>3725</v>
      </c>
      <c r="C134" s="822" t="s">
        <v>3789</v>
      </c>
      <c r="D134" s="822" t="s">
        <v>3881</v>
      </c>
      <c r="E134" s="822" t="s">
        <v>3882</v>
      </c>
      <c r="F134" s="831"/>
      <c r="G134" s="831"/>
      <c r="H134" s="831"/>
      <c r="I134" s="831"/>
      <c r="J134" s="831"/>
      <c r="K134" s="831"/>
      <c r="L134" s="831"/>
      <c r="M134" s="831"/>
      <c r="N134" s="831">
        <v>4</v>
      </c>
      <c r="O134" s="831">
        <v>8050</v>
      </c>
      <c r="P134" s="827"/>
      <c r="Q134" s="832">
        <v>2012.5</v>
      </c>
    </row>
    <row r="135" spans="1:17" ht="14.45" customHeight="1" x14ac:dyDescent="0.2">
      <c r="A135" s="821" t="s">
        <v>589</v>
      </c>
      <c r="B135" s="822" t="s">
        <v>3725</v>
      </c>
      <c r="C135" s="822" t="s">
        <v>3789</v>
      </c>
      <c r="D135" s="822" t="s">
        <v>3883</v>
      </c>
      <c r="E135" s="822" t="s">
        <v>3884</v>
      </c>
      <c r="F135" s="831"/>
      <c r="G135" s="831"/>
      <c r="H135" s="831"/>
      <c r="I135" s="831"/>
      <c r="J135" s="831"/>
      <c r="K135" s="831"/>
      <c r="L135" s="831"/>
      <c r="M135" s="831"/>
      <c r="N135" s="831">
        <v>1</v>
      </c>
      <c r="O135" s="831">
        <v>14750.56</v>
      </c>
      <c r="P135" s="827"/>
      <c r="Q135" s="832">
        <v>14750.56</v>
      </c>
    </row>
    <row r="136" spans="1:17" ht="14.45" customHeight="1" x14ac:dyDescent="0.2">
      <c r="A136" s="821" t="s">
        <v>589</v>
      </c>
      <c r="B136" s="822" t="s">
        <v>3725</v>
      </c>
      <c r="C136" s="822" t="s">
        <v>3789</v>
      </c>
      <c r="D136" s="822" t="s">
        <v>3885</v>
      </c>
      <c r="E136" s="822" t="s">
        <v>3886</v>
      </c>
      <c r="F136" s="831">
        <v>36</v>
      </c>
      <c r="G136" s="831">
        <v>345318.12</v>
      </c>
      <c r="H136" s="831">
        <v>2.8800058848118146</v>
      </c>
      <c r="I136" s="831">
        <v>9592.17</v>
      </c>
      <c r="J136" s="831">
        <v>12.5</v>
      </c>
      <c r="K136" s="831">
        <v>119901.87999999999</v>
      </c>
      <c r="L136" s="831">
        <v>1</v>
      </c>
      <c r="M136" s="831">
        <v>9592.1503999999986</v>
      </c>
      <c r="N136" s="831">
        <v>15</v>
      </c>
      <c r="O136" s="831">
        <v>143882.24999999997</v>
      </c>
      <c r="P136" s="827">
        <v>1.199999949959083</v>
      </c>
      <c r="Q136" s="832">
        <v>9592.1499999999978</v>
      </c>
    </row>
    <row r="137" spans="1:17" ht="14.45" customHeight="1" x14ac:dyDescent="0.2">
      <c r="A137" s="821" t="s">
        <v>589</v>
      </c>
      <c r="B137" s="822" t="s">
        <v>3725</v>
      </c>
      <c r="C137" s="822" t="s">
        <v>3789</v>
      </c>
      <c r="D137" s="822" t="s">
        <v>3887</v>
      </c>
      <c r="E137" s="822" t="s">
        <v>3888</v>
      </c>
      <c r="F137" s="831">
        <v>4</v>
      </c>
      <c r="G137" s="831">
        <v>243939.28</v>
      </c>
      <c r="H137" s="831"/>
      <c r="I137" s="831">
        <v>60984.82</v>
      </c>
      <c r="J137" s="831"/>
      <c r="K137" s="831"/>
      <c r="L137" s="831"/>
      <c r="M137" s="831"/>
      <c r="N137" s="831"/>
      <c r="O137" s="831"/>
      <c r="P137" s="827"/>
      <c r="Q137" s="832"/>
    </row>
    <row r="138" spans="1:17" ht="14.45" customHeight="1" x14ac:dyDescent="0.2">
      <c r="A138" s="821" t="s">
        <v>589</v>
      </c>
      <c r="B138" s="822" t="s">
        <v>3725</v>
      </c>
      <c r="C138" s="822" t="s">
        <v>3789</v>
      </c>
      <c r="D138" s="822" t="s">
        <v>3889</v>
      </c>
      <c r="E138" s="822" t="s">
        <v>3890</v>
      </c>
      <c r="F138" s="831">
        <v>1</v>
      </c>
      <c r="G138" s="831">
        <v>20152.09</v>
      </c>
      <c r="H138" s="831">
        <v>1</v>
      </c>
      <c r="I138" s="831">
        <v>20152.09</v>
      </c>
      <c r="J138" s="831">
        <v>1</v>
      </c>
      <c r="K138" s="831">
        <v>20152.09</v>
      </c>
      <c r="L138" s="831">
        <v>1</v>
      </c>
      <c r="M138" s="831">
        <v>20152.09</v>
      </c>
      <c r="N138" s="831"/>
      <c r="O138" s="831"/>
      <c r="P138" s="827"/>
      <c r="Q138" s="832"/>
    </row>
    <row r="139" spans="1:17" ht="14.45" customHeight="1" x14ac:dyDescent="0.2">
      <c r="A139" s="821" t="s">
        <v>589</v>
      </c>
      <c r="B139" s="822" t="s">
        <v>3725</v>
      </c>
      <c r="C139" s="822" t="s">
        <v>3789</v>
      </c>
      <c r="D139" s="822" t="s">
        <v>3891</v>
      </c>
      <c r="E139" s="822" t="s">
        <v>3892</v>
      </c>
      <c r="F139" s="831">
        <v>8</v>
      </c>
      <c r="G139" s="831">
        <v>259496</v>
      </c>
      <c r="H139" s="831">
        <v>0.5</v>
      </c>
      <c r="I139" s="831">
        <v>32437</v>
      </c>
      <c r="J139" s="831">
        <v>16</v>
      </c>
      <c r="K139" s="831">
        <v>518992</v>
      </c>
      <c r="L139" s="831">
        <v>1</v>
      </c>
      <c r="M139" s="831">
        <v>32437</v>
      </c>
      <c r="N139" s="831">
        <v>7</v>
      </c>
      <c r="O139" s="831">
        <v>160195</v>
      </c>
      <c r="P139" s="827">
        <v>0.30866564417177916</v>
      </c>
      <c r="Q139" s="832">
        <v>22885</v>
      </c>
    </row>
    <row r="140" spans="1:17" ht="14.45" customHeight="1" x14ac:dyDescent="0.2">
      <c r="A140" s="821" t="s">
        <v>589</v>
      </c>
      <c r="B140" s="822" t="s">
        <v>3725</v>
      </c>
      <c r="C140" s="822" t="s">
        <v>3789</v>
      </c>
      <c r="D140" s="822" t="s">
        <v>3893</v>
      </c>
      <c r="E140" s="822" t="s">
        <v>3894</v>
      </c>
      <c r="F140" s="831">
        <v>18</v>
      </c>
      <c r="G140" s="831">
        <v>159300</v>
      </c>
      <c r="H140" s="831"/>
      <c r="I140" s="831">
        <v>8850</v>
      </c>
      <c r="J140" s="831"/>
      <c r="K140" s="831"/>
      <c r="L140" s="831"/>
      <c r="M140" s="831"/>
      <c r="N140" s="831">
        <v>4</v>
      </c>
      <c r="O140" s="831">
        <v>13892</v>
      </c>
      <c r="P140" s="827"/>
      <c r="Q140" s="832">
        <v>3473</v>
      </c>
    </row>
    <row r="141" spans="1:17" ht="14.45" customHeight="1" x14ac:dyDescent="0.2">
      <c r="A141" s="821" t="s">
        <v>589</v>
      </c>
      <c r="B141" s="822" t="s">
        <v>3725</v>
      </c>
      <c r="C141" s="822" t="s">
        <v>3789</v>
      </c>
      <c r="D141" s="822" t="s">
        <v>3895</v>
      </c>
      <c r="E141" s="822" t="s">
        <v>3894</v>
      </c>
      <c r="F141" s="831">
        <v>15</v>
      </c>
      <c r="G141" s="831">
        <v>67965</v>
      </c>
      <c r="H141" s="831"/>
      <c r="I141" s="831">
        <v>4531</v>
      </c>
      <c r="J141" s="831"/>
      <c r="K141" s="831"/>
      <c r="L141" s="831"/>
      <c r="M141" s="831"/>
      <c r="N141" s="831">
        <v>2</v>
      </c>
      <c r="O141" s="831">
        <v>1104</v>
      </c>
      <c r="P141" s="827"/>
      <c r="Q141" s="832">
        <v>552</v>
      </c>
    </row>
    <row r="142" spans="1:17" ht="14.45" customHeight="1" x14ac:dyDescent="0.2">
      <c r="A142" s="821" t="s">
        <v>589</v>
      </c>
      <c r="B142" s="822" t="s">
        <v>3725</v>
      </c>
      <c r="C142" s="822" t="s">
        <v>3789</v>
      </c>
      <c r="D142" s="822" t="s">
        <v>3896</v>
      </c>
      <c r="E142" s="822" t="s">
        <v>3897</v>
      </c>
      <c r="F142" s="831">
        <v>155</v>
      </c>
      <c r="G142" s="831">
        <v>2834175</v>
      </c>
      <c r="H142" s="831">
        <v>1.3025238218689439</v>
      </c>
      <c r="I142" s="831">
        <v>18285</v>
      </c>
      <c r="J142" s="831">
        <v>171</v>
      </c>
      <c r="K142" s="831">
        <v>2175910.2999999998</v>
      </c>
      <c r="L142" s="831">
        <v>1</v>
      </c>
      <c r="M142" s="831">
        <v>12724.621637426899</v>
      </c>
      <c r="N142" s="831">
        <v>139</v>
      </c>
      <c r="O142" s="831">
        <v>1726380</v>
      </c>
      <c r="P142" s="827">
        <v>0.79340586787975598</v>
      </c>
      <c r="Q142" s="832">
        <v>12420</v>
      </c>
    </row>
    <row r="143" spans="1:17" ht="14.45" customHeight="1" x14ac:dyDescent="0.2">
      <c r="A143" s="821" t="s">
        <v>589</v>
      </c>
      <c r="B143" s="822" t="s">
        <v>3725</v>
      </c>
      <c r="C143" s="822" t="s">
        <v>3789</v>
      </c>
      <c r="D143" s="822" t="s">
        <v>3898</v>
      </c>
      <c r="E143" s="822" t="s">
        <v>3894</v>
      </c>
      <c r="F143" s="831">
        <v>6</v>
      </c>
      <c r="G143" s="831">
        <v>11976</v>
      </c>
      <c r="H143" s="831"/>
      <c r="I143" s="831">
        <v>1996</v>
      </c>
      <c r="J143" s="831"/>
      <c r="K143" s="831"/>
      <c r="L143" s="831"/>
      <c r="M143" s="831"/>
      <c r="N143" s="831">
        <v>4</v>
      </c>
      <c r="O143" s="831">
        <v>5704</v>
      </c>
      <c r="P143" s="827"/>
      <c r="Q143" s="832">
        <v>1426</v>
      </c>
    </row>
    <row r="144" spans="1:17" ht="14.45" customHeight="1" x14ac:dyDescent="0.2">
      <c r="A144" s="821" t="s">
        <v>589</v>
      </c>
      <c r="B144" s="822" t="s">
        <v>3725</v>
      </c>
      <c r="C144" s="822" t="s">
        <v>3789</v>
      </c>
      <c r="D144" s="822" t="s">
        <v>3899</v>
      </c>
      <c r="E144" s="822" t="s">
        <v>3900</v>
      </c>
      <c r="F144" s="831">
        <v>16</v>
      </c>
      <c r="G144" s="831">
        <v>41040</v>
      </c>
      <c r="H144" s="831">
        <v>0.8</v>
      </c>
      <c r="I144" s="831">
        <v>2565</v>
      </c>
      <c r="J144" s="831">
        <v>20</v>
      </c>
      <c r="K144" s="831">
        <v>51300</v>
      </c>
      <c r="L144" s="831">
        <v>1</v>
      </c>
      <c r="M144" s="831">
        <v>2565</v>
      </c>
      <c r="N144" s="831">
        <v>30</v>
      </c>
      <c r="O144" s="831">
        <v>71234.760000000009</v>
      </c>
      <c r="P144" s="827">
        <v>1.3885918128654973</v>
      </c>
      <c r="Q144" s="832">
        <v>2374.4920000000002</v>
      </c>
    </row>
    <row r="145" spans="1:17" ht="14.45" customHeight="1" x14ac:dyDescent="0.2">
      <c r="A145" s="821" t="s">
        <v>589</v>
      </c>
      <c r="B145" s="822" t="s">
        <v>3725</v>
      </c>
      <c r="C145" s="822" t="s">
        <v>3789</v>
      </c>
      <c r="D145" s="822" t="s">
        <v>3901</v>
      </c>
      <c r="E145" s="822" t="s">
        <v>3900</v>
      </c>
      <c r="F145" s="831">
        <v>11</v>
      </c>
      <c r="G145" s="831">
        <v>127765</v>
      </c>
      <c r="H145" s="831">
        <v>0.6875</v>
      </c>
      <c r="I145" s="831">
        <v>11615</v>
      </c>
      <c r="J145" s="831">
        <v>16</v>
      </c>
      <c r="K145" s="831">
        <v>185840</v>
      </c>
      <c r="L145" s="831">
        <v>1</v>
      </c>
      <c r="M145" s="831">
        <v>11615</v>
      </c>
      <c r="N145" s="831">
        <v>28</v>
      </c>
      <c r="O145" s="831">
        <v>204627.36</v>
      </c>
      <c r="P145" s="827">
        <v>1.1010942746448558</v>
      </c>
      <c r="Q145" s="832">
        <v>7308.12</v>
      </c>
    </row>
    <row r="146" spans="1:17" ht="14.45" customHeight="1" x14ac:dyDescent="0.2">
      <c r="A146" s="821" t="s">
        <v>589</v>
      </c>
      <c r="B146" s="822" t="s">
        <v>3725</v>
      </c>
      <c r="C146" s="822" t="s">
        <v>3789</v>
      </c>
      <c r="D146" s="822" t="s">
        <v>3902</v>
      </c>
      <c r="E146" s="822" t="s">
        <v>3900</v>
      </c>
      <c r="F146" s="831">
        <v>5</v>
      </c>
      <c r="G146" s="831">
        <v>12477.5</v>
      </c>
      <c r="H146" s="831">
        <v>0.83333333333333337</v>
      </c>
      <c r="I146" s="831">
        <v>2495.5</v>
      </c>
      <c r="J146" s="831">
        <v>6</v>
      </c>
      <c r="K146" s="831">
        <v>14973</v>
      </c>
      <c r="L146" s="831">
        <v>1</v>
      </c>
      <c r="M146" s="831">
        <v>2495.5</v>
      </c>
      <c r="N146" s="831">
        <v>12</v>
      </c>
      <c r="O146" s="831">
        <v>6624</v>
      </c>
      <c r="P146" s="827">
        <v>0.44239631336405533</v>
      </c>
      <c r="Q146" s="832">
        <v>552</v>
      </c>
    </row>
    <row r="147" spans="1:17" ht="14.45" customHeight="1" x14ac:dyDescent="0.2">
      <c r="A147" s="821" t="s">
        <v>589</v>
      </c>
      <c r="B147" s="822" t="s">
        <v>3725</v>
      </c>
      <c r="C147" s="822" t="s">
        <v>3789</v>
      </c>
      <c r="D147" s="822" t="s">
        <v>3903</v>
      </c>
      <c r="E147" s="822" t="s">
        <v>3904</v>
      </c>
      <c r="F147" s="831">
        <v>22</v>
      </c>
      <c r="G147" s="831">
        <v>436757.4</v>
      </c>
      <c r="H147" s="831">
        <v>1.0099412609153322</v>
      </c>
      <c r="I147" s="831">
        <v>19852.609090909093</v>
      </c>
      <c r="J147" s="831">
        <v>26</v>
      </c>
      <c r="K147" s="831">
        <v>432458.21999999991</v>
      </c>
      <c r="L147" s="831">
        <v>1</v>
      </c>
      <c r="M147" s="831">
        <v>16633.008461538459</v>
      </c>
      <c r="N147" s="831">
        <v>40</v>
      </c>
      <c r="O147" s="831">
        <v>627920</v>
      </c>
      <c r="P147" s="827">
        <v>1.4519784130823092</v>
      </c>
      <c r="Q147" s="832">
        <v>15698</v>
      </c>
    </row>
    <row r="148" spans="1:17" ht="14.45" customHeight="1" x14ac:dyDescent="0.2">
      <c r="A148" s="821" t="s">
        <v>589</v>
      </c>
      <c r="B148" s="822" t="s">
        <v>3725</v>
      </c>
      <c r="C148" s="822" t="s">
        <v>3789</v>
      </c>
      <c r="D148" s="822" t="s">
        <v>3905</v>
      </c>
      <c r="E148" s="822" t="s">
        <v>3851</v>
      </c>
      <c r="F148" s="831"/>
      <c r="G148" s="831"/>
      <c r="H148" s="831"/>
      <c r="I148" s="831"/>
      <c r="J148" s="831"/>
      <c r="K148" s="831"/>
      <c r="L148" s="831"/>
      <c r="M148" s="831"/>
      <c r="N148" s="831">
        <v>1</v>
      </c>
      <c r="O148" s="831">
        <v>2996.92</v>
      </c>
      <c r="P148" s="827"/>
      <c r="Q148" s="832">
        <v>2996.92</v>
      </c>
    </row>
    <row r="149" spans="1:17" ht="14.45" customHeight="1" x14ac:dyDescent="0.2">
      <c r="A149" s="821" t="s">
        <v>589</v>
      </c>
      <c r="B149" s="822" t="s">
        <v>3725</v>
      </c>
      <c r="C149" s="822" t="s">
        <v>3789</v>
      </c>
      <c r="D149" s="822" t="s">
        <v>3906</v>
      </c>
      <c r="E149" s="822" t="s">
        <v>3907</v>
      </c>
      <c r="F149" s="831">
        <v>1</v>
      </c>
      <c r="G149" s="831">
        <v>20540.98</v>
      </c>
      <c r="H149" s="831"/>
      <c r="I149" s="831">
        <v>20540.98</v>
      </c>
      <c r="J149" s="831"/>
      <c r="K149" s="831"/>
      <c r="L149" s="831"/>
      <c r="M149" s="831"/>
      <c r="N149" s="831"/>
      <c r="O149" s="831"/>
      <c r="P149" s="827"/>
      <c r="Q149" s="832"/>
    </row>
    <row r="150" spans="1:17" ht="14.45" customHeight="1" x14ac:dyDescent="0.2">
      <c r="A150" s="821" t="s">
        <v>589</v>
      </c>
      <c r="B150" s="822" t="s">
        <v>3725</v>
      </c>
      <c r="C150" s="822" t="s">
        <v>3789</v>
      </c>
      <c r="D150" s="822" t="s">
        <v>3908</v>
      </c>
      <c r="E150" s="822" t="s">
        <v>3909</v>
      </c>
      <c r="F150" s="831">
        <v>6</v>
      </c>
      <c r="G150" s="831">
        <v>239940</v>
      </c>
      <c r="H150" s="831">
        <v>0.43124039576200363</v>
      </c>
      <c r="I150" s="831">
        <v>39990</v>
      </c>
      <c r="J150" s="831">
        <v>14</v>
      </c>
      <c r="K150" s="831">
        <v>556395</v>
      </c>
      <c r="L150" s="831">
        <v>1</v>
      </c>
      <c r="M150" s="831">
        <v>39742.5</v>
      </c>
      <c r="N150" s="831">
        <v>1</v>
      </c>
      <c r="O150" s="831">
        <v>39675</v>
      </c>
      <c r="P150" s="827">
        <v>7.1307254738090742E-2</v>
      </c>
      <c r="Q150" s="832">
        <v>39675</v>
      </c>
    </row>
    <row r="151" spans="1:17" ht="14.45" customHeight="1" x14ac:dyDescent="0.2">
      <c r="A151" s="821" t="s">
        <v>589</v>
      </c>
      <c r="B151" s="822" t="s">
        <v>3725</v>
      </c>
      <c r="C151" s="822" t="s">
        <v>3789</v>
      </c>
      <c r="D151" s="822" t="s">
        <v>3910</v>
      </c>
      <c r="E151" s="822" t="s">
        <v>3911</v>
      </c>
      <c r="F151" s="831">
        <v>1</v>
      </c>
      <c r="G151" s="831">
        <v>65000</v>
      </c>
      <c r="H151" s="831"/>
      <c r="I151" s="831">
        <v>65000</v>
      </c>
      <c r="J151" s="831"/>
      <c r="K151" s="831"/>
      <c r="L151" s="831"/>
      <c r="M151" s="831"/>
      <c r="N151" s="831"/>
      <c r="O151" s="831"/>
      <c r="P151" s="827"/>
      <c r="Q151" s="832"/>
    </row>
    <row r="152" spans="1:17" ht="14.45" customHeight="1" x14ac:dyDescent="0.2">
      <c r="A152" s="821" t="s">
        <v>589</v>
      </c>
      <c r="B152" s="822" t="s">
        <v>3725</v>
      </c>
      <c r="C152" s="822" t="s">
        <v>3789</v>
      </c>
      <c r="D152" s="822" t="s">
        <v>3912</v>
      </c>
      <c r="E152" s="822" t="s">
        <v>3913</v>
      </c>
      <c r="F152" s="831">
        <v>4</v>
      </c>
      <c r="G152" s="831">
        <v>47528.34</v>
      </c>
      <c r="H152" s="831"/>
      <c r="I152" s="831">
        <v>11882.084999999999</v>
      </c>
      <c r="J152" s="831"/>
      <c r="K152" s="831"/>
      <c r="L152" s="831"/>
      <c r="M152" s="831"/>
      <c r="N152" s="831"/>
      <c r="O152" s="831"/>
      <c r="P152" s="827"/>
      <c r="Q152" s="832"/>
    </row>
    <row r="153" spans="1:17" ht="14.45" customHeight="1" x14ac:dyDescent="0.2">
      <c r="A153" s="821" t="s">
        <v>589</v>
      </c>
      <c r="B153" s="822" t="s">
        <v>3725</v>
      </c>
      <c r="C153" s="822" t="s">
        <v>3789</v>
      </c>
      <c r="D153" s="822" t="s">
        <v>3914</v>
      </c>
      <c r="E153" s="822" t="s">
        <v>3913</v>
      </c>
      <c r="F153" s="831">
        <v>2</v>
      </c>
      <c r="G153" s="831">
        <v>123646.22</v>
      </c>
      <c r="H153" s="831">
        <v>2.0928991254410203</v>
      </c>
      <c r="I153" s="831">
        <v>61823.11</v>
      </c>
      <c r="J153" s="831">
        <v>1</v>
      </c>
      <c r="K153" s="831">
        <v>59078.92</v>
      </c>
      <c r="L153" s="831">
        <v>1</v>
      </c>
      <c r="M153" s="831">
        <v>59078.92</v>
      </c>
      <c r="N153" s="831">
        <v>6</v>
      </c>
      <c r="O153" s="831">
        <v>303600</v>
      </c>
      <c r="P153" s="827">
        <v>5.1388887948527158</v>
      </c>
      <c r="Q153" s="832">
        <v>50600</v>
      </c>
    </row>
    <row r="154" spans="1:17" ht="14.45" customHeight="1" x14ac:dyDescent="0.2">
      <c r="A154" s="821" t="s">
        <v>589</v>
      </c>
      <c r="B154" s="822" t="s">
        <v>3725</v>
      </c>
      <c r="C154" s="822" t="s">
        <v>3789</v>
      </c>
      <c r="D154" s="822" t="s">
        <v>3915</v>
      </c>
      <c r="E154" s="822" t="s">
        <v>3916</v>
      </c>
      <c r="F154" s="831">
        <v>1</v>
      </c>
      <c r="G154" s="831">
        <v>741805.25</v>
      </c>
      <c r="H154" s="831"/>
      <c r="I154" s="831">
        <v>741805.25</v>
      </c>
      <c r="J154" s="831"/>
      <c r="K154" s="831"/>
      <c r="L154" s="831"/>
      <c r="M154" s="831"/>
      <c r="N154" s="831"/>
      <c r="O154" s="831"/>
      <c r="P154" s="827"/>
      <c r="Q154" s="832"/>
    </row>
    <row r="155" spans="1:17" ht="14.45" customHeight="1" x14ac:dyDescent="0.2">
      <c r="A155" s="821" t="s">
        <v>589</v>
      </c>
      <c r="B155" s="822" t="s">
        <v>3725</v>
      </c>
      <c r="C155" s="822" t="s">
        <v>3789</v>
      </c>
      <c r="D155" s="822" t="s">
        <v>3917</v>
      </c>
      <c r="E155" s="822" t="s">
        <v>3918</v>
      </c>
      <c r="F155" s="831">
        <v>175</v>
      </c>
      <c r="G155" s="831">
        <v>682237.5</v>
      </c>
      <c r="H155" s="831">
        <v>3.2881609577652147</v>
      </c>
      <c r="I155" s="831">
        <v>3898.5</v>
      </c>
      <c r="J155" s="831">
        <v>194</v>
      </c>
      <c r="K155" s="831">
        <v>207483</v>
      </c>
      <c r="L155" s="831">
        <v>1</v>
      </c>
      <c r="M155" s="831">
        <v>1069.5</v>
      </c>
      <c r="N155" s="831">
        <v>200</v>
      </c>
      <c r="O155" s="831">
        <v>110400</v>
      </c>
      <c r="P155" s="827">
        <v>0.53209178583305616</v>
      </c>
      <c r="Q155" s="832">
        <v>552</v>
      </c>
    </row>
    <row r="156" spans="1:17" ht="14.45" customHeight="1" x14ac:dyDescent="0.2">
      <c r="A156" s="821" t="s">
        <v>589</v>
      </c>
      <c r="B156" s="822" t="s">
        <v>3725</v>
      </c>
      <c r="C156" s="822" t="s">
        <v>3789</v>
      </c>
      <c r="D156" s="822" t="s">
        <v>3919</v>
      </c>
      <c r="E156" s="822" t="s">
        <v>3920</v>
      </c>
      <c r="F156" s="831">
        <v>382</v>
      </c>
      <c r="G156" s="831">
        <v>889678</v>
      </c>
      <c r="H156" s="831">
        <v>1.8554778702566568</v>
      </c>
      <c r="I156" s="831">
        <v>2329</v>
      </c>
      <c r="J156" s="831">
        <v>398</v>
      </c>
      <c r="K156" s="831">
        <v>479487.26000000007</v>
      </c>
      <c r="L156" s="831">
        <v>1</v>
      </c>
      <c r="M156" s="831">
        <v>1204.7418592964825</v>
      </c>
      <c r="N156" s="831">
        <v>395</v>
      </c>
      <c r="O156" s="831">
        <v>317704.76</v>
      </c>
      <c r="P156" s="827">
        <v>0.66259270371438017</v>
      </c>
      <c r="Q156" s="832">
        <v>804.31584810126583</v>
      </c>
    </row>
    <row r="157" spans="1:17" ht="14.45" customHeight="1" x14ac:dyDescent="0.2">
      <c r="A157" s="821" t="s">
        <v>589</v>
      </c>
      <c r="B157" s="822" t="s">
        <v>3725</v>
      </c>
      <c r="C157" s="822" t="s">
        <v>3789</v>
      </c>
      <c r="D157" s="822" t="s">
        <v>3921</v>
      </c>
      <c r="E157" s="822" t="s">
        <v>3920</v>
      </c>
      <c r="F157" s="831">
        <v>316</v>
      </c>
      <c r="G157" s="831">
        <v>2954916</v>
      </c>
      <c r="H157" s="831">
        <v>1.2916425766292674</v>
      </c>
      <c r="I157" s="831">
        <v>9351</v>
      </c>
      <c r="J157" s="831">
        <v>402</v>
      </c>
      <c r="K157" s="831">
        <v>2287719.5700000003</v>
      </c>
      <c r="L157" s="831">
        <v>1</v>
      </c>
      <c r="M157" s="831">
        <v>5690.8447014925378</v>
      </c>
      <c r="N157" s="831">
        <v>387</v>
      </c>
      <c r="O157" s="831">
        <v>2007178.1400000001</v>
      </c>
      <c r="P157" s="827">
        <v>0.87737070850864818</v>
      </c>
      <c r="Q157" s="832">
        <v>5186.5068217054268</v>
      </c>
    </row>
    <row r="158" spans="1:17" ht="14.45" customHeight="1" x14ac:dyDescent="0.2">
      <c r="A158" s="821" t="s">
        <v>589</v>
      </c>
      <c r="B158" s="822" t="s">
        <v>3725</v>
      </c>
      <c r="C158" s="822" t="s">
        <v>3789</v>
      </c>
      <c r="D158" s="822" t="s">
        <v>3922</v>
      </c>
      <c r="E158" s="822" t="s">
        <v>3868</v>
      </c>
      <c r="F158" s="831"/>
      <c r="G158" s="831"/>
      <c r="H158" s="831"/>
      <c r="I158" s="831"/>
      <c r="J158" s="831"/>
      <c r="K158" s="831"/>
      <c r="L158" s="831"/>
      <c r="M158" s="831"/>
      <c r="N158" s="831">
        <v>71</v>
      </c>
      <c r="O158" s="831">
        <v>14767.25</v>
      </c>
      <c r="P158" s="827"/>
      <c r="Q158" s="832">
        <v>207.9894366197183</v>
      </c>
    </row>
    <row r="159" spans="1:17" ht="14.45" customHeight="1" x14ac:dyDescent="0.2">
      <c r="A159" s="821" t="s">
        <v>589</v>
      </c>
      <c r="B159" s="822" t="s">
        <v>3725</v>
      </c>
      <c r="C159" s="822" t="s">
        <v>3789</v>
      </c>
      <c r="D159" s="822" t="s">
        <v>3923</v>
      </c>
      <c r="E159" s="822" t="s">
        <v>3920</v>
      </c>
      <c r="F159" s="831">
        <v>26</v>
      </c>
      <c r="G159" s="831">
        <v>246558</v>
      </c>
      <c r="H159" s="831">
        <v>3.25</v>
      </c>
      <c r="I159" s="831">
        <v>9483</v>
      </c>
      <c r="J159" s="831">
        <v>8</v>
      </c>
      <c r="K159" s="831">
        <v>75864</v>
      </c>
      <c r="L159" s="831">
        <v>1</v>
      </c>
      <c r="M159" s="831">
        <v>9483</v>
      </c>
      <c r="N159" s="831">
        <v>8</v>
      </c>
      <c r="O159" s="831">
        <v>41492.18</v>
      </c>
      <c r="P159" s="827">
        <v>0.54692845091215858</v>
      </c>
      <c r="Q159" s="832">
        <v>5186.5225</v>
      </c>
    </row>
    <row r="160" spans="1:17" ht="14.45" customHeight="1" x14ac:dyDescent="0.2">
      <c r="A160" s="821" t="s">
        <v>589</v>
      </c>
      <c r="B160" s="822" t="s">
        <v>3725</v>
      </c>
      <c r="C160" s="822" t="s">
        <v>3789</v>
      </c>
      <c r="D160" s="822" t="s">
        <v>3924</v>
      </c>
      <c r="E160" s="822" t="s">
        <v>3925</v>
      </c>
      <c r="F160" s="831">
        <v>20</v>
      </c>
      <c r="G160" s="831">
        <v>241632.8</v>
      </c>
      <c r="H160" s="831">
        <v>1.1275544554473926</v>
      </c>
      <c r="I160" s="831">
        <v>12081.64</v>
      </c>
      <c r="J160" s="831">
        <v>19</v>
      </c>
      <c r="K160" s="831">
        <v>214298.12</v>
      </c>
      <c r="L160" s="831">
        <v>1</v>
      </c>
      <c r="M160" s="831">
        <v>11278.848421052631</v>
      </c>
      <c r="N160" s="831">
        <v>83</v>
      </c>
      <c r="O160" s="831">
        <v>684109.59000000008</v>
      </c>
      <c r="P160" s="827">
        <v>3.1923266055717154</v>
      </c>
      <c r="Q160" s="832">
        <v>8242.2842168674706</v>
      </c>
    </row>
    <row r="161" spans="1:17" ht="14.45" customHeight="1" x14ac:dyDescent="0.2">
      <c r="A161" s="821" t="s">
        <v>589</v>
      </c>
      <c r="B161" s="822" t="s">
        <v>3725</v>
      </c>
      <c r="C161" s="822" t="s">
        <v>3789</v>
      </c>
      <c r="D161" s="822" t="s">
        <v>3926</v>
      </c>
      <c r="E161" s="822" t="s">
        <v>3927</v>
      </c>
      <c r="F161" s="831"/>
      <c r="G161" s="831"/>
      <c r="H161" s="831"/>
      <c r="I161" s="831"/>
      <c r="J161" s="831"/>
      <c r="K161" s="831"/>
      <c r="L161" s="831"/>
      <c r="M161" s="831"/>
      <c r="N161" s="831">
        <v>0.1</v>
      </c>
      <c r="O161" s="831">
        <v>607.85</v>
      </c>
      <c r="P161" s="827"/>
      <c r="Q161" s="832">
        <v>6078.5</v>
      </c>
    </row>
    <row r="162" spans="1:17" ht="14.45" customHeight="1" x14ac:dyDescent="0.2">
      <c r="A162" s="821" t="s">
        <v>589</v>
      </c>
      <c r="B162" s="822" t="s">
        <v>3725</v>
      </c>
      <c r="C162" s="822" t="s">
        <v>3789</v>
      </c>
      <c r="D162" s="822" t="s">
        <v>3928</v>
      </c>
      <c r="E162" s="822" t="s">
        <v>3920</v>
      </c>
      <c r="F162" s="831">
        <v>5</v>
      </c>
      <c r="G162" s="831">
        <v>27600</v>
      </c>
      <c r="H162" s="831">
        <v>0.27777777777777779</v>
      </c>
      <c r="I162" s="831">
        <v>5520</v>
      </c>
      <c r="J162" s="831">
        <v>18</v>
      </c>
      <c r="K162" s="831">
        <v>99360</v>
      </c>
      <c r="L162" s="831">
        <v>1</v>
      </c>
      <c r="M162" s="831">
        <v>5520</v>
      </c>
      <c r="N162" s="831">
        <v>56</v>
      </c>
      <c r="O162" s="831">
        <v>309120</v>
      </c>
      <c r="P162" s="827">
        <v>3.1111111111111112</v>
      </c>
      <c r="Q162" s="832">
        <v>5520</v>
      </c>
    </row>
    <row r="163" spans="1:17" ht="14.45" customHeight="1" x14ac:dyDescent="0.2">
      <c r="A163" s="821" t="s">
        <v>589</v>
      </c>
      <c r="B163" s="822" t="s">
        <v>3725</v>
      </c>
      <c r="C163" s="822" t="s">
        <v>3789</v>
      </c>
      <c r="D163" s="822" t="s">
        <v>3929</v>
      </c>
      <c r="E163" s="822" t="s">
        <v>3920</v>
      </c>
      <c r="F163" s="831">
        <v>3</v>
      </c>
      <c r="G163" s="831">
        <v>5761.5</v>
      </c>
      <c r="H163" s="831">
        <v>0.33333333333333331</v>
      </c>
      <c r="I163" s="831">
        <v>1920.5</v>
      </c>
      <c r="J163" s="831">
        <v>9</v>
      </c>
      <c r="K163" s="831">
        <v>17284.5</v>
      </c>
      <c r="L163" s="831">
        <v>1</v>
      </c>
      <c r="M163" s="831">
        <v>1920.5</v>
      </c>
      <c r="N163" s="831">
        <v>29</v>
      </c>
      <c r="O163" s="831">
        <v>55691.99</v>
      </c>
      <c r="P163" s="827">
        <v>3.2220770054094707</v>
      </c>
      <c r="Q163" s="832">
        <v>1920.413448275862</v>
      </c>
    </row>
    <row r="164" spans="1:17" ht="14.45" customHeight="1" x14ac:dyDescent="0.2">
      <c r="A164" s="821" t="s">
        <v>589</v>
      </c>
      <c r="B164" s="822" t="s">
        <v>3725</v>
      </c>
      <c r="C164" s="822" t="s">
        <v>3789</v>
      </c>
      <c r="D164" s="822" t="s">
        <v>3930</v>
      </c>
      <c r="E164" s="822" t="s">
        <v>3925</v>
      </c>
      <c r="F164" s="831">
        <v>4</v>
      </c>
      <c r="G164" s="831">
        <v>3425</v>
      </c>
      <c r="H164" s="831"/>
      <c r="I164" s="831">
        <v>856.25</v>
      </c>
      <c r="J164" s="831"/>
      <c r="K164" s="831"/>
      <c r="L164" s="831"/>
      <c r="M164" s="831"/>
      <c r="N164" s="831"/>
      <c r="O164" s="831"/>
      <c r="P164" s="827"/>
      <c r="Q164" s="832"/>
    </row>
    <row r="165" spans="1:17" ht="14.45" customHeight="1" x14ac:dyDescent="0.2">
      <c r="A165" s="821" t="s">
        <v>589</v>
      </c>
      <c r="B165" s="822" t="s">
        <v>3725</v>
      </c>
      <c r="C165" s="822" t="s">
        <v>3789</v>
      </c>
      <c r="D165" s="822" t="s">
        <v>3931</v>
      </c>
      <c r="E165" s="822" t="s">
        <v>3836</v>
      </c>
      <c r="F165" s="831">
        <v>1</v>
      </c>
      <c r="G165" s="831">
        <v>6960</v>
      </c>
      <c r="H165" s="831"/>
      <c r="I165" s="831">
        <v>6960</v>
      </c>
      <c r="J165" s="831"/>
      <c r="K165" s="831"/>
      <c r="L165" s="831"/>
      <c r="M165" s="831"/>
      <c r="N165" s="831"/>
      <c r="O165" s="831"/>
      <c r="P165" s="827"/>
      <c r="Q165" s="832"/>
    </row>
    <row r="166" spans="1:17" ht="14.45" customHeight="1" x14ac:dyDescent="0.2">
      <c r="A166" s="821" t="s">
        <v>589</v>
      </c>
      <c r="B166" s="822" t="s">
        <v>3725</v>
      </c>
      <c r="C166" s="822" t="s">
        <v>3789</v>
      </c>
      <c r="D166" s="822" t="s">
        <v>3932</v>
      </c>
      <c r="E166" s="822" t="s">
        <v>3925</v>
      </c>
      <c r="F166" s="831">
        <v>16</v>
      </c>
      <c r="G166" s="831">
        <v>23289.919999999998</v>
      </c>
      <c r="H166" s="831">
        <v>1.0666666666666667</v>
      </c>
      <c r="I166" s="831">
        <v>1455.62</v>
      </c>
      <c r="J166" s="831">
        <v>15</v>
      </c>
      <c r="K166" s="831">
        <v>21834.3</v>
      </c>
      <c r="L166" s="831">
        <v>1</v>
      </c>
      <c r="M166" s="831">
        <v>1455.62</v>
      </c>
      <c r="N166" s="831">
        <v>71</v>
      </c>
      <c r="O166" s="831">
        <v>103287.25</v>
      </c>
      <c r="P166" s="827">
        <v>4.7305042982829768</v>
      </c>
      <c r="Q166" s="832">
        <v>1454.75</v>
      </c>
    </row>
    <row r="167" spans="1:17" ht="14.45" customHeight="1" x14ac:dyDescent="0.2">
      <c r="A167" s="821" t="s">
        <v>589</v>
      </c>
      <c r="B167" s="822" t="s">
        <v>3725</v>
      </c>
      <c r="C167" s="822" t="s">
        <v>3789</v>
      </c>
      <c r="D167" s="822" t="s">
        <v>3933</v>
      </c>
      <c r="E167" s="822" t="s">
        <v>3900</v>
      </c>
      <c r="F167" s="831">
        <v>1</v>
      </c>
      <c r="G167" s="831">
        <v>1838</v>
      </c>
      <c r="H167" s="831">
        <v>0.5</v>
      </c>
      <c r="I167" s="831">
        <v>1838</v>
      </c>
      <c r="J167" s="831">
        <v>2</v>
      </c>
      <c r="K167" s="831">
        <v>3676</v>
      </c>
      <c r="L167" s="831">
        <v>1</v>
      </c>
      <c r="M167" s="831">
        <v>1838</v>
      </c>
      <c r="N167" s="831"/>
      <c r="O167" s="831"/>
      <c r="P167" s="827"/>
      <c r="Q167" s="832"/>
    </row>
    <row r="168" spans="1:17" ht="14.45" customHeight="1" x14ac:dyDescent="0.2">
      <c r="A168" s="821" t="s">
        <v>589</v>
      </c>
      <c r="B168" s="822" t="s">
        <v>3725</v>
      </c>
      <c r="C168" s="822" t="s">
        <v>3789</v>
      </c>
      <c r="D168" s="822" t="s">
        <v>3934</v>
      </c>
      <c r="E168" s="822" t="s">
        <v>3935</v>
      </c>
      <c r="F168" s="831"/>
      <c r="G168" s="831"/>
      <c r="H168" s="831"/>
      <c r="I168" s="831"/>
      <c r="J168" s="831">
        <v>1</v>
      </c>
      <c r="K168" s="831">
        <v>47653</v>
      </c>
      <c r="L168" s="831">
        <v>1</v>
      </c>
      <c r="M168" s="831">
        <v>47653</v>
      </c>
      <c r="N168" s="831"/>
      <c r="O168" s="831"/>
      <c r="P168" s="827"/>
      <c r="Q168" s="832"/>
    </row>
    <row r="169" spans="1:17" ht="14.45" customHeight="1" x14ac:dyDescent="0.2">
      <c r="A169" s="821" t="s">
        <v>589</v>
      </c>
      <c r="B169" s="822" t="s">
        <v>3725</v>
      </c>
      <c r="C169" s="822" t="s">
        <v>3789</v>
      </c>
      <c r="D169" s="822" t="s">
        <v>3936</v>
      </c>
      <c r="E169" s="822" t="s">
        <v>3937</v>
      </c>
      <c r="F169" s="831">
        <v>49</v>
      </c>
      <c r="G169" s="831">
        <v>113544.27</v>
      </c>
      <c r="H169" s="831">
        <v>1.8846153846153846</v>
      </c>
      <c r="I169" s="831">
        <v>2317.23</v>
      </c>
      <c r="J169" s="831">
        <v>26</v>
      </c>
      <c r="K169" s="831">
        <v>60247.98</v>
      </c>
      <c r="L169" s="831">
        <v>1</v>
      </c>
      <c r="M169" s="831">
        <v>2317.23</v>
      </c>
      <c r="N169" s="831">
        <v>22</v>
      </c>
      <c r="O169" s="831">
        <v>12144</v>
      </c>
      <c r="P169" s="827">
        <v>0.20156692390350681</v>
      </c>
      <c r="Q169" s="832">
        <v>552</v>
      </c>
    </row>
    <row r="170" spans="1:17" ht="14.45" customHeight="1" x14ac:dyDescent="0.2">
      <c r="A170" s="821" t="s">
        <v>589</v>
      </c>
      <c r="B170" s="822" t="s">
        <v>3725</v>
      </c>
      <c r="C170" s="822" t="s">
        <v>3789</v>
      </c>
      <c r="D170" s="822" t="s">
        <v>3938</v>
      </c>
      <c r="E170" s="822" t="s">
        <v>3937</v>
      </c>
      <c r="F170" s="831">
        <v>15</v>
      </c>
      <c r="G170" s="831">
        <v>813346.64999999991</v>
      </c>
      <c r="H170" s="831">
        <v>2.2122477623253594</v>
      </c>
      <c r="I170" s="831">
        <v>54223.109999999993</v>
      </c>
      <c r="J170" s="831">
        <v>7</v>
      </c>
      <c r="K170" s="831">
        <v>367656.22</v>
      </c>
      <c r="L170" s="831">
        <v>1</v>
      </c>
      <c r="M170" s="831">
        <v>52522.317142857137</v>
      </c>
      <c r="N170" s="831">
        <v>7</v>
      </c>
      <c r="O170" s="831">
        <v>374799.55</v>
      </c>
      <c r="P170" s="827">
        <v>1.0194293734511006</v>
      </c>
      <c r="Q170" s="832">
        <v>53542.792857142857</v>
      </c>
    </row>
    <row r="171" spans="1:17" ht="14.45" customHeight="1" x14ac:dyDescent="0.2">
      <c r="A171" s="821" t="s">
        <v>589</v>
      </c>
      <c r="B171" s="822" t="s">
        <v>3725</v>
      </c>
      <c r="C171" s="822" t="s">
        <v>3789</v>
      </c>
      <c r="D171" s="822" t="s">
        <v>3939</v>
      </c>
      <c r="E171" s="822" t="s">
        <v>3940</v>
      </c>
      <c r="F171" s="831">
        <v>1</v>
      </c>
      <c r="G171" s="831">
        <v>290170.88</v>
      </c>
      <c r="H171" s="831">
        <v>1</v>
      </c>
      <c r="I171" s="831">
        <v>290170.88</v>
      </c>
      <c r="J171" s="831">
        <v>1</v>
      </c>
      <c r="K171" s="831">
        <v>290170.88</v>
      </c>
      <c r="L171" s="831">
        <v>1</v>
      </c>
      <c r="M171" s="831">
        <v>290170.88</v>
      </c>
      <c r="N171" s="831"/>
      <c r="O171" s="831"/>
      <c r="P171" s="827"/>
      <c r="Q171" s="832"/>
    </row>
    <row r="172" spans="1:17" ht="14.45" customHeight="1" x14ac:dyDescent="0.2">
      <c r="A172" s="821" t="s">
        <v>589</v>
      </c>
      <c r="B172" s="822" t="s">
        <v>3725</v>
      </c>
      <c r="C172" s="822" t="s">
        <v>3789</v>
      </c>
      <c r="D172" s="822" t="s">
        <v>3941</v>
      </c>
      <c r="E172" s="822" t="s">
        <v>3942</v>
      </c>
      <c r="F172" s="831">
        <v>1</v>
      </c>
      <c r="G172" s="831">
        <v>35562.61</v>
      </c>
      <c r="H172" s="831"/>
      <c r="I172" s="831">
        <v>35562.61</v>
      </c>
      <c r="J172" s="831"/>
      <c r="K172" s="831"/>
      <c r="L172" s="831"/>
      <c r="M172" s="831"/>
      <c r="N172" s="831"/>
      <c r="O172" s="831"/>
      <c r="P172" s="827"/>
      <c r="Q172" s="832"/>
    </row>
    <row r="173" spans="1:17" ht="14.45" customHeight="1" x14ac:dyDescent="0.2">
      <c r="A173" s="821" t="s">
        <v>589</v>
      </c>
      <c r="B173" s="822" t="s">
        <v>3725</v>
      </c>
      <c r="C173" s="822" t="s">
        <v>3789</v>
      </c>
      <c r="D173" s="822" t="s">
        <v>3943</v>
      </c>
      <c r="E173" s="822" t="s">
        <v>3944</v>
      </c>
      <c r="F173" s="831">
        <v>17</v>
      </c>
      <c r="G173" s="831">
        <v>109884.6</v>
      </c>
      <c r="H173" s="831"/>
      <c r="I173" s="831">
        <v>6463.8</v>
      </c>
      <c r="J173" s="831"/>
      <c r="K173" s="831"/>
      <c r="L173" s="831"/>
      <c r="M173" s="831"/>
      <c r="N173" s="831">
        <v>12</v>
      </c>
      <c r="O173" s="831">
        <v>27277.8</v>
      </c>
      <c r="P173" s="827"/>
      <c r="Q173" s="832">
        <v>2273.15</v>
      </c>
    </row>
    <row r="174" spans="1:17" ht="14.45" customHeight="1" x14ac:dyDescent="0.2">
      <c r="A174" s="821" t="s">
        <v>589</v>
      </c>
      <c r="B174" s="822" t="s">
        <v>3725</v>
      </c>
      <c r="C174" s="822" t="s">
        <v>3789</v>
      </c>
      <c r="D174" s="822" t="s">
        <v>3945</v>
      </c>
      <c r="E174" s="822" t="s">
        <v>3944</v>
      </c>
      <c r="F174" s="831">
        <v>17</v>
      </c>
      <c r="G174" s="831">
        <v>18111.46</v>
      </c>
      <c r="H174" s="831"/>
      <c r="I174" s="831">
        <v>1065.3799999999999</v>
      </c>
      <c r="J174" s="831"/>
      <c r="K174" s="831"/>
      <c r="L174" s="831"/>
      <c r="M174" s="831"/>
      <c r="N174" s="831">
        <v>12</v>
      </c>
      <c r="O174" s="831">
        <v>12784.56</v>
      </c>
      <c r="P174" s="827"/>
      <c r="Q174" s="832">
        <v>1065.3799999999999</v>
      </c>
    </row>
    <row r="175" spans="1:17" ht="14.45" customHeight="1" x14ac:dyDescent="0.2">
      <c r="A175" s="821" t="s">
        <v>589</v>
      </c>
      <c r="B175" s="822" t="s">
        <v>3725</v>
      </c>
      <c r="C175" s="822" t="s">
        <v>3789</v>
      </c>
      <c r="D175" s="822" t="s">
        <v>3946</v>
      </c>
      <c r="E175" s="822" t="s">
        <v>3944</v>
      </c>
      <c r="F175" s="831">
        <v>2</v>
      </c>
      <c r="G175" s="831">
        <v>2501.7800000000002</v>
      </c>
      <c r="H175" s="831"/>
      <c r="I175" s="831">
        <v>1250.8900000000001</v>
      </c>
      <c r="J175" s="831"/>
      <c r="K175" s="831"/>
      <c r="L175" s="831"/>
      <c r="M175" s="831"/>
      <c r="N175" s="831">
        <v>2</v>
      </c>
      <c r="O175" s="831">
        <v>2501.42</v>
      </c>
      <c r="P175" s="827"/>
      <c r="Q175" s="832">
        <v>1250.71</v>
      </c>
    </row>
    <row r="176" spans="1:17" ht="14.45" customHeight="1" x14ac:dyDescent="0.2">
      <c r="A176" s="821" t="s">
        <v>589</v>
      </c>
      <c r="B176" s="822" t="s">
        <v>3725</v>
      </c>
      <c r="C176" s="822" t="s">
        <v>3789</v>
      </c>
      <c r="D176" s="822" t="s">
        <v>3947</v>
      </c>
      <c r="E176" s="822" t="s">
        <v>3948</v>
      </c>
      <c r="F176" s="831">
        <v>2</v>
      </c>
      <c r="G176" s="831">
        <v>21160</v>
      </c>
      <c r="H176" s="831"/>
      <c r="I176" s="831">
        <v>10580</v>
      </c>
      <c r="J176" s="831"/>
      <c r="K176" s="831"/>
      <c r="L176" s="831"/>
      <c r="M176" s="831"/>
      <c r="N176" s="831">
        <v>4</v>
      </c>
      <c r="O176" s="831">
        <v>42320</v>
      </c>
      <c r="P176" s="827"/>
      <c r="Q176" s="832">
        <v>10580</v>
      </c>
    </row>
    <row r="177" spans="1:17" ht="14.45" customHeight="1" x14ac:dyDescent="0.2">
      <c r="A177" s="821" t="s">
        <v>589</v>
      </c>
      <c r="B177" s="822" t="s">
        <v>3725</v>
      </c>
      <c r="C177" s="822" t="s">
        <v>3789</v>
      </c>
      <c r="D177" s="822" t="s">
        <v>3949</v>
      </c>
      <c r="E177" s="822" t="s">
        <v>3950</v>
      </c>
      <c r="F177" s="831">
        <v>1</v>
      </c>
      <c r="G177" s="831">
        <v>499134.49</v>
      </c>
      <c r="H177" s="831"/>
      <c r="I177" s="831">
        <v>499134.49</v>
      </c>
      <c r="J177" s="831"/>
      <c r="K177" s="831"/>
      <c r="L177" s="831"/>
      <c r="M177" s="831"/>
      <c r="N177" s="831"/>
      <c r="O177" s="831"/>
      <c r="P177" s="827"/>
      <c r="Q177" s="832"/>
    </row>
    <row r="178" spans="1:17" ht="14.45" customHeight="1" x14ac:dyDescent="0.2">
      <c r="A178" s="821" t="s">
        <v>589</v>
      </c>
      <c r="B178" s="822" t="s">
        <v>3725</v>
      </c>
      <c r="C178" s="822" t="s">
        <v>3789</v>
      </c>
      <c r="D178" s="822" t="s">
        <v>3951</v>
      </c>
      <c r="E178" s="822" t="s">
        <v>3952</v>
      </c>
      <c r="F178" s="831"/>
      <c r="G178" s="831"/>
      <c r="H178" s="831"/>
      <c r="I178" s="831"/>
      <c r="J178" s="831">
        <v>8</v>
      </c>
      <c r="K178" s="831">
        <v>19714.48</v>
      </c>
      <c r="L178" s="831">
        <v>1</v>
      </c>
      <c r="M178" s="831">
        <v>2464.31</v>
      </c>
      <c r="N178" s="831"/>
      <c r="O178" s="831"/>
      <c r="P178" s="827"/>
      <c r="Q178" s="832"/>
    </row>
    <row r="179" spans="1:17" ht="14.45" customHeight="1" x14ac:dyDescent="0.2">
      <c r="A179" s="821" t="s">
        <v>589</v>
      </c>
      <c r="B179" s="822" t="s">
        <v>3725</v>
      </c>
      <c r="C179" s="822" t="s">
        <v>3789</v>
      </c>
      <c r="D179" s="822" t="s">
        <v>3953</v>
      </c>
      <c r="E179" s="822" t="s">
        <v>3952</v>
      </c>
      <c r="F179" s="831"/>
      <c r="G179" s="831"/>
      <c r="H179" s="831"/>
      <c r="I179" s="831"/>
      <c r="J179" s="831">
        <v>1</v>
      </c>
      <c r="K179" s="831">
        <v>16000</v>
      </c>
      <c r="L179" s="831">
        <v>1</v>
      </c>
      <c r="M179" s="831">
        <v>16000</v>
      </c>
      <c r="N179" s="831"/>
      <c r="O179" s="831"/>
      <c r="P179" s="827"/>
      <c r="Q179" s="832"/>
    </row>
    <row r="180" spans="1:17" ht="14.45" customHeight="1" x14ac:dyDescent="0.2">
      <c r="A180" s="821" t="s">
        <v>589</v>
      </c>
      <c r="B180" s="822" t="s">
        <v>3725</v>
      </c>
      <c r="C180" s="822" t="s">
        <v>3789</v>
      </c>
      <c r="D180" s="822" t="s">
        <v>3954</v>
      </c>
      <c r="E180" s="822" t="s">
        <v>3886</v>
      </c>
      <c r="F180" s="831"/>
      <c r="G180" s="831"/>
      <c r="H180" s="831"/>
      <c r="I180" s="831"/>
      <c r="J180" s="831">
        <v>1</v>
      </c>
      <c r="K180" s="831">
        <v>13317.17</v>
      </c>
      <c r="L180" s="831">
        <v>1</v>
      </c>
      <c r="M180" s="831">
        <v>13317.17</v>
      </c>
      <c r="N180" s="831">
        <v>12</v>
      </c>
      <c r="O180" s="831">
        <v>159804</v>
      </c>
      <c r="P180" s="827">
        <v>11.999846814300636</v>
      </c>
      <c r="Q180" s="832">
        <v>13317</v>
      </c>
    </row>
    <row r="181" spans="1:17" ht="14.45" customHeight="1" x14ac:dyDescent="0.2">
      <c r="A181" s="821" t="s">
        <v>589</v>
      </c>
      <c r="B181" s="822" t="s">
        <v>3725</v>
      </c>
      <c r="C181" s="822" t="s">
        <v>3789</v>
      </c>
      <c r="D181" s="822" t="s">
        <v>3955</v>
      </c>
      <c r="E181" s="822" t="s">
        <v>3956</v>
      </c>
      <c r="F181" s="831"/>
      <c r="G181" s="831"/>
      <c r="H181" s="831"/>
      <c r="I181" s="831"/>
      <c r="J181" s="831">
        <v>2</v>
      </c>
      <c r="K181" s="831">
        <v>120481.42</v>
      </c>
      <c r="L181" s="831">
        <v>1</v>
      </c>
      <c r="M181" s="831">
        <v>60240.71</v>
      </c>
      <c r="N181" s="831">
        <v>2</v>
      </c>
      <c r="O181" s="831">
        <v>120481.42</v>
      </c>
      <c r="P181" s="827">
        <v>1</v>
      </c>
      <c r="Q181" s="832">
        <v>60240.71</v>
      </c>
    </row>
    <row r="182" spans="1:17" ht="14.45" customHeight="1" x14ac:dyDescent="0.2">
      <c r="A182" s="821" t="s">
        <v>589</v>
      </c>
      <c r="B182" s="822" t="s">
        <v>3725</v>
      </c>
      <c r="C182" s="822" t="s">
        <v>3789</v>
      </c>
      <c r="D182" s="822" t="s">
        <v>3957</v>
      </c>
      <c r="E182" s="822" t="s">
        <v>3958</v>
      </c>
      <c r="F182" s="831"/>
      <c r="G182" s="831"/>
      <c r="H182" s="831"/>
      <c r="I182" s="831"/>
      <c r="J182" s="831">
        <v>7</v>
      </c>
      <c r="K182" s="831">
        <v>9670.2900000000009</v>
      </c>
      <c r="L182" s="831">
        <v>1</v>
      </c>
      <c r="M182" s="831">
        <v>1381.47</v>
      </c>
      <c r="N182" s="831">
        <v>4</v>
      </c>
      <c r="O182" s="831">
        <v>5521.47</v>
      </c>
      <c r="P182" s="827">
        <v>0.57097253546687843</v>
      </c>
      <c r="Q182" s="832">
        <v>1380.3675000000001</v>
      </c>
    </row>
    <row r="183" spans="1:17" ht="14.45" customHeight="1" x14ac:dyDescent="0.2">
      <c r="A183" s="821" t="s">
        <v>589</v>
      </c>
      <c r="B183" s="822" t="s">
        <v>3725</v>
      </c>
      <c r="C183" s="822" t="s">
        <v>3789</v>
      </c>
      <c r="D183" s="822" t="s">
        <v>3959</v>
      </c>
      <c r="E183" s="822" t="s">
        <v>3960</v>
      </c>
      <c r="F183" s="831"/>
      <c r="G183" s="831"/>
      <c r="H183" s="831"/>
      <c r="I183" s="831"/>
      <c r="J183" s="831">
        <v>7</v>
      </c>
      <c r="K183" s="831">
        <v>1533</v>
      </c>
      <c r="L183" s="831">
        <v>1</v>
      </c>
      <c r="M183" s="831">
        <v>219</v>
      </c>
      <c r="N183" s="831">
        <v>21</v>
      </c>
      <c r="O183" s="831">
        <v>3306.4700000000003</v>
      </c>
      <c r="P183" s="827">
        <v>2.1568623613829097</v>
      </c>
      <c r="Q183" s="832">
        <v>157.4509523809524</v>
      </c>
    </row>
    <row r="184" spans="1:17" ht="14.45" customHeight="1" x14ac:dyDescent="0.2">
      <c r="A184" s="821" t="s">
        <v>589</v>
      </c>
      <c r="B184" s="822" t="s">
        <v>3725</v>
      </c>
      <c r="C184" s="822" t="s">
        <v>3789</v>
      </c>
      <c r="D184" s="822" t="s">
        <v>3961</v>
      </c>
      <c r="E184" s="822" t="s">
        <v>3962</v>
      </c>
      <c r="F184" s="831"/>
      <c r="G184" s="831"/>
      <c r="H184" s="831"/>
      <c r="I184" s="831"/>
      <c r="J184" s="831">
        <v>18</v>
      </c>
      <c r="K184" s="831">
        <v>7553.1599999999989</v>
      </c>
      <c r="L184" s="831">
        <v>1</v>
      </c>
      <c r="M184" s="831">
        <v>419.61999999999995</v>
      </c>
      <c r="N184" s="831">
        <v>10</v>
      </c>
      <c r="O184" s="831">
        <v>1903.6599999999999</v>
      </c>
      <c r="P184" s="827">
        <v>0.25203490989201871</v>
      </c>
      <c r="Q184" s="832">
        <v>190.36599999999999</v>
      </c>
    </row>
    <row r="185" spans="1:17" ht="14.45" customHeight="1" x14ac:dyDescent="0.2">
      <c r="A185" s="821" t="s">
        <v>589</v>
      </c>
      <c r="B185" s="822" t="s">
        <v>3725</v>
      </c>
      <c r="C185" s="822" t="s">
        <v>3789</v>
      </c>
      <c r="D185" s="822" t="s">
        <v>3963</v>
      </c>
      <c r="E185" s="822" t="s">
        <v>3918</v>
      </c>
      <c r="F185" s="831"/>
      <c r="G185" s="831"/>
      <c r="H185" s="831"/>
      <c r="I185" s="831"/>
      <c r="J185" s="831"/>
      <c r="K185" s="831"/>
      <c r="L185" s="831"/>
      <c r="M185" s="831"/>
      <c r="N185" s="831">
        <v>2</v>
      </c>
      <c r="O185" s="831">
        <v>23102</v>
      </c>
      <c r="P185" s="827"/>
      <c r="Q185" s="832">
        <v>11551</v>
      </c>
    </row>
    <row r="186" spans="1:17" ht="14.45" customHeight="1" x14ac:dyDescent="0.2">
      <c r="A186" s="821" t="s">
        <v>589</v>
      </c>
      <c r="B186" s="822" t="s">
        <v>3725</v>
      </c>
      <c r="C186" s="822" t="s">
        <v>3789</v>
      </c>
      <c r="D186" s="822" t="s">
        <v>3964</v>
      </c>
      <c r="E186" s="822" t="s">
        <v>3918</v>
      </c>
      <c r="F186" s="831"/>
      <c r="G186" s="831"/>
      <c r="H186" s="831"/>
      <c r="I186" s="831"/>
      <c r="J186" s="831"/>
      <c r="K186" s="831"/>
      <c r="L186" s="831"/>
      <c r="M186" s="831"/>
      <c r="N186" s="831">
        <v>1</v>
      </c>
      <c r="O186" s="831">
        <v>6569</v>
      </c>
      <c r="P186" s="827"/>
      <c r="Q186" s="832">
        <v>6569</v>
      </c>
    </row>
    <row r="187" spans="1:17" ht="14.45" customHeight="1" x14ac:dyDescent="0.2">
      <c r="A187" s="821" t="s">
        <v>589</v>
      </c>
      <c r="B187" s="822" t="s">
        <v>3725</v>
      </c>
      <c r="C187" s="822" t="s">
        <v>3789</v>
      </c>
      <c r="D187" s="822" t="s">
        <v>3965</v>
      </c>
      <c r="E187" s="822" t="s">
        <v>3966</v>
      </c>
      <c r="F187" s="831"/>
      <c r="G187" s="831"/>
      <c r="H187" s="831"/>
      <c r="I187" s="831"/>
      <c r="J187" s="831">
        <v>1</v>
      </c>
      <c r="K187" s="831">
        <v>1428</v>
      </c>
      <c r="L187" s="831">
        <v>1</v>
      </c>
      <c r="M187" s="831">
        <v>1428</v>
      </c>
      <c r="N187" s="831"/>
      <c r="O187" s="831"/>
      <c r="P187" s="827"/>
      <c r="Q187" s="832"/>
    </row>
    <row r="188" spans="1:17" ht="14.45" customHeight="1" x14ac:dyDescent="0.2">
      <c r="A188" s="821" t="s">
        <v>589</v>
      </c>
      <c r="B188" s="822" t="s">
        <v>3725</v>
      </c>
      <c r="C188" s="822" t="s">
        <v>3789</v>
      </c>
      <c r="D188" s="822" t="s">
        <v>3967</v>
      </c>
      <c r="E188" s="822" t="s">
        <v>3925</v>
      </c>
      <c r="F188" s="831"/>
      <c r="G188" s="831"/>
      <c r="H188" s="831"/>
      <c r="I188" s="831"/>
      <c r="J188" s="831">
        <v>6</v>
      </c>
      <c r="K188" s="831">
        <v>27742.38</v>
      </c>
      <c r="L188" s="831">
        <v>1</v>
      </c>
      <c r="M188" s="831">
        <v>4623.7300000000005</v>
      </c>
      <c r="N188" s="831"/>
      <c r="O188" s="831"/>
      <c r="P188" s="827"/>
      <c r="Q188" s="832"/>
    </row>
    <row r="189" spans="1:17" ht="14.45" customHeight="1" x14ac:dyDescent="0.2">
      <c r="A189" s="821" t="s">
        <v>589</v>
      </c>
      <c r="B189" s="822" t="s">
        <v>3725</v>
      </c>
      <c r="C189" s="822" t="s">
        <v>3789</v>
      </c>
      <c r="D189" s="822" t="s">
        <v>3968</v>
      </c>
      <c r="E189" s="822" t="s">
        <v>3969</v>
      </c>
      <c r="F189" s="831"/>
      <c r="G189" s="831"/>
      <c r="H189" s="831"/>
      <c r="I189" s="831"/>
      <c r="J189" s="831">
        <v>1</v>
      </c>
      <c r="K189" s="831">
        <v>9073.5</v>
      </c>
      <c r="L189" s="831">
        <v>1</v>
      </c>
      <c r="M189" s="831">
        <v>9073.5</v>
      </c>
      <c r="N189" s="831"/>
      <c r="O189" s="831"/>
      <c r="P189" s="827"/>
      <c r="Q189" s="832"/>
    </row>
    <row r="190" spans="1:17" ht="14.45" customHeight="1" x14ac:dyDescent="0.2">
      <c r="A190" s="821" t="s">
        <v>589</v>
      </c>
      <c r="B190" s="822" t="s">
        <v>3725</v>
      </c>
      <c r="C190" s="822" t="s">
        <v>3789</v>
      </c>
      <c r="D190" s="822" t="s">
        <v>3970</v>
      </c>
      <c r="E190" s="822" t="s">
        <v>3971</v>
      </c>
      <c r="F190" s="831"/>
      <c r="G190" s="831"/>
      <c r="H190" s="831"/>
      <c r="I190" s="831"/>
      <c r="J190" s="831">
        <v>10.56</v>
      </c>
      <c r="K190" s="831">
        <v>41867.629999999997</v>
      </c>
      <c r="L190" s="831">
        <v>1</v>
      </c>
      <c r="M190" s="831">
        <v>3964.737689393939</v>
      </c>
      <c r="N190" s="831">
        <v>27.21</v>
      </c>
      <c r="O190" s="831">
        <v>93435.520000000004</v>
      </c>
      <c r="P190" s="827">
        <v>2.2316887772247918</v>
      </c>
      <c r="Q190" s="832">
        <v>3433.8669606762219</v>
      </c>
    </row>
    <row r="191" spans="1:17" ht="14.45" customHeight="1" x14ac:dyDescent="0.2">
      <c r="A191" s="821" t="s">
        <v>589</v>
      </c>
      <c r="B191" s="822" t="s">
        <v>3725</v>
      </c>
      <c r="C191" s="822" t="s">
        <v>3789</v>
      </c>
      <c r="D191" s="822" t="s">
        <v>3972</v>
      </c>
      <c r="E191" s="822" t="s">
        <v>3971</v>
      </c>
      <c r="F191" s="831"/>
      <c r="G191" s="831"/>
      <c r="H191" s="831"/>
      <c r="I191" s="831"/>
      <c r="J191" s="831">
        <v>18</v>
      </c>
      <c r="K191" s="831">
        <v>22197.599999999999</v>
      </c>
      <c r="L191" s="831">
        <v>1</v>
      </c>
      <c r="M191" s="831">
        <v>1233.1999999999998</v>
      </c>
      <c r="N191" s="831">
        <v>229</v>
      </c>
      <c r="O191" s="831">
        <v>148850</v>
      </c>
      <c r="P191" s="827">
        <v>6.7056798933218014</v>
      </c>
      <c r="Q191" s="832">
        <v>650</v>
      </c>
    </row>
    <row r="192" spans="1:17" ht="14.45" customHeight="1" x14ac:dyDescent="0.2">
      <c r="A192" s="821" t="s">
        <v>589</v>
      </c>
      <c r="B192" s="822" t="s">
        <v>3725</v>
      </c>
      <c r="C192" s="822" t="s">
        <v>3789</v>
      </c>
      <c r="D192" s="822" t="s">
        <v>3973</v>
      </c>
      <c r="E192" s="822" t="s">
        <v>3974</v>
      </c>
      <c r="F192" s="831"/>
      <c r="G192" s="831"/>
      <c r="H192" s="831"/>
      <c r="I192" s="831"/>
      <c r="J192" s="831">
        <v>1</v>
      </c>
      <c r="K192" s="831">
        <v>625813</v>
      </c>
      <c r="L192" s="831">
        <v>1</v>
      </c>
      <c r="M192" s="831">
        <v>625813</v>
      </c>
      <c r="N192" s="831"/>
      <c r="O192" s="831"/>
      <c r="P192" s="827"/>
      <c r="Q192" s="832"/>
    </row>
    <row r="193" spans="1:17" ht="14.45" customHeight="1" x14ac:dyDescent="0.2">
      <c r="A193" s="821" t="s">
        <v>589</v>
      </c>
      <c r="B193" s="822" t="s">
        <v>3725</v>
      </c>
      <c r="C193" s="822" t="s">
        <v>3789</v>
      </c>
      <c r="D193" s="822" t="s">
        <v>3975</v>
      </c>
      <c r="E193" s="822" t="s">
        <v>3950</v>
      </c>
      <c r="F193" s="831">
        <v>1</v>
      </c>
      <c r="G193" s="831">
        <v>466318.77</v>
      </c>
      <c r="H193" s="831"/>
      <c r="I193" s="831">
        <v>466318.77</v>
      </c>
      <c r="J193" s="831"/>
      <c r="K193" s="831"/>
      <c r="L193" s="831"/>
      <c r="M193" s="831"/>
      <c r="N193" s="831">
        <v>1</v>
      </c>
      <c r="O193" s="831">
        <v>466318.77</v>
      </c>
      <c r="P193" s="827"/>
      <c r="Q193" s="832">
        <v>466318.77</v>
      </c>
    </row>
    <row r="194" spans="1:17" ht="14.45" customHeight="1" x14ac:dyDescent="0.2">
      <c r="A194" s="821" t="s">
        <v>589</v>
      </c>
      <c r="B194" s="822" t="s">
        <v>3725</v>
      </c>
      <c r="C194" s="822" t="s">
        <v>3789</v>
      </c>
      <c r="D194" s="822" t="s">
        <v>3976</v>
      </c>
      <c r="E194" s="822" t="s">
        <v>3977</v>
      </c>
      <c r="F194" s="831"/>
      <c r="G194" s="831"/>
      <c r="H194" s="831"/>
      <c r="I194" s="831"/>
      <c r="J194" s="831"/>
      <c r="K194" s="831"/>
      <c r="L194" s="831"/>
      <c r="M194" s="831"/>
      <c r="N194" s="831">
        <v>1</v>
      </c>
      <c r="O194" s="831">
        <v>111.57</v>
      </c>
      <c r="P194" s="827"/>
      <c r="Q194" s="832">
        <v>111.57</v>
      </c>
    </row>
    <row r="195" spans="1:17" ht="14.45" customHeight="1" x14ac:dyDescent="0.2">
      <c r="A195" s="821" t="s">
        <v>589</v>
      </c>
      <c r="B195" s="822" t="s">
        <v>3725</v>
      </c>
      <c r="C195" s="822" t="s">
        <v>3789</v>
      </c>
      <c r="D195" s="822" t="s">
        <v>3978</v>
      </c>
      <c r="E195" s="822" t="s">
        <v>3944</v>
      </c>
      <c r="F195" s="831"/>
      <c r="G195" s="831"/>
      <c r="H195" s="831"/>
      <c r="I195" s="831"/>
      <c r="J195" s="831"/>
      <c r="K195" s="831"/>
      <c r="L195" s="831"/>
      <c r="M195" s="831"/>
      <c r="N195" s="831">
        <v>1</v>
      </c>
      <c r="O195" s="831">
        <v>1859.34</v>
      </c>
      <c r="P195" s="827"/>
      <c r="Q195" s="832">
        <v>1859.34</v>
      </c>
    </row>
    <row r="196" spans="1:17" ht="14.45" customHeight="1" x14ac:dyDescent="0.2">
      <c r="A196" s="821" t="s">
        <v>589</v>
      </c>
      <c r="B196" s="822" t="s">
        <v>3725</v>
      </c>
      <c r="C196" s="822" t="s">
        <v>3789</v>
      </c>
      <c r="D196" s="822" t="s">
        <v>3979</v>
      </c>
      <c r="E196" s="822" t="s">
        <v>3980</v>
      </c>
      <c r="F196" s="831"/>
      <c r="G196" s="831"/>
      <c r="H196" s="831"/>
      <c r="I196" s="831"/>
      <c r="J196" s="831"/>
      <c r="K196" s="831"/>
      <c r="L196" s="831"/>
      <c r="M196" s="831"/>
      <c r="N196" s="831">
        <v>2</v>
      </c>
      <c r="O196" s="831">
        <v>3235.52</v>
      </c>
      <c r="P196" s="827"/>
      <c r="Q196" s="832">
        <v>1617.76</v>
      </c>
    </row>
    <row r="197" spans="1:17" ht="14.45" customHeight="1" x14ac:dyDescent="0.2">
      <c r="A197" s="821" t="s">
        <v>589</v>
      </c>
      <c r="B197" s="822" t="s">
        <v>3725</v>
      </c>
      <c r="C197" s="822" t="s">
        <v>3789</v>
      </c>
      <c r="D197" s="822" t="s">
        <v>3981</v>
      </c>
      <c r="E197" s="822" t="s">
        <v>3982</v>
      </c>
      <c r="F197" s="831"/>
      <c r="G197" s="831"/>
      <c r="H197" s="831"/>
      <c r="I197" s="831"/>
      <c r="J197" s="831"/>
      <c r="K197" s="831"/>
      <c r="L197" s="831"/>
      <c r="M197" s="831"/>
      <c r="N197" s="831">
        <v>4</v>
      </c>
      <c r="O197" s="831">
        <v>115174.8</v>
      </c>
      <c r="P197" s="827"/>
      <c r="Q197" s="832">
        <v>28793.7</v>
      </c>
    </row>
    <row r="198" spans="1:17" ht="14.45" customHeight="1" x14ac:dyDescent="0.2">
      <c r="A198" s="821" t="s">
        <v>589</v>
      </c>
      <c r="B198" s="822" t="s">
        <v>3725</v>
      </c>
      <c r="C198" s="822" t="s">
        <v>3789</v>
      </c>
      <c r="D198" s="822" t="s">
        <v>3983</v>
      </c>
      <c r="E198" s="822" t="s">
        <v>3984</v>
      </c>
      <c r="F198" s="831"/>
      <c r="G198" s="831"/>
      <c r="H198" s="831"/>
      <c r="I198" s="831"/>
      <c r="J198" s="831"/>
      <c r="K198" s="831"/>
      <c r="L198" s="831"/>
      <c r="M198" s="831"/>
      <c r="N198" s="831">
        <v>3</v>
      </c>
      <c r="O198" s="831">
        <v>3749.9</v>
      </c>
      <c r="P198" s="827"/>
      <c r="Q198" s="832">
        <v>1249.9666666666667</v>
      </c>
    </row>
    <row r="199" spans="1:17" ht="14.45" customHeight="1" x14ac:dyDescent="0.2">
      <c r="A199" s="821" t="s">
        <v>589</v>
      </c>
      <c r="B199" s="822" t="s">
        <v>3725</v>
      </c>
      <c r="C199" s="822" t="s">
        <v>3789</v>
      </c>
      <c r="D199" s="822" t="s">
        <v>3985</v>
      </c>
      <c r="E199" s="822" t="s">
        <v>3986</v>
      </c>
      <c r="F199" s="831"/>
      <c r="G199" s="831"/>
      <c r="H199" s="831"/>
      <c r="I199" s="831"/>
      <c r="J199" s="831"/>
      <c r="K199" s="831"/>
      <c r="L199" s="831"/>
      <c r="M199" s="831"/>
      <c r="N199" s="831">
        <v>18</v>
      </c>
      <c r="O199" s="831">
        <v>719820</v>
      </c>
      <c r="P199" s="827"/>
      <c r="Q199" s="832">
        <v>39990</v>
      </c>
    </row>
    <row r="200" spans="1:17" ht="14.45" customHeight="1" x14ac:dyDescent="0.2">
      <c r="A200" s="821" t="s">
        <v>589</v>
      </c>
      <c r="B200" s="822" t="s">
        <v>3725</v>
      </c>
      <c r="C200" s="822" t="s">
        <v>3789</v>
      </c>
      <c r="D200" s="822" t="s">
        <v>3987</v>
      </c>
      <c r="E200" s="822" t="s">
        <v>3868</v>
      </c>
      <c r="F200" s="831"/>
      <c r="G200" s="831"/>
      <c r="H200" s="831"/>
      <c r="I200" s="831"/>
      <c r="J200" s="831"/>
      <c r="K200" s="831"/>
      <c r="L200" s="831"/>
      <c r="M200" s="831"/>
      <c r="N200" s="831">
        <v>26.72</v>
      </c>
      <c r="O200" s="831">
        <v>36029.919999999998</v>
      </c>
      <c r="P200" s="827"/>
      <c r="Q200" s="832">
        <v>1348.4251497005987</v>
      </c>
    </row>
    <row r="201" spans="1:17" ht="14.45" customHeight="1" x14ac:dyDescent="0.2">
      <c r="A201" s="821" t="s">
        <v>589</v>
      </c>
      <c r="B201" s="822" t="s">
        <v>3725</v>
      </c>
      <c r="C201" s="822" t="s">
        <v>3789</v>
      </c>
      <c r="D201" s="822" t="s">
        <v>3988</v>
      </c>
      <c r="E201" s="822" t="s">
        <v>3884</v>
      </c>
      <c r="F201" s="831"/>
      <c r="G201" s="831"/>
      <c r="H201" s="831"/>
      <c r="I201" s="831"/>
      <c r="J201" s="831"/>
      <c r="K201" s="831"/>
      <c r="L201" s="831"/>
      <c r="M201" s="831"/>
      <c r="N201" s="831">
        <v>2</v>
      </c>
      <c r="O201" s="831">
        <v>3218.94</v>
      </c>
      <c r="P201" s="827"/>
      <c r="Q201" s="832">
        <v>1609.47</v>
      </c>
    </row>
    <row r="202" spans="1:17" ht="14.45" customHeight="1" x14ac:dyDescent="0.2">
      <c r="A202" s="821" t="s">
        <v>589</v>
      </c>
      <c r="B202" s="822" t="s">
        <v>3725</v>
      </c>
      <c r="C202" s="822" t="s">
        <v>3789</v>
      </c>
      <c r="D202" s="822" t="s">
        <v>3989</v>
      </c>
      <c r="E202" s="822" t="s">
        <v>3868</v>
      </c>
      <c r="F202" s="831"/>
      <c r="G202" s="831"/>
      <c r="H202" s="831"/>
      <c r="I202" s="831"/>
      <c r="J202" s="831"/>
      <c r="K202" s="831"/>
      <c r="L202" s="831"/>
      <c r="M202" s="831"/>
      <c r="N202" s="831">
        <v>3.2499999999999996</v>
      </c>
      <c r="O202" s="831">
        <v>6385.01</v>
      </c>
      <c r="P202" s="827"/>
      <c r="Q202" s="832">
        <v>1964.6184615384618</v>
      </c>
    </row>
    <row r="203" spans="1:17" ht="14.45" customHeight="1" x14ac:dyDescent="0.2">
      <c r="A203" s="821" t="s">
        <v>589</v>
      </c>
      <c r="B203" s="822" t="s">
        <v>3725</v>
      </c>
      <c r="C203" s="822" t="s">
        <v>3789</v>
      </c>
      <c r="D203" s="822" t="s">
        <v>3990</v>
      </c>
      <c r="E203" s="822" t="s">
        <v>3991</v>
      </c>
      <c r="F203" s="831"/>
      <c r="G203" s="831"/>
      <c r="H203" s="831"/>
      <c r="I203" s="831"/>
      <c r="J203" s="831"/>
      <c r="K203" s="831"/>
      <c r="L203" s="831"/>
      <c r="M203" s="831"/>
      <c r="N203" s="831">
        <v>2</v>
      </c>
      <c r="O203" s="831">
        <v>17912</v>
      </c>
      <c r="P203" s="827"/>
      <c r="Q203" s="832">
        <v>8956</v>
      </c>
    </row>
    <row r="204" spans="1:17" ht="14.45" customHeight="1" x14ac:dyDescent="0.2">
      <c r="A204" s="821" t="s">
        <v>589</v>
      </c>
      <c r="B204" s="822" t="s">
        <v>3725</v>
      </c>
      <c r="C204" s="822" t="s">
        <v>3789</v>
      </c>
      <c r="D204" s="822" t="s">
        <v>3992</v>
      </c>
      <c r="E204" s="822" t="s">
        <v>3991</v>
      </c>
      <c r="F204" s="831"/>
      <c r="G204" s="831"/>
      <c r="H204" s="831"/>
      <c r="I204" s="831"/>
      <c r="J204" s="831"/>
      <c r="K204" s="831"/>
      <c r="L204" s="831"/>
      <c r="M204" s="831"/>
      <c r="N204" s="831">
        <v>4</v>
      </c>
      <c r="O204" s="831">
        <v>10620.48</v>
      </c>
      <c r="P204" s="827"/>
      <c r="Q204" s="832">
        <v>2655.12</v>
      </c>
    </row>
    <row r="205" spans="1:17" ht="14.45" customHeight="1" x14ac:dyDescent="0.2">
      <c r="A205" s="821" t="s">
        <v>589</v>
      </c>
      <c r="B205" s="822" t="s">
        <v>3725</v>
      </c>
      <c r="C205" s="822" t="s">
        <v>3789</v>
      </c>
      <c r="D205" s="822" t="s">
        <v>3993</v>
      </c>
      <c r="E205" s="822" t="s">
        <v>3991</v>
      </c>
      <c r="F205" s="831"/>
      <c r="G205" s="831"/>
      <c r="H205" s="831"/>
      <c r="I205" s="831"/>
      <c r="J205" s="831"/>
      <c r="K205" s="831"/>
      <c r="L205" s="831"/>
      <c r="M205" s="831"/>
      <c r="N205" s="831">
        <v>4</v>
      </c>
      <c r="O205" s="831">
        <v>65592</v>
      </c>
      <c r="P205" s="827"/>
      <c r="Q205" s="832">
        <v>16398</v>
      </c>
    </row>
    <row r="206" spans="1:17" ht="14.45" customHeight="1" x14ac:dyDescent="0.2">
      <c r="A206" s="821" t="s">
        <v>589</v>
      </c>
      <c r="B206" s="822" t="s">
        <v>3725</v>
      </c>
      <c r="C206" s="822" t="s">
        <v>3789</v>
      </c>
      <c r="D206" s="822" t="s">
        <v>3994</v>
      </c>
      <c r="E206" s="822" t="s">
        <v>3995</v>
      </c>
      <c r="F206" s="831"/>
      <c r="G206" s="831"/>
      <c r="H206" s="831"/>
      <c r="I206" s="831"/>
      <c r="J206" s="831"/>
      <c r="K206" s="831"/>
      <c r="L206" s="831"/>
      <c r="M206" s="831"/>
      <c r="N206" s="831">
        <v>6</v>
      </c>
      <c r="O206" s="831">
        <v>1753.2399999999998</v>
      </c>
      <c r="P206" s="827"/>
      <c r="Q206" s="832">
        <v>292.20666666666665</v>
      </c>
    </row>
    <row r="207" spans="1:17" ht="14.45" customHeight="1" x14ac:dyDescent="0.2">
      <c r="A207" s="821" t="s">
        <v>589</v>
      </c>
      <c r="B207" s="822" t="s">
        <v>3725</v>
      </c>
      <c r="C207" s="822" t="s">
        <v>3789</v>
      </c>
      <c r="D207" s="822" t="s">
        <v>3996</v>
      </c>
      <c r="E207" s="822" t="s">
        <v>3925</v>
      </c>
      <c r="F207" s="831"/>
      <c r="G207" s="831"/>
      <c r="H207" s="831"/>
      <c r="I207" s="831"/>
      <c r="J207" s="831"/>
      <c r="K207" s="831"/>
      <c r="L207" s="831"/>
      <c r="M207" s="831"/>
      <c r="N207" s="831">
        <v>8</v>
      </c>
      <c r="O207" s="831">
        <v>92474.64</v>
      </c>
      <c r="P207" s="827"/>
      <c r="Q207" s="832">
        <v>11559.33</v>
      </c>
    </row>
    <row r="208" spans="1:17" ht="14.45" customHeight="1" x14ac:dyDescent="0.2">
      <c r="A208" s="821" t="s">
        <v>589</v>
      </c>
      <c r="B208" s="822" t="s">
        <v>3725</v>
      </c>
      <c r="C208" s="822" t="s">
        <v>3789</v>
      </c>
      <c r="D208" s="822" t="s">
        <v>3997</v>
      </c>
      <c r="E208" s="822" t="s">
        <v>3998</v>
      </c>
      <c r="F208" s="831"/>
      <c r="G208" s="831"/>
      <c r="H208" s="831"/>
      <c r="I208" s="831"/>
      <c r="J208" s="831"/>
      <c r="K208" s="831"/>
      <c r="L208" s="831"/>
      <c r="M208" s="831"/>
      <c r="N208" s="831">
        <v>6</v>
      </c>
      <c r="O208" s="831">
        <v>14797.8</v>
      </c>
      <c r="P208" s="827"/>
      <c r="Q208" s="832">
        <v>2466.2999999999997</v>
      </c>
    </row>
    <row r="209" spans="1:17" ht="14.45" customHeight="1" x14ac:dyDescent="0.2">
      <c r="A209" s="821" t="s">
        <v>589</v>
      </c>
      <c r="B209" s="822" t="s">
        <v>3725</v>
      </c>
      <c r="C209" s="822" t="s">
        <v>3789</v>
      </c>
      <c r="D209" s="822" t="s">
        <v>3999</v>
      </c>
      <c r="E209" s="822" t="s">
        <v>3853</v>
      </c>
      <c r="F209" s="831"/>
      <c r="G209" s="831"/>
      <c r="H209" s="831"/>
      <c r="I209" s="831"/>
      <c r="J209" s="831"/>
      <c r="K209" s="831"/>
      <c r="L209" s="831"/>
      <c r="M209" s="831"/>
      <c r="N209" s="831">
        <v>1</v>
      </c>
      <c r="O209" s="831">
        <v>8747</v>
      </c>
      <c r="P209" s="827"/>
      <c r="Q209" s="832">
        <v>8747</v>
      </c>
    </row>
    <row r="210" spans="1:17" ht="14.45" customHeight="1" x14ac:dyDescent="0.2">
      <c r="A210" s="821" t="s">
        <v>589</v>
      </c>
      <c r="B210" s="822" t="s">
        <v>3725</v>
      </c>
      <c r="C210" s="822" t="s">
        <v>3789</v>
      </c>
      <c r="D210" s="822" t="s">
        <v>4000</v>
      </c>
      <c r="E210" s="822" t="s">
        <v>4001</v>
      </c>
      <c r="F210" s="831"/>
      <c r="G210" s="831"/>
      <c r="H210" s="831"/>
      <c r="I210" s="831"/>
      <c r="J210" s="831"/>
      <c r="K210" s="831"/>
      <c r="L210" s="831"/>
      <c r="M210" s="831"/>
      <c r="N210" s="831">
        <v>1</v>
      </c>
      <c r="O210" s="831">
        <v>348</v>
      </c>
      <c r="P210" s="827"/>
      <c r="Q210" s="832">
        <v>348</v>
      </c>
    </row>
    <row r="211" spans="1:17" ht="14.45" customHeight="1" x14ac:dyDescent="0.2">
      <c r="A211" s="821" t="s">
        <v>589</v>
      </c>
      <c r="B211" s="822" t="s">
        <v>3725</v>
      </c>
      <c r="C211" s="822" t="s">
        <v>3789</v>
      </c>
      <c r="D211" s="822" t="s">
        <v>4002</v>
      </c>
      <c r="E211" s="822" t="s">
        <v>4003</v>
      </c>
      <c r="F211" s="831"/>
      <c r="G211" s="831"/>
      <c r="H211" s="831"/>
      <c r="I211" s="831"/>
      <c r="J211" s="831"/>
      <c r="K211" s="831"/>
      <c r="L211" s="831"/>
      <c r="M211" s="831"/>
      <c r="N211" s="831">
        <v>3</v>
      </c>
      <c r="O211" s="831">
        <v>27241.23</v>
      </c>
      <c r="P211" s="827"/>
      <c r="Q211" s="832">
        <v>9080.41</v>
      </c>
    </row>
    <row r="212" spans="1:17" ht="14.45" customHeight="1" x14ac:dyDescent="0.2">
      <c r="A212" s="821" t="s">
        <v>589</v>
      </c>
      <c r="B212" s="822" t="s">
        <v>3725</v>
      </c>
      <c r="C212" s="822" t="s">
        <v>3789</v>
      </c>
      <c r="D212" s="822" t="s">
        <v>4004</v>
      </c>
      <c r="E212" s="822" t="s">
        <v>3948</v>
      </c>
      <c r="F212" s="831"/>
      <c r="G212" s="831"/>
      <c r="H212" s="831"/>
      <c r="I212" s="831"/>
      <c r="J212" s="831"/>
      <c r="K212" s="831"/>
      <c r="L212" s="831"/>
      <c r="M212" s="831"/>
      <c r="N212" s="831">
        <v>18</v>
      </c>
      <c r="O212" s="831">
        <v>41238</v>
      </c>
      <c r="P212" s="827"/>
      <c r="Q212" s="832">
        <v>2291</v>
      </c>
    </row>
    <row r="213" spans="1:17" ht="14.45" customHeight="1" x14ac:dyDescent="0.2">
      <c r="A213" s="821" t="s">
        <v>589</v>
      </c>
      <c r="B213" s="822" t="s">
        <v>3725</v>
      </c>
      <c r="C213" s="822" t="s">
        <v>3789</v>
      </c>
      <c r="D213" s="822" t="s">
        <v>4005</v>
      </c>
      <c r="E213" s="822" t="s">
        <v>4006</v>
      </c>
      <c r="F213" s="831"/>
      <c r="G213" s="831"/>
      <c r="H213" s="831"/>
      <c r="I213" s="831"/>
      <c r="J213" s="831"/>
      <c r="K213" s="831"/>
      <c r="L213" s="831"/>
      <c r="M213" s="831"/>
      <c r="N213" s="831">
        <v>8</v>
      </c>
      <c r="O213" s="831">
        <v>40741.56</v>
      </c>
      <c r="P213" s="827"/>
      <c r="Q213" s="832">
        <v>5092.6949999999997</v>
      </c>
    </row>
    <row r="214" spans="1:17" ht="14.45" customHeight="1" x14ac:dyDescent="0.2">
      <c r="A214" s="821" t="s">
        <v>589</v>
      </c>
      <c r="B214" s="822" t="s">
        <v>3725</v>
      </c>
      <c r="C214" s="822" t="s">
        <v>3621</v>
      </c>
      <c r="D214" s="822" t="s">
        <v>4007</v>
      </c>
      <c r="E214" s="822" t="s">
        <v>4008</v>
      </c>
      <c r="F214" s="831">
        <v>22</v>
      </c>
      <c r="G214" s="831">
        <v>6534</v>
      </c>
      <c r="H214" s="831">
        <v>1.98</v>
      </c>
      <c r="I214" s="831">
        <v>297</v>
      </c>
      <c r="J214" s="831">
        <v>11</v>
      </c>
      <c r="K214" s="831">
        <v>3300</v>
      </c>
      <c r="L214" s="831">
        <v>1</v>
      </c>
      <c r="M214" s="831">
        <v>300</v>
      </c>
      <c r="N214" s="831">
        <v>5</v>
      </c>
      <c r="O214" s="831">
        <v>1510</v>
      </c>
      <c r="P214" s="827">
        <v>0.45757575757575758</v>
      </c>
      <c r="Q214" s="832">
        <v>302</v>
      </c>
    </row>
    <row r="215" spans="1:17" ht="14.45" customHeight="1" x14ac:dyDescent="0.2">
      <c r="A215" s="821" t="s">
        <v>589</v>
      </c>
      <c r="B215" s="822" t="s">
        <v>3725</v>
      </c>
      <c r="C215" s="822" t="s">
        <v>3621</v>
      </c>
      <c r="D215" s="822" t="s">
        <v>4009</v>
      </c>
      <c r="E215" s="822" t="s">
        <v>4010</v>
      </c>
      <c r="F215" s="831">
        <v>1</v>
      </c>
      <c r="G215" s="831">
        <v>8704</v>
      </c>
      <c r="H215" s="831"/>
      <c r="I215" s="831">
        <v>8704</v>
      </c>
      <c r="J215" s="831"/>
      <c r="K215" s="831"/>
      <c r="L215" s="831"/>
      <c r="M215" s="831"/>
      <c r="N215" s="831"/>
      <c r="O215" s="831"/>
      <c r="P215" s="827"/>
      <c r="Q215" s="832"/>
    </row>
    <row r="216" spans="1:17" ht="14.45" customHeight="1" x14ac:dyDescent="0.2">
      <c r="A216" s="821" t="s">
        <v>589</v>
      </c>
      <c r="B216" s="822" t="s">
        <v>3725</v>
      </c>
      <c r="C216" s="822" t="s">
        <v>3621</v>
      </c>
      <c r="D216" s="822" t="s">
        <v>4011</v>
      </c>
      <c r="E216" s="822" t="s">
        <v>4012</v>
      </c>
      <c r="F216" s="831">
        <v>29</v>
      </c>
      <c r="G216" s="831">
        <v>165880</v>
      </c>
      <c r="H216" s="831">
        <v>1.1061026352288488</v>
      </c>
      <c r="I216" s="831">
        <v>5720</v>
      </c>
      <c r="J216" s="831">
        <v>26</v>
      </c>
      <c r="K216" s="831">
        <v>149968</v>
      </c>
      <c r="L216" s="831">
        <v>1</v>
      </c>
      <c r="M216" s="831">
        <v>5768</v>
      </c>
      <c r="N216" s="831">
        <v>25</v>
      </c>
      <c r="O216" s="831">
        <v>145275</v>
      </c>
      <c r="P216" s="827">
        <v>0.96870665742024964</v>
      </c>
      <c r="Q216" s="832">
        <v>5811</v>
      </c>
    </row>
    <row r="217" spans="1:17" ht="14.45" customHeight="1" x14ac:dyDescent="0.2">
      <c r="A217" s="821" t="s">
        <v>589</v>
      </c>
      <c r="B217" s="822" t="s">
        <v>3725</v>
      </c>
      <c r="C217" s="822" t="s">
        <v>3621</v>
      </c>
      <c r="D217" s="822" t="s">
        <v>4013</v>
      </c>
      <c r="E217" s="822" t="s">
        <v>4014</v>
      </c>
      <c r="F217" s="831">
        <v>7</v>
      </c>
      <c r="G217" s="831">
        <v>82837</v>
      </c>
      <c r="H217" s="831">
        <v>0.99360681300227904</v>
      </c>
      <c r="I217" s="831">
        <v>11833.857142857143</v>
      </c>
      <c r="J217" s="831">
        <v>7</v>
      </c>
      <c r="K217" s="831">
        <v>83370</v>
      </c>
      <c r="L217" s="831">
        <v>1</v>
      </c>
      <c r="M217" s="831">
        <v>11910</v>
      </c>
      <c r="N217" s="831">
        <v>5</v>
      </c>
      <c r="O217" s="831">
        <v>59875</v>
      </c>
      <c r="P217" s="827">
        <v>0.71818399904042218</v>
      </c>
      <c r="Q217" s="832">
        <v>11975</v>
      </c>
    </row>
    <row r="218" spans="1:17" ht="14.45" customHeight="1" x14ac:dyDescent="0.2">
      <c r="A218" s="821" t="s">
        <v>589</v>
      </c>
      <c r="B218" s="822" t="s">
        <v>3725</v>
      </c>
      <c r="C218" s="822" t="s">
        <v>3621</v>
      </c>
      <c r="D218" s="822" t="s">
        <v>4015</v>
      </c>
      <c r="E218" s="822" t="s">
        <v>4016</v>
      </c>
      <c r="F218" s="831">
        <v>2</v>
      </c>
      <c r="G218" s="831">
        <v>22370</v>
      </c>
      <c r="H218" s="831"/>
      <c r="I218" s="831">
        <v>11185</v>
      </c>
      <c r="J218" s="831"/>
      <c r="K218" s="831"/>
      <c r="L218" s="831"/>
      <c r="M218" s="831"/>
      <c r="N218" s="831"/>
      <c r="O218" s="831"/>
      <c r="P218" s="827"/>
      <c r="Q218" s="832"/>
    </row>
    <row r="219" spans="1:17" ht="14.45" customHeight="1" x14ac:dyDescent="0.2">
      <c r="A219" s="821" t="s">
        <v>589</v>
      </c>
      <c r="B219" s="822" t="s">
        <v>3725</v>
      </c>
      <c r="C219" s="822" t="s">
        <v>3621</v>
      </c>
      <c r="D219" s="822" t="s">
        <v>4017</v>
      </c>
      <c r="E219" s="822" t="s">
        <v>4018</v>
      </c>
      <c r="F219" s="831">
        <v>42</v>
      </c>
      <c r="G219" s="831">
        <v>98826</v>
      </c>
      <c r="H219" s="831">
        <v>0.85135379605620209</v>
      </c>
      <c r="I219" s="831">
        <v>2353</v>
      </c>
      <c r="J219" s="831">
        <v>49</v>
      </c>
      <c r="K219" s="831">
        <v>116081</v>
      </c>
      <c r="L219" s="831">
        <v>1</v>
      </c>
      <c r="M219" s="831">
        <v>2369</v>
      </c>
      <c r="N219" s="831">
        <v>56</v>
      </c>
      <c r="O219" s="831">
        <v>133378</v>
      </c>
      <c r="P219" s="827">
        <v>1.1490080202617139</v>
      </c>
      <c r="Q219" s="832">
        <v>2381.75</v>
      </c>
    </row>
    <row r="220" spans="1:17" ht="14.45" customHeight="1" x14ac:dyDescent="0.2">
      <c r="A220" s="821" t="s">
        <v>589</v>
      </c>
      <c r="B220" s="822" t="s">
        <v>3725</v>
      </c>
      <c r="C220" s="822" t="s">
        <v>3621</v>
      </c>
      <c r="D220" s="822" t="s">
        <v>4019</v>
      </c>
      <c r="E220" s="822" t="s">
        <v>4020</v>
      </c>
      <c r="F220" s="831">
        <v>26</v>
      </c>
      <c r="G220" s="831">
        <v>136313</v>
      </c>
      <c r="H220" s="831">
        <v>2.879994084215419</v>
      </c>
      <c r="I220" s="831">
        <v>5242.8076923076924</v>
      </c>
      <c r="J220" s="831">
        <v>9</v>
      </c>
      <c r="K220" s="831">
        <v>47331</v>
      </c>
      <c r="L220" s="831">
        <v>1</v>
      </c>
      <c r="M220" s="831">
        <v>5259</v>
      </c>
      <c r="N220" s="831">
        <v>6</v>
      </c>
      <c r="O220" s="831">
        <v>31644</v>
      </c>
      <c r="P220" s="827">
        <v>0.66856816885339421</v>
      </c>
      <c r="Q220" s="832">
        <v>5274</v>
      </c>
    </row>
    <row r="221" spans="1:17" ht="14.45" customHeight="1" x14ac:dyDescent="0.2">
      <c r="A221" s="821" t="s">
        <v>589</v>
      </c>
      <c r="B221" s="822" t="s">
        <v>3725</v>
      </c>
      <c r="C221" s="822" t="s">
        <v>3621</v>
      </c>
      <c r="D221" s="822" t="s">
        <v>4021</v>
      </c>
      <c r="E221" s="822" t="s">
        <v>4022</v>
      </c>
      <c r="F221" s="831">
        <v>3</v>
      </c>
      <c r="G221" s="831">
        <v>12342</v>
      </c>
      <c r="H221" s="831">
        <v>2.9761273209549071</v>
      </c>
      <c r="I221" s="831">
        <v>4114</v>
      </c>
      <c r="J221" s="831">
        <v>1</v>
      </c>
      <c r="K221" s="831">
        <v>4147</v>
      </c>
      <c r="L221" s="831">
        <v>1</v>
      </c>
      <c r="M221" s="831">
        <v>4147</v>
      </c>
      <c r="N221" s="831"/>
      <c r="O221" s="831"/>
      <c r="P221" s="827"/>
      <c r="Q221" s="832"/>
    </row>
    <row r="222" spans="1:17" ht="14.45" customHeight="1" x14ac:dyDescent="0.2">
      <c r="A222" s="821" t="s">
        <v>589</v>
      </c>
      <c r="B222" s="822" t="s">
        <v>3725</v>
      </c>
      <c r="C222" s="822" t="s">
        <v>3621</v>
      </c>
      <c r="D222" s="822" t="s">
        <v>4023</v>
      </c>
      <c r="E222" s="822" t="s">
        <v>4024</v>
      </c>
      <c r="F222" s="831">
        <v>32</v>
      </c>
      <c r="G222" s="831">
        <v>82016</v>
      </c>
      <c r="H222" s="831">
        <v>0.87826608412576035</v>
      </c>
      <c r="I222" s="831">
        <v>2563</v>
      </c>
      <c r="J222" s="831">
        <v>36</v>
      </c>
      <c r="K222" s="831">
        <v>93384</v>
      </c>
      <c r="L222" s="831">
        <v>1</v>
      </c>
      <c r="M222" s="831">
        <v>2594</v>
      </c>
      <c r="N222" s="831">
        <v>22</v>
      </c>
      <c r="O222" s="831">
        <v>57706</v>
      </c>
      <c r="P222" s="827">
        <v>0.61794311659384904</v>
      </c>
      <c r="Q222" s="832">
        <v>2623</v>
      </c>
    </row>
    <row r="223" spans="1:17" ht="14.45" customHeight="1" x14ac:dyDescent="0.2">
      <c r="A223" s="821" t="s">
        <v>589</v>
      </c>
      <c r="B223" s="822" t="s">
        <v>3725</v>
      </c>
      <c r="C223" s="822" t="s">
        <v>3621</v>
      </c>
      <c r="D223" s="822" t="s">
        <v>4025</v>
      </c>
      <c r="E223" s="822" t="s">
        <v>4026</v>
      </c>
      <c r="F223" s="831">
        <v>1</v>
      </c>
      <c r="G223" s="831">
        <v>5953</v>
      </c>
      <c r="H223" s="831">
        <v>0.98788582807832725</v>
      </c>
      <c r="I223" s="831">
        <v>5953</v>
      </c>
      <c r="J223" s="831">
        <v>1</v>
      </c>
      <c r="K223" s="831">
        <v>6026</v>
      </c>
      <c r="L223" s="831">
        <v>1</v>
      </c>
      <c r="M223" s="831">
        <v>6026</v>
      </c>
      <c r="N223" s="831"/>
      <c r="O223" s="831"/>
      <c r="P223" s="827"/>
      <c r="Q223" s="832"/>
    </row>
    <row r="224" spans="1:17" ht="14.45" customHeight="1" x14ac:dyDescent="0.2">
      <c r="A224" s="821" t="s">
        <v>589</v>
      </c>
      <c r="B224" s="822" t="s">
        <v>3725</v>
      </c>
      <c r="C224" s="822" t="s">
        <v>3621</v>
      </c>
      <c r="D224" s="822" t="s">
        <v>4027</v>
      </c>
      <c r="E224" s="822" t="s">
        <v>4028</v>
      </c>
      <c r="F224" s="831"/>
      <c r="G224" s="831"/>
      <c r="H224" s="831"/>
      <c r="I224" s="831"/>
      <c r="J224" s="831">
        <v>1</v>
      </c>
      <c r="K224" s="831">
        <v>6063</v>
      </c>
      <c r="L224" s="831">
        <v>1</v>
      </c>
      <c r="M224" s="831">
        <v>6063</v>
      </c>
      <c r="N224" s="831"/>
      <c r="O224" s="831"/>
      <c r="P224" s="827"/>
      <c r="Q224" s="832"/>
    </row>
    <row r="225" spans="1:17" ht="14.45" customHeight="1" x14ac:dyDescent="0.2">
      <c r="A225" s="821" t="s">
        <v>589</v>
      </c>
      <c r="B225" s="822" t="s">
        <v>3725</v>
      </c>
      <c r="C225" s="822" t="s">
        <v>3621</v>
      </c>
      <c r="D225" s="822" t="s">
        <v>4029</v>
      </c>
      <c r="E225" s="822" t="s">
        <v>4030</v>
      </c>
      <c r="F225" s="831">
        <v>2425</v>
      </c>
      <c r="G225" s="831">
        <v>424363</v>
      </c>
      <c r="H225" s="831">
        <v>1.0017917677831183</v>
      </c>
      <c r="I225" s="831">
        <v>174.99505154639175</v>
      </c>
      <c r="J225" s="831">
        <v>2407</v>
      </c>
      <c r="K225" s="831">
        <v>423604</v>
      </c>
      <c r="L225" s="831">
        <v>1</v>
      </c>
      <c r="M225" s="831">
        <v>175.98836726215205</v>
      </c>
      <c r="N225" s="831">
        <v>2451</v>
      </c>
      <c r="O225" s="831">
        <v>433817</v>
      </c>
      <c r="P225" s="827">
        <v>1.0241097817773204</v>
      </c>
      <c r="Q225" s="832">
        <v>176.99592003263973</v>
      </c>
    </row>
    <row r="226" spans="1:17" ht="14.45" customHeight="1" x14ac:dyDescent="0.2">
      <c r="A226" s="821" t="s">
        <v>589</v>
      </c>
      <c r="B226" s="822" t="s">
        <v>3725</v>
      </c>
      <c r="C226" s="822" t="s">
        <v>3621</v>
      </c>
      <c r="D226" s="822" t="s">
        <v>4031</v>
      </c>
      <c r="E226" s="822" t="s">
        <v>4032</v>
      </c>
      <c r="F226" s="831">
        <v>12</v>
      </c>
      <c r="G226" s="831">
        <v>18024</v>
      </c>
      <c r="H226" s="831">
        <v>0.7947089947089947</v>
      </c>
      <c r="I226" s="831">
        <v>1502</v>
      </c>
      <c r="J226" s="831">
        <v>15</v>
      </c>
      <c r="K226" s="831">
        <v>22680</v>
      </c>
      <c r="L226" s="831">
        <v>1</v>
      </c>
      <c r="M226" s="831">
        <v>1512</v>
      </c>
      <c r="N226" s="831">
        <v>12</v>
      </c>
      <c r="O226" s="831">
        <v>18240</v>
      </c>
      <c r="P226" s="827">
        <v>0.80423280423280419</v>
      </c>
      <c r="Q226" s="832">
        <v>1520</v>
      </c>
    </row>
    <row r="227" spans="1:17" ht="14.45" customHeight="1" x14ac:dyDescent="0.2">
      <c r="A227" s="821" t="s">
        <v>589</v>
      </c>
      <c r="B227" s="822" t="s">
        <v>3725</v>
      </c>
      <c r="C227" s="822" t="s">
        <v>3621</v>
      </c>
      <c r="D227" s="822" t="s">
        <v>4033</v>
      </c>
      <c r="E227" s="822" t="s">
        <v>4034</v>
      </c>
      <c r="F227" s="831">
        <v>28</v>
      </c>
      <c r="G227" s="831">
        <v>157388</v>
      </c>
      <c r="H227" s="831">
        <v>1.1567883812547775</v>
      </c>
      <c r="I227" s="831">
        <v>5621</v>
      </c>
      <c r="J227" s="831">
        <v>24</v>
      </c>
      <c r="K227" s="831">
        <v>136056</v>
      </c>
      <c r="L227" s="831">
        <v>1</v>
      </c>
      <c r="M227" s="831">
        <v>5669</v>
      </c>
      <c r="N227" s="831">
        <v>25</v>
      </c>
      <c r="O227" s="831">
        <v>142800</v>
      </c>
      <c r="P227" s="827">
        <v>1.0495678250132299</v>
      </c>
      <c r="Q227" s="832">
        <v>5712</v>
      </c>
    </row>
    <row r="228" spans="1:17" ht="14.45" customHeight="1" x14ac:dyDescent="0.2">
      <c r="A228" s="821" t="s">
        <v>589</v>
      </c>
      <c r="B228" s="822" t="s">
        <v>3725</v>
      </c>
      <c r="C228" s="822" t="s">
        <v>3621</v>
      </c>
      <c r="D228" s="822" t="s">
        <v>4035</v>
      </c>
      <c r="E228" s="822" t="s">
        <v>4036</v>
      </c>
      <c r="F228" s="831">
        <v>1</v>
      </c>
      <c r="G228" s="831">
        <v>339</v>
      </c>
      <c r="H228" s="831">
        <v>0.24708454810495628</v>
      </c>
      <c r="I228" s="831">
        <v>339</v>
      </c>
      <c r="J228" s="831">
        <v>4</v>
      </c>
      <c r="K228" s="831">
        <v>1372</v>
      </c>
      <c r="L228" s="831">
        <v>1</v>
      </c>
      <c r="M228" s="831">
        <v>343</v>
      </c>
      <c r="N228" s="831">
        <v>4</v>
      </c>
      <c r="O228" s="831">
        <v>1392</v>
      </c>
      <c r="P228" s="827">
        <v>1.0145772594752187</v>
      </c>
      <c r="Q228" s="832">
        <v>348</v>
      </c>
    </row>
    <row r="229" spans="1:17" ht="14.45" customHeight="1" x14ac:dyDescent="0.2">
      <c r="A229" s="821" t="s">
        <v>589</v>
      </c>
      <c r="B229" s="822" t="s">
        <v>3725</v>
      </c>
      <c r="C229" s="822" t="s">
        <v>3621</v>
      </c>
      <c r="D229" s="822" t="s">
        <v>4037</v>
      </c>
      <c r="E229" s="822" t="s">
        <v>4038</v>
      </c>
      <c r="F229" s="831">
        <v>929</v>
      </c>
      <c r="G229" s="831">
        <v>3560839</v>
      </c>
      <c r="H229" s="831">
        <v>0.83434356498953921</v>
      </c>
      <c r="I229" s="831">
        <v>3832.9806243272337</v>
      </c>
      <c r="J229" s="831">
        <v>1104</v>
      </c>
      <c r="K229" s="831">
        <v>4267833</v>
      </c>
      <c r="L229" s="831">
        <v>1</v>
      </c>
      <c r="M229" s="831">
        <v>3865.790760869565</v>
      </c>
      <c r="N229" s="831">
        <v>921</v>
      </c>
      <c r="O229" s="831">
        <v>3587034</v>
      </c>
      <c r="P229" s="827">
        <v>0.84048134029611754</v>
      </c>
      <c r="Q229" s="832">
        <v>3894.7166123778502</v>
      </c>
    </row>
    <row r="230" spans="1:17" ht="14.45" customHeight="1" x14ac:dyDescent="0.2">
      <c r="A230" s="821" t="s">
        <v>589</v>
      </c>
      <c r="B230" s="822" t="s">
        <v>3725</v>
      </c>
      <c r="C230" s="822" t="s">
        <v>3621</v>
      </c>
      <c r="D230" s="822" t="s">
        <v>4039</v>
      </c>
      <c r="E230" s="822" t="s">
        <v>4040</v>
      </c>
      <c r="F230" s="831">
        <v>399</v>
      </c>
      <c r="G230" s="831">
        <v>637598</v>
      </c>
      <c r="H230" s="831">
        <v>0.93791583738230044</v>
      </c>
      <c r="I230" s="831">
        <v>1597.9899749373433</v>
      </c>
      <c r="J230" s="831">
        <v>422</v>
      </c>
      <c r="K230" s="831">
        <v>679803</v>
      </c>
      <c r="L230" s="831">
        <v>1</v>
      </c>
      <c r="M230" s="831">
        <v>1610.9075829383887</v>
      </c>
      <c r="N230" s="831">
        <v>346</v>
      </c>
      <c r="O230" s="831">
        <v>561546</v>
      </c>
      <c r="P230" s="827">
        <v>0.82604225047550539</v>
      </c>
      <c r="Q230" s="832">
        <v>1622.9653179190752</v>
      </c>
    </row>
    <row r="231" spans="1:17" ht="14.45" customHeight="1" x14ac:dyDescent="0.2">
      <c r="A231" s="821" t="s">
        <v>589</v>
      </c>
      <c r="B231" s="822" t="s">
        <v>3725</v>
      </c>
      <c r="C231" s="822" t="s">
        <v>3621</v>
      </c>
      <c r="D231" s="822" t="s">
        <v>4041</v>
      </c>
      <c r="E231" s="822" t="s">
        <v>4042</v>
      </c>
      <c r="F231" s="831">
        <v>183</v>
      </c>
      <c r="G231" s="831">
        <v>526125</v>
      </c>
      <c r="H231" s="831">
        <v>0.96510134825277449</v>
      </c>
      <c r="I231" s="831">
        <v>2875</v>
      </c>
      <c r="J231" s="831">
        <v>188</v>
      </c>
      <c r="K231" s="831">
        <v>545150</v>
      </c>
      <c r="L231" s="831">
        <v>1</v>
      </c>
      <c r="M231" s="831">
        <v>2899.7340425531916</v>
      </c>
      <c r="N231" s="831">
        <v>130</v>
      </c>
      <c r="O231" s="831">
        <v>379709</v>
      </c>
      <c r="P231" s="827">
        <v>0.69652205814913326</v>
      </c>
      <c r="Q231" s="832">
        <v>2920.8384615384616</v>
      </c>
    </row>
    <row r="232" spans="1:17" ht="14.45" customHeight="1" x14ac:dyDescent="0.2">
      <c r="A232" s="821" t="s">
        <v>589</v>
      </c>
      <c r="B232" s="822" t="s">
        <v>3725</v>
      </c>
      <c r="C232" s="822" t="s">
        <v>3621</v>
      </c>
      <c r="D232" s="822" t="s">
        <v>4043</v>
      </c>
      <c r="E232" s="822" t="s">
        <v>4044</v>
      </c>
      <c r="F232" s="831">
        <v>181</v>
      </c>
      <c r="G232" s="831">
        <v>216295</v>
      </c>
      <c r="H232" s="831">
        <v>0.89094983296878927</v>
      </c>
      <c r="I232" s="831">
        <v>1195</v>
      </c>
      <c r="J232" s="831">
        <v>201</v>
      </c>
      <c r="K232" s="831">
        <v>242769</v>
      </c>
      <c r="L232" s="831">
        <v>1</v>
      </c>
      <c r="M232" s="831">
        <v>1207.8059701492537</v>
      </c>
      <c r="N232" s="831">
        <v>145</v>
      </c>
      <c r="O232" s="831">
        <v>176900</v>
      </c>
      <c r="P232" s="827">
        <v>0.72867623131454184</v>
      </c>
      <c r="Q232" s="832">
        <v>1220</v>
      </c>
    </row>
    <row r="233" spans="1:17" ht="14.45" customHeight="1" x14ac:dyDescent="0.2">
      <c r="A233" s="821" t="s">
        <v>589</v>
      </c>
      <c r="B233" s="822" t="s">
        <v>3725</v>
      </c>
      <c r="C233" s="822" t="s">
        <v>3621</v>
      </c>
      <c r="D233" s="822" t="s">
        <v>4045</v>
      </c>
      <c r="E233" s="822" t="s">
        <v>4046</v>
      </c>
      <c r="F233" s="831">
        <v>42</v>
      </c>
      <c r="G233" s="831">
        <v>270228</v>
      </c>
      <c r="H233" s="831">
        <v>0.85184694823249041</v>
      </c>
      <c r="I233" s="831">
        <v>6434</v>
      </c>
      <c r="J233" s="831">
        <v>49</v>
      </c>
      <c r="K233" s="831">
        <v>317226</v>
      </c>
      <c r="L233" s="831">
        <v>1</v>
      </c>
      <c r="M233" s="831">
        <v>6474</v>
      </c>
      <c r="N233" s="831">
        <v>38</v>
      </c>
      <c r="O233" s="831">
        <v>247344</v>
      </c>
      <c r="P233" s="827">
        <v>0.77970910328913767</v>
      </c>
      <c r="Q233" s="832">
        <v>6509.0526315789475</v>
      </c>
    </row>
    <row r="234" spans="1:17" ht="14.45" customHeight="1" x14ac:dyDescent="0.2">
      <c r="A234" s="821" t="s">
        <v>589</v>
      </c>
      <c r="B234" s="822" t="s">
        <v>3725</v>
      </c>
      <c r="C234" s="822" t="s">
        <v>3621</v>
      </c>
      <c r="D234" s="822" t="s">
        <v>4047</v>
      </c>
      <c r="E234" s="822" t="s">
        <v>4048</v>
      </c>
      <c r="F234" s="831">
        <v>361</v>
      </c>
      <c r="G234" s="831">
        <v>1440374</v>
      </c>
      <c r="H234" s="831">
        <v>0.91473399901056562</v>
      </c>
      <c r="I234" s="831">
        <v>3989.9556786703602</v>
      </c>
      <c r="J234" s="831">
        <v>392</v>
      </c>
      <c r="K234" s="831">
        <v>1574637</v>
      </c>
      <c r="L234" s="831">
        <v>1</v>
      </c>
      <c r="M234" s="831">
        <v>4016.9311224489797</v>
      </c>
      <c r="N234" s="831">
        <v>352</v>
      </c>
      <c r="O234" s="831">
        <v>1422288</v>
      </c>
      <c r="P234" s="827">
        <v>0.90324817719893535</v>
      </c>
      <c r="Q234" s="832">
        <v>4040.590909090909</v>
      </c>
    </row>
    <row r="235" spans="1:17" ht="14.45" customHeight="1" x14ac:dyDescent="0.2">
      <c r="A235" s="821" t="s">
        <v>589</v>
      </c>
      <c r="B235" s="822" t="s">
        <v>3725</v>
      </c>
      <c r="C235" s="822" t="s">
        <v>3621</v>
      </c>
      <c r="D235" s="822" t="s">
        <v>4049</v>
      </c>
      <c r="E235" s="822" t="s">
        <v>4050</v>
      </c>
      <c r="F235" s="831"/>
      <c r="G235" s="831"/>
      <c r="H235" s="831"/>
      <c r="I235" s="831"/>
      <c r="J235" s="831"/>
      <c r="K235" s="831"/>
      <c r="L235" s="831"/>
      <c r="M235" s="831"/>
      <c r="N235" s="831">
        <v>1</v>
      </c>
      <c r="O235" s="831">
        <v>4325</v>
      </c>
      <c r="P235" s="827"/>
      <c r="Q235" s="832">
        <v>4325</v>
      </c>
    </row>
    <row r="236" spans="1:17" ht="14.45" customHeight="1" x14ac:dyDescent="0.2">
      <c r="A236" s="821" t="s">
        <v>589</v>
      </c>
      <c r="B236" s="822" t="s">
        <v>3725</v>
      </c>
      <c r="C236" s="822" t="s">
        <v>3621</v>
      </c>
      <c r="D236" s="822" t="s">
        <v>4051</v>
      </c>
      <c r="E236" s="822" t="s">
        <v>4052</v>
      </c>
      <c r="F236" s="831">
        <v>2</v>
      </c>
      <c r="G236" s="831">
        <v>1864</v>
      </c>
      <c r="H236" s="831">
        <v>0.6631092138029171</v>
      </c>
      <c r="I236" s="831">
        <v>932</v>
      </c>
      <c r="J236" s="831">
        <v>3</v>
      </c>
      <c r="K236" s="831">
        <v>2811</v>
      </c>
      <c r="L236" s="831">
        <v>1</v>
      </c>
      <c r="M236" s="831">
        <v>937</v>
      </c>
      <c r="N236" s="831">
        <v>4</v>
      </c>
      <c r="O236" s="831">
        <v>3768</v>
      </c>
      <c r="P236" s="827">
        <v>1.3404482390608325</v>
      </c>
      <c r="Q236" s="832">
        <v>942</v>
      </c>
    </row>
    <row r="237" spans="1:17" ht="14.45" customHeight="1" x14ac:dyDescent="0.2">
      <c r="A237" s="821" t="s">
        <v>589</v>
      </c>
      <c r="B237" s="822" t="s">
        <v>3725</v>
      </c>
      <c r="C237" s="822" t="s">
        <v>3621</v>
      </c>
      <c r="D237" s="822" t="s">
        <v>4053</v>
      </c>
      <c r="E237" s="822" t="s">
        <v>4054</v>
      </c>
      <c r="F237" s="831">
        <v>1</v>
      </c>
      <c r="G237" s="831">
        <v>463</v>
      </c>
      <c r="H237" s="831"/>
      <c r="I237" s="831">
        <v>463</v>
      </c>
      <c r="J237" s="831"/>
      <c r="K237" s="831"/>
      <c r="L237" s="831"/>
      <c r="M237" s="831"/>
      <c r="N237" s="831"/>
      <c r="O237" s="831"/>
      <c r="P237" s="827"/>
      <c r="Q237" s="832"/>
    </row>
    <row r="238" spans="1:17" ht="14.45" customHeight="1" x14ac:dyDescent="0.2">
      <c r="A238" s="821" t="s">
        <v>589</v>
      </c>
      <c r="B238" s="822" t="s">
        <v>3725</v>
      </c>
      <c r="C238" s="822" t="s">
        <v>3621</v>
      </c>
      <c r="D238" s="822" t="s">
        <v>4055</v>
      </c>
      <c r="E238" s="822" t="s">
        <v>4056</v>
      </c>
      <c r="F238" s="831">
        <v>1</v>
      </c>
      <c r="G238" s="831">
        <v>839</v>
      </c>
      <c r="H238" s="831"/>
      <c r="I238" s="831">
        <v>839</v>
      </c>
      <c r="J238" s="831"/>
      <c r="K238" s="831"/>
      <c r="L238" s="831"/>
      <c r="M238" s="831"/>
      <c r="N238" s="831"/>
      <c r="O238" s="831"/>
      <c r="P238" s="827"/>
      <c r="Q238" s="832"/>
    </row>
    <row r="239" spans="1:17" ht="14.45" customHeight="1" x14ac:dyDescent="0.2">
      <c r="A239" s="821" t="s">
        <v>589</v>
      </c>
      <c r="B239" s="822" t="s">
        <v>3725</v>
      </c>
      <c r="C239" s="822" t="s">
        <v>3621</v>
      </c>
      <c r="D239" s="822" t="s">
        <v>4057</v>
      </c>
      <c r="E239" s="822" t="s">
        <v>4058</v>
      </c>
      <c r="F239" s="831">
        <v>2</v>
      </c>
      <c r="G239" s="831">
        <v>4184</v>
      </c>
      <c r="H239" s="831"/>
      <c r="I239" s="831">
        <v>2092</v>
      </c>
      <c r="J239" s="831"/>
      <c r="K239" s="831"/>
      <c r="L239" s="831"/>
      <c r="M239" s="831"/>
      <c r="N239" s="831">
        <v>1</v>
      </c>
      <c r="O239" s="831">
        <v>2110</v>
      </c>
      <c r="P239" s="827"/>
      <c r="Q239" s="832">
        <v>2110</v>
      </c>
    </row>
    <row r="240" spans="1:17" ht="14.45" customHeight="1" x14ac:dyDescent="0.2">
      <c r="A240" s="821" t="s">
        <v>589</v>
      </c>
      <c r="B240" s="822" t="s">
        <v>3725</v>
      </c>
      <c r="C240" s="822" t="s">
        <v>3621</v>
      </c>
      <c r="D240" s="822" t="s">
        <v>4059</v>
      </c>
      <c r="E240" s="822" t="s">
        <v>4060</v>
      </c>
      <c r="F240" s="831">
        <v>0</v>
      </c>
      <c r="G240" s="831">
        <v>0</v>
      </c>
      <c r="H240" s="831"/>
      <c r="I240" s="831"/>
      <c r="J240" s="831">
        <v>0</v>
      </c>
      <c r="K240" s="831">
        <v>0</v>
      </c>
      <c r="L240" s="831"/>
      <c r="M240" s="831"/>
      <c r="N240" s="831">
        <v>0</v>
      </c>
      <c r="O240" s="831">
        <v>0</v>
      </c>
      <c r="P240" s="827"/>
      <c r="Q240" s="832"/>
    </row>
    <row r="241" spans="1:17" ht="14.45" customHeight="1" x14ac:dyDescent="0.2">
      <c r="A241" s="821" t="s">
        <v>589</v>
      </c>
      <c r="B241" s="822" t="s">
        <v>3725</v>
      </c>
      <c r="C241" s="822" t="s">
        <v>3621</v>
      </c>
      <c r="D241" s="822" t="s">
        <v>4061</v>
      </c>
      <c r="E241" s="822" t="s">
        <v>4062</v>
      </c>
      <c r="F241" s="831">
        <v>1078</v>
      </c>
      <c r="G241" s="831">
        <v>0</v>
      </c>
      <c r="H241" s="831"/>
      <c r="I241" s="831">
        <v>0</v>
      </c>
      <c r="J241" s="831">
        <v>903</v>
      </c>
      <c r="K241" s="831">
        <v>0</v>
      </c>
      <c r="L241" s="831"/>
      <c r="M241" s="831">
        <v>0</v>
      </c>
      <c r="N241" s="831">
        <v>832</v>
      </c>
      <c r="O241" s="831">
        <v>0</v>
      </c>
      <c r="P241" s="827"/>
      <c r="Q241" s="832">
        <v>0</v>
      </c>
    </row>
    <row r="242" spans="1:17" ht="14.45" customHeight="1" x14ac:dyDescent="0.2">
      <c r="A242" s="821" t="s">
        <v>589</v>
      </c>
      <c r="B242" s="822" t="s">
        <v>3725</v>
      </c>
      <c r="C242" s="822" t="s">
        <v>3621</v>
      </c>
      <c r="D242" s="822" t="s">
        <v>4063</v>
      </c>
      <c r="E242" s="822" t="s">
        <v>4064</v>
      </c>
      <c r="F242" s="831">
        <v>41</v>
      </c>
      <c r="G242" s="831">
        <v>0</v>
      </c>
      <c r="H242" s="831"/>
      <c r="I242" s="831">
        <v>0</v>
      </c>
      <c r="J242" s="831">
        <v>32</v>
      </c>
      <c r="K242" s="831">
        <v>0</v>
      </c>
      <c r="L242" s="831"/>
      <c r="M242" s="831">
        <v>0</v>
      </c>
      <c r="N242" s="831">
        <v>61</v>
      </c>
      <c r="O242" s="831">
        <v>0</v>
      </c>
      <c r="P242" s="827"/>
      <c r="Q242" s="832">
        <v>0</v>
      </c>
    </row>
    <row r="243" spans="1:17" ht="14.45" customHeight="1" x14ac:dyDescent="0.2">
      <c r="A243" s="821" t="s">
        <v>589</v>
      </c>
      <c r="B243" s="822" t="s">
        <v>3725</v>
      </c>
      <c r="C243" s="822" t="s">
        <v>3621</v>
      </c>
      <c r="D243" s="822" t="s">
        <v>3660</v>
      </c>
      <c r="E243" s="822" t="s">
        <v>3661</v>
      </c>
      <c r="F243" s="831">
        <v>897</v>
      </c>
      <c r="G243" s="831">
        <v>226044</v>
      </c>
      <c r="H243" s="831">
        <v>1.0089988751406074</v>
      </c>
      <c r="I243" s="831">
        <v>252</v>
      </c>
      <c r="J243" s="831">
        <v>882</v>
      </c>
      <c r="K243" s="831">
        <v>224028</v>
      </c>
      <c r="L243" s="831">
        <v>1</v>
      </c>
      <c r="M243" s="831">
        <v>254</v>
      </c>
      <c r="N243" s="831">
        <v>790</v>
      </c>
      <c r="O243" s="831">
        <v>201449</v>
      </c>
      <c r="P243" s="827">
        <v>0.89921349117074656</v>
      </c>
      <c r="Q243" s="832">
        <v>254.9987341772152</v>
      </c>
    </row>
    <row r="244" spans="1:17" ht="14.45" customHeight="1" x14ac:dyDescent="0.2">
      <c r="A244" s="821" t="s">
        <v>589</v>
      </c>
      <c r="B244" s="822" t="s">
        <v>3725</v>
      </c>
      <c r="C244" s="822" t="s">
        <v>3621</v>
      </c>
      <c r="D244" s="822" t="s">
        <v>4065</v>
      </c>
      <c r="E244" s="822" t="s">
        <v>4066</v>
      </c>
      <c r="F244" s="831">
        <v>127</v>
      </c>
      <c r="G244" s="831">
        <v>706120</v>
      </c>
      <c r="H244" s="831">
        <v>0.98624795032166335</v>
      </c>
      <c r="I244" s="831">
        <v>5560</v>
      </c>
      <c r="J244" s="831">
        <v>128</v>
      </c>
      <c r="K244" s="831">
        <v>715966</v>
      </c>
      <c r="L244" s="831">
        <v>1</v>
      </c>
      <c r="M244" s="831">
        <v>5593.484375</v>
      </c>
      <c r="N244" s="831">
        <v>104</v>
      </c>
      <c r="O244" s="831">
        <v>584792</v>
      </c>
      <c r="P244" s="827">
        <v>0.81678738934530415</v>
      </c>
      <c r="Q244" s="832">
        <v>5623</v>
      </c>
    </row>
    <row r="245" spans="1:17" ht="14.45" customHeight="1" x14ac:dyDescent="0.2">
      <c r="A245" s="821" t="s">
        <v>589</v>
      </c>
      <c r="B245" s="822" t="s">
        <v>3725</v>
      </c>
      <c r="C245" s="822" t="s">
        <v>3621</v>
      </c>
      <c r="D245" s="822" t="s">
        <v>4067</v>
      </c>
      <c r="E245" s="822" t="s">
        <v>4068</v>
      </c>
      <c r="F245" s="831">
        <v>3813</v>
      </c>
      <c r="G245" s="831">
        <v>4206887</v>
      </c>
      <c r="H245" s="831">
        <v>1.0121351211418981</v>
      </c>
      <c r="I245" s="831">
        <v>1103.3010752688172</v>
      </c>
      <c r="J245" s="831">
        <v>3719</v>
      </c>
      <c r="K245" s="831">
        <v>4156448</v>
      </c>
      <c r="L245" s="831">
        <v>1</v>
      </c>
      <c r="M245" s="831">
        <v>1117.625168055929</v>
      </c>
      <c r="N245" s="831">
        <v>3140</v>
      </c>
      <c r="O245" s="831">
        <v>3551724</v>
      </c>
      <c r="P245" s="827">
        <v>0.85450942728021617</v>
      </c>
      <c r="Q245" s="832">
        <v>1131.1222929936305</v>
      </c>
    </row>
    <row r="246" spans="1:17" ht="14.45" customHeight="1" x14ac:dyDescent="0.2">
      <c r="A246" s="821" t="s">
        <v>589</v>
      </c>
      <c r="B246" s="822" t="s">
        <v>3725</v>
      </c>
      <c r="C246" s="822" t="s">
        <v>3621</v>
      </c>
      <c r="D246" s="822" t="s">
        <v>4069</v>
      </c>
      <c r="E246" s="822" t="s">
        <v>4070</v>
      </c>
      <c r="F246" s="831">
        <v>682</v>
      </c>
      <c r="G246" s="831">
        <v>905002</v>
      </c>
      <c r="H246" s="831">
        <v>0.90431652807172158</v>
      </c>
      <c r="I246" s="831">
        <v>1326.9824046920821</v>
      </c>
      <c r="J246" s="831">
        <v>748</v>
      </c>
      <c r="K246" s="831">
        <v>1000758</v>
      </c>
      <c r="L246" s="831">
        <v>1</v>
      </c>
      <c r="M246" s="831">
        <v>1337.9117647058824</v>
      </c>
      <c r="N246" s="831">
        <v>706</v>
      </c>
      <c r="O246" s="831">
        <v>950910</v>
      </c>
      <c r="P246" s="827">
        <v>0.95018975616482704</v>
      </c>
      <c r="Q246" s="832">
        <v>1346.8980169971671</v>
      </c>
    </row>
    <row r="247" spans="1:17" ht="14.45" customHeight="1" x14ac:dyDescent="0.2">
      <c r="A247" s="821" t="s">
        <v>589</v>
      </c>
      <c r="B247" s="822" t="s">
        <v>3725</v>
      </c>
      <c r="C247" s="822" t="s">
        <v>3621</v>
      </c>
      <c r="D247" s="822" t="s">
        <v>4071</v>
      </c>
      <c r="E247" s="822" t="s">
        <v>4072</v>
      </c>
      <c r="F247" s="831">
        <v>19</v>
      </c>
      <c r="G247" s="831">
        <v>0</v>
      </c>
      <c r="H247" s="831"/>
      <c r="I247" s="831">
        <v>0</v>
      </c>
      <c r="J247" s="831">
        <v>12</v>
      </c>
      <c r="K247" s="831">
        <v>0</v>
      </c>
      <c r="L247" s="831"/>
      <c r="M247" s="831">
        <v>0</v>
      </c>
      <c r="N247" s="831"/>
      <c r="O247" s="831"/>
      <c r="P247" s="827"/>
      <c r="Q247" s="832"/>
    </row>
    <row r="248" spans="1:17" ht="14.45" customHeight="1" x14ac:dyDescent="0.2">
      <c r="A248" s="821" t="s">
        <v>589</v>
      </c>
      <c r="B248" s="822" t="s">
        <v>3725</v>
      </c>
      <c r="C248" s="822" t="s">
        <v>3621</v>
      </c>
      <c r="D248" s="822" t="s">
        <v>4073</v>
      </c>
      <c r="E248" s="822" t="s">
        <v>4074</v>
      </c>
      <c r="F248" s="831"/>
      <c r="G248" s="831"/>
      <c r="H248" s="831"/>
      <c r="I248" s="831"/>
      <c r="J248" s="831"/>
      <c r="K248" s="831"/>
      <c r="L248" s="831"/>
      <c r="M248" s="831"/>
      <c r="N248" s="831">
        <v>1</v>
      </c>
      <c r="O248" s="831">
        <v>2999</v>
      </c>
      <c r="P248" s="827"/>
      <c r="Q248" s="832">
        <v>2999</v>
      </c>
    </row>
    <row r="249" spans="1:17" ht="14.45" customHeight="1" x14ac:dyDescent="0.2">
      <c r="A249" s="821" t="s">
        <v>589</v>
      </c>
      <c r="B249" s="822" t="s">
        <v>3725</v>
      </c>
      <c r="C249" s="822" t="s">
        <v>3621</v>
      </c>
      <c r="D249" s="822" t="s">
        <v>4075</v>
      </c>
      <c r="E249" s="822" t="s">
        <v>4076</v>
      </c>
      <c r="F249" s="831">
        <v>333</v>
      </c>
      <c r="G249" s="831">
        <v>158841</v>
      </c>
      <c r="H249" s="831">
        <v>0.88896910678307584</v>
      </c>
      <c r="I249" s="831">
        <v>477</v>
      </c>
      <c r="J249" s="831">
        <v>370</v>
      </c>
      <c r="K249" s="831">
        <v>178680</v>
      </c>
      <c r="L249" s="831">
        <v>1</v>
      </c>
      <c r="M249" s="831">
        <v>482.91891891891891</v>
      </c>
      <c r="N249" s="831">
        <v>287</v>
      </c>
      <c r="O249" s="831">
        <v>140056</v>
      </c>
      <c r="P249" s="827">
        <v>0.78383702708753078</v>
      </c>
      <c r="Q249" s="832">
        <v>488</v>
      </c>
    </row>
    <row r="250" spans="1:17" ht="14.45" customHeight="1" x14ac:dyDescent="0.2">
      <c r="A250" s="821" t="s">
        <v>589</v>
      </c>
      <c r="B250" s="822" t="s">
        <v>3725</v>
      </c>
      <c r="C250" s="822" t="s">
        <v>3621</v>
      </c>
      <c r="D250" s="822" t="s">
        <v>4077</v>
      </c>
      <c r="E250" s="822" t="s">
        <v>4078</v>
      </c>
      <c r="F250" s="831">
        <v>7</v>
      </c>
      <c r="G250" s="831">
        <v>32277</v>
      </c>
      <c r="H250" s="831">
        <v>0.46301821833309426</v>
      </c>
      <c r="I250" s="831">
        <v>4611</v>
      </c>
      <c r="J250" s="831">
        <v>15</v>
      </c>
      <c r="K250" s="831">
        <v>69710</v>
      </c>
      <c r="L250" s="831">
        <v>1</v>
      </c>
      <c r="M250" s="831">
        <v>4647.333333333333</v>
      </c>
      <c r="N250" s="831">
        <v>10</v>
      </c>
      <c r="O250" s="831">
        <v>46860</v>
      </c>
      <c r="P250" s="827">
        <v>0.67221345574523028</v>
      </c>
      <c r="Q250" s="832">
        <v>4686</v>
      </c>
    </row>
    <row r="251" spans="1:17" ht="14.45" customHeight="1" x14ac:dyDescent="0.2">
      <c r="A251" s="821" t="s">
        <v>589</v>
      </c>
      <c r="B251" s="822" t="s">
        <v>3725</v>
      </c>
      <c r="C251" s="822" t="s">
        <v>3621</v>
      </c>
      <c r="D251" s="822" t="s">
        <v>4079</v>
      </c>
      <c r="E251" s="822" t="s">
        <v>4080</v>
      </c>
      <c r="F251" s="831">
        <v>80</v>
      </c>
      <c r="G251" s="831">
        <v>329594</v>
      </c>
      <c r="H251" s="831">
        <v>1.1208392844997619</v>
      </c>
      <c r="I251" s="831">
        <v>4119.9250000000002</v>
      </c>
      <c r="J251" s="831">
        <v>71</v>
      </c>
      <c r="K251" s="831">
        <v>294060</v>
      </c>
      <c r="L251" s="831">
        <v>1</v>
      </c>
      <c r="M251" s="831">
        <v>4141.6901408450703</v>
      </c>
      <c r="N251" s="831">
        <v>76</v>
      </c>
      <c r="O251" s="831">
        <v>316236</v>
      </c>
      <c r="P251" s="827">
        <v>1.0754131809834728</v>
      </c>
      <c r="Q251" s="832">
        <v>4161</v>
      </c>
    </row>
    <row r="252" spans="1:17" ht="14.45" customHeight="1" x14ac:dyDescent="0.2">
      <c r="A252" s="821" t="s">
        <v>589</v>
      </c>
      <c r="B252" s="822" t="s">
        <v>3725</v>
      </c>
      <c r="C252" s="822" t="s">
        <v>3621</v>
      </c>
      <c r="D252" s="822" t="s">
        <v>4081</v>
      </c>
      <c r="E252" s="822" t="s">
        <v>4082</v>
      </c>
      <c r="F252" s="831">
        <v>6</v>
      </c>
      <c r="G252" s="831">
        <v>62292</v>
      </c>
      <c r="H252" s="831">
        <v>1.4906671771800517</v>
      </c>
      <c r="I252" s="831">
        <v>10382</v>
      </c>
      <c r="J252" s="831">
        <v>4</v>
      </c>
      <c r="K252" s="831">
        <v>41788</v>
      </c>
      <c r="L252" s="831">
        <v>1</v>
      </c>
      <c r="M252" s="831">
        <v>10447</v>
      </c>
      <c r="N252" s="831">
        <v>11</v>
      </c>
      <c r="O252" s="831">
        <v>115544</v>
      </c>
      <c r="P252" s="827">
        <v>2.7650043074566861</v>
      </c>
      <c r="Q252" s="832">
        <v>10504</v>
      </c>
    </row>
    <row r="253" spans="1:17" ht="14.45" customHeight="1" x14ac:dyDescent="0.2">
      <c r="A253" s="821" t="s">
        <v>589</v>
      </c>
      <c r="B253" s="822" t="s">
        <v>3725</v>
      </c>
      <c r="C253" s="822" t="s">
        <v>3621</v>
      </c>
      <c r="D253" s="822" t="s">
        <v>4083</v>
      </c>
      <c r="E253" s="822" t="s">
        <v>4084</v>
      </c>
      <c r="F253" s="831">
        <v>583</v>
      </c>
      <c r="G253" s="831">
        <v>209289</v>
      </c>
      <c r="H253" s="831">
        <v>0.91519664862122951</v>
      </c>
      <c r="I253" s="831">
        <v>358.98627787307032</v>
      </c>
      <c r="J253" s="831">
        <v>630</v>
      </c>
      <c r="K253" s="831">
        <v>228682</v>
      </c>
      <c r="L253" s="831">
        <v>1</v>
      </c>
      <c r="M253" s="831">
        <v>362.9873015873016</v>
      </c>
      <c r="N253" s="831">
        <v>559</v>
      </c>
      <c r="O253" s="831">
        <v>204561</v>
      </c>
      <c r="P253" s="827">
        <v>0.89452165015173912</v>
      </c>
      <c r="Q253" s="832">
        <v>365.94096601073346</v>
      </c>
    </row>
    <row r="254" spans="1:17" ht="14.45" customHeight="1" x14ac:dyDescent="0.2">
      <c r="A254" s="821" t="s">
        <v>589</v>
      </c>
      <c r="B254" s="822" t="s">
        <v>3725</v>
      </c>
      <c r="C254" s="822" t="s">
        <v>3621</v>
      </c>
      <c r="D254" s="822" t="s">
        <v>4085</v>
      </c>
      <c r="E254" s="822" t="s">
        <v>4086</v>
      </c>
      <c r="F254" s="831">
        <v>10</v>
      </c>
      <c r="G254" s="831">
        <v>50630</v>
      </c>
      <c r="H254" s="831">
        <v>1.4195990466844246</v>
      </c>
      <c r="I254" s="831">
        <v>5063</v>
      </c>
      <c r="J254" s="831">
        <v>7</v>
      </c>
      <c r="K254" s="831">
        <v>35665</v>
      </c>
      <c r="L254" s="831">
        <v>1</v>
      </c>
      <c r="M254" s="831">
        <v>5095</v>
      </c>
      <c r="N254" s="831">
        <v>4</v>
      </c>
      <c r="O254" s="831">
        <v>20467</v>
      </c>
      <c r="P254" s="827">
        <v>0.57386793775410061</v>
      </c>
      <c r="Q254" s="832">
        <v>5116.75</v>
      </c>
    </row>
    <row r="255" spans="1:17" ht="14.45" customHeight="1" x14ac:dyDescent="0.2">
      <c r="A255" s="821" t="s">
        <v>589</v>
      </c>
      <c r="B255" s="822" t="s">
        <v>3725</v>
      </c>
      <c r="C255" s="822" t="s">
        <v>3621</v>
      </c>
      <c r="D255" s="822" t="s">
        <v>3676</v>
      </c>
      <c r="E255" s="822" t="s">
        <v>3677</v>
      </c>
      <c r="F255" s="831">
        <v>730</v>
      </c>
      <c r="G255" s="831">
        <v>273019</v>
      </c>
      <c r="H255" s="831">
        <v>0.91338195443444514</v>
      </c>
      <c r="I255" s="831">
        <v>373.99863013698632</v>
      </c>
      <c r="J255" s="831">
        <v>795</v>
      </c>
      <c r="K255" s="831">
        <v>298910</v>
      </c>
      <c r="L255" s="831">
        <v>1</v>
      </c>
      <c r="M255" s="831">
        <v>375.98742138364781</v>
      </c>
      <c r="N255" s="831">
        <v>710</v>
      </c>
      <c r="O255" s="831">
        <v>269075</v>
      </c>
      <c r="P255" s="827">
        <v>0.90018734736208228</v>
      </c>
      <c r="Q255" s="832">
        <v>378.97887323943661</v>
      </c>
    </row>
    <row r="256" spans="1:17" ht="14.45" customHeight="1" x14ac:dyDescent="0.2">
      <c r="A256" s="821" t="s">
        <v>589</v>
      </c>
      <c r="B256" s="822" t="s">
        <v>3725</v>
      </c>
      <c r="C256" s="822" t="s">
        <v>3621</v>
      </c>
      <c r="D256" s="822" t="s">
        <v>4087</v>
      </c>
      <c r="E256" s="822" t="s">
        <v>4088</v>
      </c>
      <c r="F256" s="831">
        <v>2</v>
      </c>
      <c r="G256" s="831">
        <v>3730</v>
      </c>
      <c r="H256" s="831">
        <v>0.66275764036958063</v>
      </c>
      <c r="I256" s="831">
        <v>1865</v>
      </c>
      <c r="J256" s="831">
        <v>3</v>
      </c>
      <c r="K256" s="831">
        <v>5628</v>
      </c>
      <c r="L256" s="831">
        <v>1</v>
      </c>
      <c r="M256" s="831">
        <v>1876</v>
      </c>
      <c r="N256" s="831">
        <v>2</v>
      </c>
      <c r="O256" s="831">
        <v>3772</v>
      </c>
      <c r="P256" s="827">
        <v>0.67022032693674483</v>
      </c>
      <c r="Q256" s="832">
        <v>1886</v>
      </c>
    </row>
    <row r="257" spans="1:17" ht="14.45" customHeight="1" x14ac:dyDescent="0.2">
      <c r="A257" s="821" t="s">
        <v>589</v>
      </c>
      <c r="B257" s="822" t="s">
        <v>3725</v>
      </c>
      <c r="C257" s="822" t="s">
        <v>3621</v>
      </c>
      <c r="D257" s="822" t="s">
        <v>4089</v>
      </c>
      <c r="E257" s="822" t="s">
        <v>4090</v>
      </c>
      <c r="F257" s="831">
        <v>241</v>
      </c>
      <c r="G257" s="831">
        <v>37114</v>
      </c>
      <c r="H257" s="831">
        <v>0.67643574461880551</v>
      </c>
      <c r="I257" s="831">
        <v>154</v>
      </c>
      <c r="J257" s="831">
        <v>354</v>
      </c>
      <c r="K257" s="831">
        <v>54867</v>
      </c>
      <c r="L257" s="831">
        <v>1</v>
      </c>
      <c r="M257" s="831">
        <v>154.9915254237288</v>
      </c>
      <c r="N257" s="831">
        <v>455</v>
      </c>
      <c r="O257" s="831">
        <v>70980</v>
      </c>
      <c r="P257" s="827">
        <v>1.2936737929903221</v>
      </c>
      <c r="Q257" s="832">
        <v>156</v>
      </c>
    </row>
    <row r="258" spans="1:17" ht="14.45" customHeight="1" x14ac:dyDescent="0.2">
      <c r="A258" s="821" t="s">
        <v>589</v>
      </c>
      <c r="B258" s="822" t="s">
        <v>3725</v>
      </c>
      <c r="C258" s="822" t="s">
        <v>3621</v>
      </c>
      <c r="D258" s="822" t="s">
        <v>4091</v>
      </c>
      <c r="E258" s="822" t="s">
        <v>4092</v>
      </c>
      <c r="F258" s="831">
        <v>12</v>
      </c>
      <c r="G258" s="831">
        <v>141252</v>
      </c>
      <c r="H258" s="831">
        <v>2.3852077001013172</v>
      </c>
      <c r="I258" s="831">
        <v>11771</v>
      </c>
      <c r="J258" s="831">
        <v>5</v>
      </c>
      <c r="K258" s="831">
        <v>59220</v>
      </c>
      <c r="L258" s="831">
        <v>1</v>
      </c>
      <c r="M258" s="831">
        <v>11844</v>
      </c>
      <c r="N258" s="831">
        <v>14</v>
      </c>
      <c r="O258" s="831">
        <v>166726</v>
      </c>
      <c r="P258" s="827">
        <v>2.8153664302600472</v>
      </c>
      <c r="Q258" s="832">
        <v>11909</v>
      </c>
    </row>
    <row r="259" spans="1:17" ht="14.45" customHeight="1" x14ac:dyDescent="0.2">
      <c r="A259" s="821" t="s">
        <v>589</v>
      </c>
      <c r="B259" s="822" t="s">
        <v>3725</v>
      </c>
      <c r="C259" s="822" t="s">
        <v>3621</v>
      </c>
      <c r="D259" s="822" t="s">
        <v>4093</v>
      </c>
      <c r="E259" s="822" t="s">
        <v>4094</v>
      </c>
      <c r="F259" s="831"/>
      <c r="G259" s="831"/>
      <c r="H259" s="831"/>
      <c r="I259" s="831"/>
      <c r="J259" s="831"/>
      <c r="K259" s="831"/>
      <c r="L259" s="831"/>
      <c r="M259" s="831"/>
      <c r="N259" s="831">
        <v>1</v>
      </c>
      <c r="O259" s="831">
        <v>356</v>
      </c>
      <c r="P259" s="827"/>
      <c r="Q259" s="832">
        <v>356</v>
      </c>
    </row>
    <row r="260" spans="1:17" ht="14.45" customHeight="1" x14ac:dyDescent="0.2">
      <c r="A260" s="821" t="s">
        <v>589</v>
      </c>
      <c r="B260" s="822" t="s">
        <v>3725</v>
      </c>
      <c r="C260" s="822" t="s">
        <v>3621</v>
      </c>
      <c r="D260" s="822" t="s">
        <v>3721</v>
      </c>
      <c r="E260" s="822" t="s">
        <v>3722</v>
      </c>
      <c r="F260" s="831">
        <v>4</v>
      </c>
      <c r="G260" s="831">
        <v>28044</v>
      </c>
      <c r="H260" s="831">
        <v>1.9906303236797274</v>
      </c>
      <c r="I260" s="831">
        <v>7011</v>
      </c>
      <c r="J260" s="831">
        <v>2</v>
      </c>
      <c r="K260" s="831">
        <v>14088</v>
      </c>
      <c r="L260" s="831">
        <v>1</v>
      </c>
      <c r="M260" s="831">
        <v>7044</v>
      </c>
      <c r="N260" s="831">
        <v>8</v>
      </c>
      <c r="O260" s="831">
        <v>56584</v>
      </c>
      <c r="P260" s="827">
        <v>4.0164679159568424</v>
      </c>
      <c r="Q260" s="832">
        <v>7073</v>
      </c>
    </row>
    <row r="261" spans="1:17" ht="14.45" customHeight="1" x14ac:dyDescent="0.2">
      <c r="A261" s="821" t="s">
        <v>589</v>
      </c>
      <c r="B261" s="822" t="s">
        <v>3725</v>
      </c>
      <c r="C261" s="822" t="s">
        <v>3621</v>
      </c>
      <c r="D261" s="822" t="s">
        <v>4095</v>
      </c>
      <c r="E261" s="822" t="s">
        <v>4096</v>
      </c>
      <c r="F261" s="831">
        <v>15</v>
      </c>
      <c r="G261" s="831">
        <v>67425</v>
      </c>
      <c r="H261" s="831">
        <v>2.1272400302877337</v>
      </c>
      <c r="I261" s="831">
        <v>4495</v>
      </c>
      <c r="J261" s="831">
        <v>7</v>
      </c>
      <c r="K261" s="831">
        <v>31696</v>
      </c>
      <c r="L261" s="831">
        <v>1</v>
      </c>
      <c r="M261" s="831">
        <v>4528</v>
      </c>
      <c r="N261" s="831">
        <v>13</v>
      </c>
      <c r="O261" s="831">
        <v>59241</v>
      </c>
      <c r="P261" s="827">
        <v>1.8690371024734982</v>
      </c>
      <c r="Q261" s="832">
        <v>4557</v>
      </c>
    </row>
    <row r="262" spans="1:17" ht="14.45" customHeight="1" x14ac:dyDescent="0.2">
      <c r="A262" s="821" t="s">
        <v>589</v>
      </c>
      <c r="B262" s="822" t="s">
        <v>3725</v>
      </c>
      <c r="C262" s="822" t="s">
        <v>3621</v>
      </c>
      <c r="D262" s="822" t="s">
        <v>4097</v>
      </c>
      <c r="E262" s="822" t="s">
        <v>4098</v>
      </c>
      <c r="F262" s="831"/>
      <c r="G262" s="831"/>
      <c r="H262" s="831"/>
      <c r="I262" s="831"/>
      <c r="J262" s="831">
        <v>1</v>
      </c>
      <c r="K262" s="831">
        <v>2777</v>
      </c>
      <c r="L262" s="831">
        <v>1</v>
      </c>
      <c r="M262" s="831">
        <v>2777</v>
      </c>
      <c r="N262" s="831"/>
      <c r="O262" s="831"/>
      <c r="P262" s="827"/>
      <c r="Q262" s="832"/>
    </row>
    <row r="263" spans="1:17" ht="14.45" customHeight="1" x14ac:dyDescent="0.2">
      <c r="A263" s="821" t="s">
        <v>589</v>
      </c>
      <c r="B263" s="822" t="s">
        <v>3725</v>
      </c>
      <c r="C263" s="822" t="s">
        <v>3621</v>
      </c>
      <c r="D263" s="822" t="s">
        <v>4099</v>
      </c>
      <c r="E263" s="822" t="s">
        <v>4100</v>
      </c>
      <c r="F263" s="831">
        <v>88</v>
      </c>
      <c r="G263" s="831">
        <v>1137400</v>
      </c>
      <c r="H263" s="831">
        <v>1.0411717805282386</v>
      </c>
      <c r="I263" s="831">
        <v>12925</v>
      </c>
      <c r="J263" s="831">
        <v>84</v>
      </c>
      <c r="K263" s="831">
        <v>1092423</v>
      </c>
      <c r="L263" s="831">
        <v>1</v>
      </c>
      <c r="M263" s="831">
        <v>13005.035714285714</v>
      </c>
      <c r="N263" s="831">
        <v>86</v>
      </c>
      <c r="O263" s="831">
        <v>1124708</v>
      </c>
      <c r="P263" s="827">
        <v>1.0295535703660579</v>
      </c>
      <c r="Q263" s="832">
        <v>13078</v>
      </c>
    </row>
    <row r="264" spans="1:17" ht="14.45" customHeight="1" x14ac:dyDescent="0.2">
      <c r="A264" s="821" t="s">
        <v>589</v>
      </c>
      <c r="B264" s="822" t="s">
        <v>3725</v>
      </c>
      <c r="C264" s="822" t="s">
        <v>3621</v>
      </c>
      <c r="D264" s="822" t="s">
        <v>4101</v>
      </c>
      <c r="E264" s="822" t="s">
        <v>4102</v>
      </c>
      <c r="F264" s="831">
        <v>158</v>
      </c>
      <c r="G264" s="831">
        <v>395309</v>
      </c>
      <c r="H264" s="831">
        <v>0.76313005540433587</v>
      </c>
      <c r="I264" s="831">
        <v>2501.9556962025317</v>
      </c>
      <c r="J264" s="831">
        <v>205</v>
      </c>
      <c r="K264" s="831">
        <v>518010</v>
      </c>
      <c r="L264" s="831">
        <v>1</v>
      </c>
      <c r="M264" s="831">
        <v>2526.8780487804879</v>
      </c>
      <c r="N264" s="831">
        <v>149</v>
      </c>
      <c r="O264" s="831">
        <v>379610</v>
      </c>
      <c r="P264" s="827">
        <v>0.73282369066234243</v>
      </c>
      <c r="Q264" s="832">
        <v>2547.7181208053689</v>
      </c>
    </row>
    <row r="265" spans="1:17" ht="14.45" customHeight="1" x14ac:dyDescent="0.2">
      <c r="A265" s="821" t="s">
        <v>589</v>
      </c>
      <c r="B265" s="822" t="s">
        <v>3725</v>
      </c>
      <c r="C265" s="822" t="s">
        <v>3621</v>
      </c>
      <c r="D265" s="822" t="s">
        <v>4103</v>
      </c>
      <c r="E265" s="822" t="s">
        <v>4104</v>
      </c>
      <c r="F265" s="831">
        <v>3</v>
      </c>
      <c r="G265" s="831">
        <v>17427</v>
      </c>
      <c r="H265" s="831">
        <v>0.74309227358007846</v>
      </c>
      <c r="I265" s="831">
        <v>5809</v>
      </c>
      <c r="J265" s="831">
        <v>4</v>
      </c>
      <c r="K265" s="831">
        <v>23452</v>
      </c>
      <c r="L265" s="831">
        <v>1</v>
      </c>
      <c r="M265" s="831">
        <v>5863</v>
      </c>
      <c r="N265" s="831">
        <v>5</v>
      </c>
      <c r="O265" s="831">
        <v>29555</v>
      </c>
      <c r="P265" s="827">
        <v>1.2602336687702542</v>
      </c>
      <c r="Q265" s="832">
        <v>5911</v>
      </c>
    </row>
    <row r="266" spans="1:17" ht="14.45" customHeight="1" x14ac:dyDescent="0.2">
      <c r="A266" s="821" t="s">
        <v>589</v>
      </c>
      <c r="B266" s="822" t="s">
        <v>3725</v>
      </c>
      <c r="C266" s="822" t="s">
        <v>3621</v>
      </c>
      <c r="D266" s="822" t="s">
        <v>4105</v>
      </c>
      <c r="E266" s="822" t="s">
        <v>4106</v>
      </c>
      <c r="F266" s="831">
        <v>105</v>
      </c>
      <c r="G266" s="831">
        <v>75176</v>
      </c>
      <c r="H266" s="831">
        <v>0.92581280788177345</v>
      </c>
      <c r="I266" s="831">
        <v>715.96190476190475</v>
      </c>
      <c r="J266" s="831">
        <v>112</v>
      </c>
      <c r="K266" s="831">
        <v>81200</v>
      </c>
      <c r="L266" s="831">
        <v>1</v>
      </c>
      <c r="M266" s="831">
        <v>725</v>
      </c>
      <c r="N266" s="831">
        <v>112</v>
      </c>
      <c r="O266" s="831">
        <v>81970</v>
      </c>
      <c r="P266" s="827">
        <v>1.0094827586206896</v>
      </c>
      <c r="Q266" s="832">
        <v>731.875</v>
      </c>
    </row>
    <row r="267" spans="1:17" ht="14.45" customHeight="1" x14ac:dyDescent="0.2">
      <c r="A267" s="821" t="s">
        <v>589</v>
      </c>
      <c r="B267" s="822" t="s">
        <v>3725</v>
      </c>
      <c r="C267" s="822" t="s">
        <v>3621</v>
      </c>
      <c r="D267" s="822" t="s">
        <v>4107</v>
      </c>
      <c r="E267" s="822" t="s">
        <v>4108</v>
      </c>
      <c r="F267" s="831">
        <v>4</v>
      </c>
      <c r="G267" s="831">
        <v>0</v>
      </c>
      <c r="H267" s="831"/>
      <c r="I267" s="831">
        <v>0</v>
      </c>
      <c r="J267" s="831">
        <v>21</v>
      </c>
      <c r="K267" s="831">
        <v>0</v>
      </c>
      <c r="L267" s="831"/>
      <c r="M267" s="831">
        <v>0</v>
      </c>
      <c r="N267" s="831">
        <v>10</v>
      </c>
      <c r="O267" s="831">
        <v>0</v>
      </c>
      <c r="P267" s="827"/>
      <c r="Q267" s="832">
        <v>0</v>
      </c>
    </row>
    <row r="268" spans="1:17" ht="14.45" customHeight="1" x14ac:dyDescent="0.2">
      <c r="A268" s="821" t="s">
        <v>589</v>
      </c>
      <c r="B268" s="822" t="s">
        <v>3725</v>
      </c>
      <c r="C268" s="822" t="s">
        <v>3621</v>
      </c>
      <c r="D268" s="822" t="s">
        <v>4109</v>
      </c>
      <c r="E268" s="822" t="s">
        <v>4110</v>
      </c>
      <c r="F268" s="831">
        <v>252</v>
      </c>
      <c r="G268" s="831">
        <v>365148</v>
      </c>
      <c r="H268" s="831">
        <v>0.86244092312270748</v>
      </c>
      <c r="I268" s="831">
        <v>1449</v>
      </c>
      <c r="J268" s="831">
        <v>290</v>
      </c>
      <c r="K268" s="831">
        <v>423389</v>
      </c>
      <c r="L268" s="831">
        <v>1</v>
      </c>
      <c r="M268" s="831">
        <v>1459.9620689655173</v>
      </c>
      <c r="N268" s="831">
        <v>275</v>
      </c>
      <c r="O268" s="831">
        <v>404190</v>
      </c>
      <c r="P268" s="827">
        <v>0.95465399431728271</v>
      </c>
      <c r="Q268" s="832">
        <v>1469.7818181818182</v>
      </c>
    </row>
    <row r="269" spans="1:17" ht="14.45" customHeight="1" x14ac:dyDescent="0.2">
      <c r="A269" s="821" t="s">
        <v>589</v>
      </c>
      <c r="B269" s="822" t="s">
        <v>3725</v>
      </c>
      <c r="C269" s="822" t="s">
        <v>3621</v>
      </c>
      <c r="D269" s="822" t="s">
        <v>4111</v>
      </c>
      <c r="E269" s="822" t="s">
        <v>4112</v>
      </c>
      <c r="F269" s="831">
        <v>18</v>
      </c>
      <c r="G269" s="831">
        <v>100440</v>
      </c>
      <c r="H269" s="831">
        <v>1.1173905304378782</v>
      </c>
      <c r="I269" s="831">
        <v>5580</v>
      </c>
      <c r="J269" s="831">
        <v>16</v>
      </c>
      <c r="K269" s="831">
        <v>89888</v>
      </c>
      <c r="L269" s="831">
        <v>1</v>
      </c>
      <c r="M269" s="831">
        <v>5618</v>
      </c>
      <c r="N269" s="831">
        <v>19</v>
      </c>
      <c r="O269" s="831">
        <v>107388</v>
      </c>
      <c r="P269" s="827">
        <v>1.1946867212531149</v>
      </c>
      <c r="Q269" s="832">
        <v>5652</v>
      </c>
    </row>
    <row r="270" spans="1:17" ht="14.45" customHeight="1" x14ac:dyDescent="0.2">
      <c r="A270" s="821" t="s">
        <v>589</v>
      </c>
      <c r="B270" s="822" t="s">
        <v>3725</v>
      </c>
      <c r="C270" s="822" t="s">
        <v>3621</v>
      </c>
      <c r="D270" s="822" t="s">
        <v>4113</v>
      </c>
      <c r="E270" s="822" t="s">
        <v>4114</v>
      </c>
      <c r="F270" s="831">
        <v>16</v>
      </c>
      <c r="G270" s="831">
        <v>171984</v>
      </c>
      <c r="H270" s="831">
        <v>0.83704359845424547</v>
      </c>
      <c r="I270" s="831">
        <v>10749</v>
      </c>
      <c r="J270" s="831">
        <v>19</v>
      </c>
      <c r="K270" s="831">
        <v>205466</v>
      </c>
      <c r="L270" s="831">
        <v>1</v>
      </c>
      <c r="M270" s="831">
        <v>10814</v>
      </c>
      <c r="N270" s="831">
        <v>17</v>
      </c>
      <c r="O270" s="831">
        <v>184807</v>
      </c>
      <c r="P270" s="827">
        <v>0.89945295085318255</v>
      </c>
      <c r="Q270" s="832">
        <v>10871</v>
      </c>
    </row>
    <row r="271" spans="1:17" ht="14.45" customHeight="1" x14ac:dyDescent="0.2">
      <c r="A271" s="821" t="s">
        <v>589</v>
      </c>
      <c r="B271" s="822" t="s">
        <v>3725</v>
      </c>
      <c r="C271" s="822" t="s">
        <v>3621</v>
      </c>
      <c r="D271" s="822" t="s">
        <v>4115</v>
      </c>
      <c r="E271" s="822" t="s">
        <v>4116</v>
      </c>
      <c r="F271" s="831">
        <v>11</v>
      </c>
      <c r="G271" s="831">
        <v>36993</v>
      </c>
      <c r="H271" s="831">
        <v>1.3612378569325876</v>
      </c>
      <c r="I271" s="831">
        <v>3363</v>
      </c>
      <c r="J271" s="831">
        <v>8</v>
      </c>
      <c r="K271" s="831">
        <v>27176</v>
      </c>
      <c r="L271" s="831">
        <v>1</v>
      </c>
      <c r="M271" s="831">
        <v>3397</v>
      </c>
      <c r="N271" s="831">
        <v>11</v>
      </c>
      <c r="O271" s="831">
        <v>37686</v>
      </c>
      <c r="P271" s="827">
        <v>1.3867382984986754</v>
      </c>
      <c r="Q271" s="832">
        <v>3426</v>
      </c>
    </row>
    <row r="272" spans="1:17" ht="14.45" customHeight="1" x14ac:dyDescent="0.2">
      <c r="A272" s="821" t="s">
        <v>589</v>
      </c>
      <c r="B272" s="822" t="s">
        <v>3725</v>
      </c>
      <c r="C272" s="822" t="s">
        <v>3621</v>
      </c>
      <c r="D272" s="822" t="s">
        <v>3723</v>
      </c>
      <c r="E272" s="822" t="s">
        <v>3724</v>
      </c>
      <c r="F272" s="831">
        <v>2</v>
      </c>
      <c r="G272" s="831">
        <v>9344</v>
      </c>
      <c r="H272" s="831"/>
      <c r="I272" s="831">
        <v>4672</v>
      </c>
      <c r="J272" s="831"/>
      <c r="K272" s="831"/>
      <c r="L272" s="831"/>
      <c r="M272" s="831"/>
      <c r="N272" s="831">
        <v>2</v>
      </c>
      <c r="O272" s="831">
        <v>9404</v>
      </c>
      <c r="P272" s="827"/>
      <c r="Q272" s="832">
        <v>4702</v>
      </c>
    </row>
    <row r="273" spans="1:17" ht="14.45" customHeight="1" x14ac:dyDescent="0.2">
      <c r="A273" s="821" t="s">
        <v>589</v>
      </c>
      <c r="B273" s="822" t="s">
        <v>3725</v>
      </c>
      <c r="C273" s="822" t="s">
        <v>3621</v>
      </c>
      <c r="D273" s="822" t="s">
        <v>4117</v>
      </c>
      <c r="E273" s="822" t="s">
        <v>4118</v>
      </c>
      <c r="F273" s="831">
        <v>6</v>
      </c>
      <c r="G273" s="831">
        <v>49284</v>
      </c>
      <c r="H273" s="831">
        <v>0.45841317086782624</v>
      </c>
      <c r="I273" s="831">
        <v>8214</v>
      </c>
      <c r="J273" s="831">
        <v>13</v>
      </c>
      <c r="K273" s="831">
        <v>107510</v>
      </c>
      <c r="L273" s="831">
        <v>1</v>
      </c>
      <c r="M273" s="831">
        <v>8270</v>
      </c>
      <c r="N273" s="831">
        <v>12</v>
      </c>
      <c r="O273" s="831">
        <v>99852</v>
      </c>
      <c r="P273" s="827">
        <v>0.92876941679843739</v>
      </c>
      <c r="Q273" s="832">
        <v>8321</v>
      </c>
    </row>
    <row r="274" spans="1:17" ht="14.45" customHeight="1" x14ac:dyDescent="0.2">
      <c r="A274" s="821" t="s">
        <v>589</v>
      </c>
      <c r="B274" s="822" t="s">
        <v>3725</v>
      </c>
      <c r="C274" s="822" t="s">
        <v>3621</v>
      </c>
      <c r="D274" s="822" t="s">
        <v>4119</v>
      </c>
      <c r="E274" s="822" t="s">
        <v>4120</v>
      </c>
      <c r="F274" s="831"/>
      <c r="G274" s="831"/>
      <c r="H274" s="831"/>
      <c r="I274" s="831"/>
      <c r="J274" s="831">
        <v>2</v>
      </c>
      <c r="K274" s="831">
        <v>20108</v>
      </c>
      <c r="L274" s="831">
        <v>1</v>
      </c>
      <c r="M274" s="831">
        <v>10054</v>
      </c>
      <c r="N274" s="831">
        <v>3</v>
      </c>
      <c r="O274" s="831">
        <v>30292</v>
      </c>
      <c r="P274" s="827">
        <v>1.5064650885219812</v>
      </c>
      <c r="Q274" s="832">
        <v>10097.333333333334</v>
      </c>
    </row>
    <row r="275" spans="1:17" ht="14.45" customHeight="1" x14ac:dyDescent="0.2">
      <c r="A275" s="821" t="s">
        <v>589</v>
      </c>
      <c r="B275" s="822" t="s">
        <v>3725</v>
      </c>
      <c r="C275" s="822" t="s">
        <v>3621</v>
      </c>
      <c r="D275" s="822" t="s">
        <v>4121</v>
      </c>
      <c r="E275" s="822" t="s">
        <v>4122</v>
      </c>
      <c r="F275" s="831">
        <v>53</v>
      </c>
      <c r="G275" s="831">
        <v>244849</v>
      </c>
      <c r="H275" s="831">
        <v>1.3478272836366438</v>
      </c>
      <c r="I275" s="831">
        <v>4619.7924528301883</v>
      </c>
      <c r="J275" s="831">
        <v>39</v>
      </c>
      <c r="K275" s="831">
        <v>181662</v>
      </c>
      <c r="L275" s="831">
        <v>1</v>
      </c>
      <c r="M275" s="831">
        <v>4658</v>
      </c>
      <c r="N275" s="831">
        <v>49</v>
      </c>
      <c r="O275" s="831">
        <v>229826</v>
      </c>
      <c r="P275" s="827">
        <v>1.2651297464522024</v>
      </c>
      <c r="Q275" s="832">
        <v>4690.3265306122448</v>
      </c>
    </row>
    <row r="276" spans="1:17" ht="14.45" customHeight="1" x14ac:dyDescent="0.2">
      <c r="A276" s="821" t="s">
        <v>589</v>
      </c>
      <c r="B276" s="822" t="s">
        <v>3725</v>
      </c>
      <c r="C276" s="822" t="s">
        <v>3621</v>
      </c>
      <c r="D276" s="822" t="s">
        <v>4123</v>
      </c>
      <c r="E276" s="822" t="s">
        <v>4124</v>
      </c>
      <c r="F276" s="831">
        <v>3</v>
      </c>
      <c r="G276" s="831">
        <v>11499</v>
      </c>
      <c r="H276" s="831">
        <v>0.37179901707190893</v>
      </c>
      <c r="I276" s="831">
        <v>3833</v>
      </c>
      <c r="J276" s="831">
        <v>8</v>
      </c>
      <c r="K276" s="831">
        <v>30928</v>
      </c>
      <c r="L276" s="831">
        <v>1</v>
      </c>
      <c r="M276" s="831">
        <v>3866</v>
      </c>
      <c r="N276" s="831">
        <v>7</v>
      </c>
      <c r="O276" s="831">
        <v>27265</v>
      </c>
      <c r="P276" s="827">
        <v>0.88156363166063112</v>
      </c>
      <c r="Q276" s="832">
        <v>3895</v>
      </c>
    </row>
    <row r="277" spans="1:17" ht="14.45" customHeight="1" x14ac:dyDescent="0.2">
      <c r="A277" s="821" t="s">
        <v>589</v>
      </c>
      <c r="B277" s="822" t="s">
        <v>3725</v>
      </c>
      <c r="C277" s="822" t="s">
        <v>3621</v>
      </c>
      <c r="D277" s="822" t="s">
        <v>4125</v>
      </c>
      <c r="E277" s="822" t="s">
        <v>4126</v>
      </c>
      <c r="F277" s="831">
        <v>1</v>
      </c>
      <c r="G277" s="831">
        <v>2392</v>
      </c>
      <c r="H277" s="831"/>
      <c r="I277" s="831">
        <v>2392</v>
      </c>
      <c r="J277" s="831"/>
      <c r="K277" s="831"/>
      <c r="L277" s="831"/>
      <c r="M277" s="831"/>
      <c r="N277" s="831"/>
      <c r="O277" s="831"/>
      <c r="P277" s="827"/>
      <c r="Q277" s="832"/>
    </row>
    <row r="278" spans="1:17" ht="14.45" customHeight="1" x14ac:dyDescent="0.2">
      <c r="A278" s="821" t="s">
        <v>589</v>
      </c>
      <c r="B278" s="822" t="s">
        <v>3725</v>
      </c>
      <c r="C278" s="822" t="s">
        <v>3621</v>
      </c>
      <c r="D278" s="822" t="s">
        <v>4127</v>
      </c>
      <c r="E278" s="822" t="s">
        <v>4128</v>
      </c>
      <c r="F278" s="831">
        <v>9</v>
      </c>
      <c r="G278" s="831">
        <v>21330</v>
      </c>
      <c r="H278" s="831">
        <v>1.273889154323937</v>
      </c>
      <c r="I278" s="831">
        <v>2370</v>
      </c>
      <c r="J278" s="831">
        <v>7</v>
      </c>
      <c r="K278" s="831">
        <v>16744</v>
      </c>
      <c r="L278" s="831">
        <v>1</v>
      </c>
      <c r="M278" s="831">
        <v>2392</v>
      </c>
      <c r="N278" s="831">
        <v>2</v>
      </c>
      <c r="O278" s="831">
        <v>4822</v>
      </c>
      <c r="P278" s="827">
        <v>0.28798375537505971</v>
      </c>
      <c r="Q278" s="832">
        <v>2411</v>
      </c>
    </row>
    <row r="279" spans="1:17" ht="14.45" customHeight="1" x14ac:dyDescent="0.2">
      <c r="A279" s="821" t="s">
        <v>589</v>
      </c>
      <c r="B279" s="822" t="s">
        <v>3725</v>
      </c>
      <c r="C279" s="822" t="s">
        <v>3621</v>
      </c>
      <c r="D279" s="822" t="s">
        <v>4129</v>
      </c>
      <c r="E279" s="822" t="s">
        <v>4130</v>
      </c>
      <c r="F279" s="831">
        <v>1</v>
      </c>
      <c r="G279" s="831">
        <v>1268</v>
      </c>
      <c r="H279" s="831"/>
      <c r="I279" s="831">
        <v>1268</v>
      </c>
      <c r="J279" s="831"/>
      <c r="K279" s="831"/>
      <c r="L279" s="831"/>
      <c r="M279" s="831"/>
      <c r="N279" s="831"/>
      <c r="O279" s="831"/>
      <c r="P279" s="827"/>
      <c r="Q279" s="832"/>
    </row>
    <row r="280" spans="1:17" ht="14.45" customHeight="1" x14ac:dyDescent="0.2">
      <c r="A280" s="821" t="s">
        <v>589</v>
      </c>
      <c r="B280" s="822" t="s">
        <v>3725</v>
      </c>
      <c r="C280" s="822" t="s">
        <v>3621</v>
      </c>
      <c r="D280" s="822" t="s">
        <v>4131</v>
      </c>
      <c r="E280" s="822" t="s">
        <v>4132</v>
      </c>
      <c r="F280" s="831">
        <v>9</v>
      </c>
      <c r="G280" s="831">
        <v>14391</v>
      </c>
      <c r="H280" s="831">
        <v>1.1193995021779715</v>
      </c>
      <c r="I280" s="831">
        <v>1599</v>
      </c>
      <c r="J280" s="831">
        <v>8</v>
      </c>
      <c r="K280" s="831">
        <v>12856</v>
      </c>
      <c r="L280" s="831">
        <v>1</v>
      </c>
      <c r="M280" s="831">
        <v>1607</v>
      </c>
      <c r="N280" s="831">
        <v>8</v>
      </c>
      <c r="O280" s="831">
        <v>12912</v>
      </c>
      <c r="P280" s="827">
        <v>1.0043559427504667</v>
      </c>
      <c r="Q280" s="832">
        <v>1614</v>
      </c>
    </row>
    <row r="281" spans="1:17" ht="14.45" customHeight="1" x14ac:dyDescent="0.2">
      <c r="A281" s="821" t="s">
        <v>589</v>
      </c>
      <c r="B281" s="822" t="s">
        <v>3725</v>
      </c>
      <c r="C281" s="822" t="s">
        <v>3621</v>
      </c>
      <c r="D281" s="822" t="s">
        <v>4133</v>
      </c>
      <c r="E281" s="822" t="s">
        <v>4134</v>
      </c>
      <c r="F281" s="831">
        <v>1</v>
      </c>
      <c r="G281" s="831">
        <v>10212</v>
      </c>
      <c r="H281" s="831">
        <v>0.19892860621408395</v>
      </c>
      <c r="I281" s="831">
        <v>10212</v>
      </c>
      <c r="J281" s="831">
        <v>5</v>
      </c>
      <c r="K281" s="831">
        <v>51335</v>
      </c>
      <c r="L281" s="831">
        <v>1</v>
      </c>
      <c r="M281" s="831">
        <v>10267</v>
      </c>
      <c r="N281" s="831">
        <v>3</v>
      </c>
      <c r="O281" s="831">
        <v>30954</v>
      </c>
      <c r="P281" s="827">
        <v>0.60298042271354824</v>
      </c>
      <c r="Q281" s="832">
        <v>10318</v>
      </c>
    </row>
    <row r="282" spans="1:17" ht="14.45" customHeight="1" x14ac:dyDescent="0.2">
      <c r="A282" s="821" t="s">
        <v>589</v>
      </c>
      <c r="B282" s="822" t="s">
        <v>3725</v>
      </c>
      <c r="C282" s="822" t="s">
        <v>3621</v>
      </c>
      <c r="D282" s="822" t="s">
        <v>4135</v>
      </c>
      <c r="E282" s="822" t="s">
        <v>4136</v>
      </c>
      <c r="F282" s="831">
        <v>12</v>
      </c>
      <c r="G282" s="831">
        <v>55512</v>
      </c>
      <c r="H282" s="831">
        <v>1.4893754024468771</v>
      </c>
      <c r="I282" s="831">
        <v>4626</v>
      </c>
      <c r="J282" s="831">
        <v>8</v>
      </c>
      <c r="K282" s="831">
        <v>37272</v>
      </c>
      <c r="L282" s="831">
        <v>1</v>
      </c>
      <c r="M282" s="831">
        <v>4659</v>
      </c>
      <c r="N282" s="831">
        <v>15</v>
      </c>
      <c r="O282" s="831">
        <v>70320</v>
      </c>
      <c r="P282" s="827">
        <v>1.8866709594333548</v>
      </c>
      <c r="Q282" s="832">
        <v>4688</v>
      </c>
    </row>
    <row r="283" spans="1:17" ht="14.45" customHeight="1" x14ac:dyDescent="0.2">
      <c r="A283" s="821" t="s">
        <v>589</v>
      </c>
      <c r="B283" s="822" t="s">
        <v>3725</v>
      </c>
      <c r="C283" s="822" t="s">
        <v>3621</v>
      </c>
      <c r="D283" s="822" t="s">
        <v>4137</v>
      </c>
      <c r="E283" s="822" t="s">
        <v>4138</v>
      </c>
      <c r="F283" s="831">
        <v>4</v>
      </c>
      <c r="G283" s="831">
        <v>28709</v>
      </c>
      <c r="H283" s="831">
        <v>1.9840359364201796</v>
      </c>
      <c r="I283" s="831">
        <v>7177.25</v>
      </c>
      <c r="J283" s="831">
        <v>2</v>
      </c>
      <c r="K283" s="831">
        <v>14470</v>
      </c>
      <c r="L283" s="831">
        <v>1</v>
      </c>
      <c r="M283" s="831">
        <v>7235</v>
      </c>
      <c r="N283" s="831">
        <v>2</v>
      </c>
      <c r="O283" s="831">
        <v>14566</v>
      </c>
      <c r="P283" s="827">
        <v>1.0066344160331722</v>
      </c>
      <c r="Q283" s="832">
        <v>7283</v>
      </c>
    </row>
    <row r="284" spans="1:17" ht="14.45" customHeight="1" x14ac:dyDescent="0.2">
      <c r="A284" s="821" t="s">
        <v>589</v>
      </c>
      <c r="B284" s="822" t="s">
        <v>3725</v>
      </c>
      <c r="C284" s="822" t="s">
        <v>3621</v>
      </c>
      <c r="D284" s="822" t="s">
        <v>4139</v>
      </c>
      <c r="E284" s="822" t="s">
        <v>4140</v>
      </c>
      <c r="F284" s="831">
        <v>5</v>
      </c>
      <c r="G284" s="831">
        <v>8905</v>
      </c>
      <c r="H284" s="831">
        <v>4.9860022396416577</v>
      </c>
      <c r="I284" s="831">
        <v>1781</v>
      </c>
      <c r="J284" s="831">
        <v>1</v>
      </c>
      <c r="K284" s="831">
        <v>1786</v>
      </c>
      <c r="L284" s="831">
        <v>1</v>
      </c>
      <c r="M284" s="831">
        <v>1786</v>
      </c>
      <c r="N284" s="831">
        <v>3</v>
      </c>
      <c r="O284" s="831">
        <v>5373</v>
      </c>
      <c r="P284" s="827">
        <v>3.0083986562150056</v>
      </c>
      <c r="Q284" s="832">
        <v>1791</v>
      </c>
    </row>
    <row r="285" spans="1:17" ht="14.45" customHeight="1" x14ac:dyDescent="0.2">
      <c r="A285" s="821" t="s">
        <v>589</v>
      </c>
      <c r="B285" s="822" t="s">
        <v>3725</v>
      </c>
      <c r="C285" s="822" t="s">
        <v>3621</v>
      </c>
      <c r="D285" s="822" t="s">
        <v>4141</v>
      </c>
      <c r="E285" s="822" t="s">
        <v>4142</v>
      </c>
      <c r="F285" s="831">
        <v>2</v>
      </c>
      <c r="G285" s="831">
        <v>4662</v>
      </c>
      <c r="H285" s="831">
        <v>1.9906063193851409</v>
      </c>
      <c r="I285" s="831">
        <v>2331</v>
      </c>
      <c r="J285" s="831">
        <v>1</v>
      </c>
      <c r="K285" s="831">
        <v>2342</v>
      </c>
      <c r="L285" s="831">
        <v>1</v>
      </c>
      <c r="M285" s="831">
        <v>2342</v>
      </c>
      <c r="N285" s="831">
        <v>1</v>
      </c>
      <c r="O285" s="831">
        <v>2352</v>
      </c>
      <c r="P285" s="827">
        <v>1.004269854824936</v>
      </c>
      <c r="Q285" s="832">
        <v>2352</v>
      </c>
    </row>
    <row r="286" spans="1:17" ht="14.45" customHeight="1" x14ac:dyDescent="0.2">
      <c r="A286" s="821" t="s">
        <v>589</v>
      </c>
      <c r="B286" s="822" t="s">
        <v>3725</v>
      </c>
      <c r="C286" s="822" t="s">
        <v>3621</v>
      </c>
      <c r="D286" s="822" t="s">
        <v>4143</v>
      </c>
      <c r="E286" s="822" t="s">
        <v>4144</v>
      </c>
      <c r="F286" s="831">
        <v>1</v>
      </c>
      <c r="G286" s="831">
        <v>5543</v>
      </c>
      <c r="H286" s="831">
        <v>0.99123748211731044</v>
      </c>
      <c r="I286" s="831">
        <v>5543</v>
      </c>
      <c r="J286" s="831">
        <v>1</v>
      </c>
      <c r="K286" s="831">
        <v>5592</v>
      </c>
      <c r="L286" s="831">
        <v>1</v>
      </c>
      <c r="M286" s="831">
        <v>5592</v>
      </c>
      <c r="N286" s="831"/>
      <c r="O286" s="831"/>
      <c r="P286" s="827"/>
      <c r="Q286" s="832"/>
    </row>
    <row r="287" spans="1:17" ht="14.45" customHeight="1" x14ac:dyDescent="0.2">
      <c r="A287" s="821" t="s">
        <v>589</v>
      </c>
      <c r="B287" s="822" t="s">
        <v>3725</v>
      </c>
      <c r="C287" s="822" t="s">
        <v>3621</v>
      </c>
      <c r="D287" s="822" t="s">
        <v>4145</v>
      </c>
      <c r="E287" s="822" t="s">
        <v>4146</v>
      </c>
      <c r="F287" s="831">
        <v>181</v>
      </c>
      <c r="G287" s="831">
        <v>20453</v>
      </c>
      <c r="H287" s="831">
        <v>0.8385813858138581</v>
      </c>
      <c r="I287" s="831">
        <v>113</v>
      </c>
      <c r="J287" s="831">
        <v>214</v>
      </c>
      <c r="K287" s="831">
        <v>24390</v>
      </c>
      <c r="L287" s="831">
        <v>1</v>
      </c>
      <c r="M287" s="831">
        <v>113.97196261682242</v>
      </c>
      <c r="N287" s="831">
        <v>461</v>
      </c>
      <c r="O287" s="831">
        <v>53015</v>
      </c>
      <c r="P287" s="827">
        <v>2.1736367363673637</v>
      </c>
      <c r="Q287" s="832">
        <v>115</v>
      </c>
    </row>
    <row r="288" spans="1:17" ht="14.45" customHeight="1" x14ac:dyDescent="0.2">
      <c r="A288" s="821" t="s">
        <v>589</v>
      </c>
      <c r="B288" s="822" t="s">
        <v>3725</v>
      </c>
      <c r="C288" s="822" t="s">
        <v>3621</v>
      </c>
      <c r="D288" s="822" t="s">
        <v>4147</v>
      </c>
      <c r="E288" s="822" t="s">
        <v>4148</v>
      </c>
      <c r="F288" s="831"/>
      <c r="G288" s="831"/>
      <c r="H288" s="831"/>
      <c r="I288" s="831"/>
      <c r="J288" s="831">
        <v>1</v>
      </c>
      <c r="K288" s="831">
        <v>3067</v>
      </c>
      <c r="L288" s="831">
        <v>1</v>
      </c>
      <c r="M288" s="831">
        <v>3067</v>
      </c>
      <c r="N288" s="831"/>
      <c r="O288" s="831"/>
      <c r="P288" s="827"/>
      <c r="Q288" s="832"/>
    </row>
    <row r="289" spans="1:17" ht="14.45" customHeight="1" x14ac:dyDescent="0.2">
      <c r="A289" s="821" t="s">
        <v>589</v>
      </c>
      <c r="B289" s="822" t="s">
        <v>3725</v>
      </c>
      <c r="C289" s="822" t="s">
        <v>3621</v>
      </c>
      <c r="D289" s="822" t="s">
        <v>4149</v>
      </c>
      <c r="E289" s="822" t="s">
        <v>4150</v>
      </c>
      <c r="F289" s="831">
        <v>134</v>
      </c>
      <c r="G289" s="831">
        <v>43282</v>
      </c>
      <c r="H289" s="831">
        <v>0.25670498084291188</v>
      </c>
      <c r="I289" s="831">
        <v>323</v>
      </c>
      <c r="J289" s="831">
        <v>522</v>
      </c>
      <c r="K289" s="831">
        <v>168606</v>
      </c>
      <c r="L289" s="831">
        <v>1</v>
      </c>
      <c r="M289" s="831">
        <v>323</v>
      </c>
      <c r="N289" s="831">
        <v>850</v>
      </c>
      <c r="O289" s="831">
        <v>275388</v>
      </c>
      <c r="P289" s="827">
        <v>1.6333226575566706</v>
      </c>
      <c r="Q289" s="832">
        <v>323.98588235294119</v>
      </c>
    </row>
    <row r="290" spans="1:17" ht="14.45" customHeight="1" x14ac:dyDescent="0.2">
      <c r="A290" s="821" t="s">
        <v>589</v>
      </c>
      <c r="B290" s="822" t="s">
        <v>3725</v>
      </c>
      <c r="C290" s="822" t="s">
        <v>3621</v>
      </c>
      <c r="D290" s="822" t="s">
        <v>4151</v>
      </c>
      <c r="E290" s="822" t="s">
        <v>4152</v>
      </c>
      <c r="F290" s="831">
        <v>1</v>
      </c>
      <c r="G290" s="831">
        <v>9995</v>
      </c>
      <c r="H290" s="831">
        <v>0.49637465236392531</v>
      </c>
      <c r="I290" s="831">
        <v>9995</v>
      </c>
      <c r="J290" s="831">
        <v>2</v>
      </c>
      <c r="K290" s="831">
        <v>20136</v>
      </c>
      <c r="L290" s="831">
        <v>1</v>
      </c>
      <c r="M290" s="831">
        <v>10068</v>
      </c>
      <c r="N290" s="831"/>
      <c r="O290" s="831"/>
      <c r="P290" s="827"/>
      <c r="Q290" s="832"/>
    </row>
    <row r="291" spans="1:17" ht="14.45" customHeight="1" x14ac:dyDescent="0.2">
      <c r="A291" s="821" t="s">
        <v>589</v>
      </c>
      <c r="B291" s="822" t="s">
        <v>3725</v>
      </c>
      <c r="C291" s="822" t="s">
        <v>3621</v>
      </c>
      <c r="D291" s="822" t="s">
        <v>4153</v>
      </c>
      <c r="E291" s="822" t="s">
        <v>4154</v>
      </c>
      <c r="F291" s="831">
        <v>1</v>
      </c>
      <c r="G291" s="831">
        <v>11438</v>
      </c>
      <c r="H291" s="831"/>
      <c r="I291" s="831">
        <v>11438</v>
      </c>
      <c r="J291" s="831"/>
      <c r="K291" s="831"/>
      <c r="L291" s="831"/>
      <c r="M291" s="831"/>
      <c r="N291" s="831"/>
      <c r="O291" s="831"/>
      <c r="P291" s="827"/>
      <c r="Q291" s="832"/>
    </row>
    <row r="292" spans="1:17" ht="14.45" customHeight="1" x14ac:dyDescent="0.2">
      <c r="A292" s="821" t="s">
        <v>589</v>
      </c>
      <c r="B292" s="822" t="s">
        <v>3725</v>
      </c>
      <c r="C292" s="822" t="s">
        <v>3621</v>
      </c>
      <c r="D292" s="822" t="s">
        <v>4155</v>
      </c>
      <c r="E292" s="822" t="s">
        <v>4156</v>
      </c>
      <c r="F292" s="831"/>
      <c r="G292" s="831"/>
      <c r="H292" s="831"/>
      <c r="I292" s="831"/>
      <c r="J292" s="831">
        <v>1</v>
      </c>
      <c r="K292" s="831">
        <v>0</v>
      </c>
      <c r="L292" s="831"/>
      <c r="M292" s="831">
        <v>0</v>
      </c>
      <c r="N292" s="831"/>
      <c r="O292" s="831"/>
      <c r="P292" s="827"/>
      <c r="Q292" s="832"/>
    </row>
    <row r="293" spans="1:17" ht="14.45" customHeight="1" x14ac:dyDescent="0.2">
      <c r="A293" s="821" t="s">
        <v>589</v>
      </c>
      <c r="B293" s="822" t="s">
        <v>3725</v>
      </c>
      <c r="C293" s="822" t="s">
        <v>3621</v>
      </c>
      <c r="D293" s="822" t="s">
        <v>4157</v>
      </c>
      <c r="E293" s="822" t="s">
        <v>4158</v>
      </c>
      <c r="F293" s="831"/>
      <c r="G293" s="831"/>
      <c r="H293" s="831"/>
      <c r="I293" s="831"/>
      <c r="J293" s="831">
        <v>1</v>
      </c>
      <c r="K293" s="831">
        <v>0</v>
      </c>
      <c r="L293" s="831"/>
      <c r="M293" s="831">
        <v>0</v>
      </c>
      <c r="N293" s="831"/>
      <c r="O293" s="831"/>
      <c r="P293" s="827"/>
      <c r="Q293" s="832"/>
    </row>
    <row r="294" spans="1:17" ht="14.45" customHeight="1" x14ac:dyDescent="0.2">
      <c r="A294" s="821" t="s">
        <v>589</v>
      </c>
      <c r="B294" s="822" t="s">
        <v>3725</v>
      </c>
      <c r="C294" s="822" t="s">
        <v>3621</v>
      </c>
      <c r="D294" s="822" t="s">
        <v>4159</v>
      </c>
      <c r="E294" s="822" t="s">
        <v>4160</v>
      </c>
      <c r="F294" s="831"/>
      <c r="G294" s="831"/>
      <c r="H294" s="831"/>
      <c r="I294" s="831"/>
      <c r="J294" s="831">
        <v>4</v>
      </c>
      <c r="K294" s="831">
        <v>0</v>
      </c>
      <c r="L294" s="831"/>
      <c r="M294" s="831">
        <v>0</v>
      </c>
      <c r="N294" s="831"/>
      <c r="O294" s="831"/>
      <c r="P294" s="827"/>
      <c r="Q294" s="832"/>
    </row>
    <row r="295" spans="1:17" ht="14.45" customHeight="1" x14ac:dyDescent="0.2">
      <c r="A295" s="821" t="s">
        <v>589</v>
      </c>
      <c r="B295" s="822" t="s">
        <v>3725</v>
      </c>
      <c r="C295" s="822" t="s">
        <v>3621</v>
      </c>
      <c r="D295" s="822" t="s">
        <v>4161</v>
      </c>
      <c r="E295" s="822" t="s">
        <v>4162</v>
      </c>
      <c r="F295" s="831"/>
      <c r="G295" s="831"/>
      <c r="H295" s="831"/>
      <c r="I295" s="831"/>
      <c r="J295" s="831">
        <v>1</v>
      </c>
      <c r="K295" s="831">
        <v>0</v>
      </c>
      <c r="L295" s="831"/>
      <c r="M295" s="831">
        <v>0</v>
      </c>
      <c r="N295" s="831"/>
      <c r="O295" s="831"/>
      <c r="P295" s="827"/>
      <c r="Q295" s="832"/>
    </row>
    <row r="296" spans="1:17" ht="14.45" customHeight="1" x14ac:dyDescent="0.2">
      <c r="A296" s="821" t="s">
        <v>589</v>
      </c>
      <c r="B296" s="822" t="s">
        <v>3725</v>
      </c>
      <c r="C296" s="822" t="s">
        <v>3621</v>
      </c>
      <c r="D296" s="822" t="s">
        <v>4163</v>
      </c>
      <c r="E296" s="822" t="s">
        <v>4164</v>
      </c>
      <c r="F296" s="831"/>
      <c r="G296" s="831"/>
      <c r="H296" s="831"/>
      <c r="I296" s="831"/>
      <c r="J296" s="831">
        <v>4</v>
      </c>
      <c r="K296" s="831">
        <v>0</v>
      </c>
      <c r="L296" s="831"/>
      <c r="M296" s="831">
        <v>0</v>
      </c>
      <c r="N296" s="831"/>
      <c r="O296" s="831"/>
      <c r="P296" s="827"/>
      <c r="Q296" s="832"/>
    </row>
    <row r="297" spans="1:17" ht="14.45" customHeight="1" x14ac:dyDescent="0.2">
      <c r="A297" s="821" t="s">
        <v>589</v>
      </c>
      <c r="B297" s="822" t="s">
        <v>3725</v>
      </c>
      <c r="C297" s="822" t="s">
        <v>3621</v>
      </c>
      <c r="D297" s="822" t="s">
        <v>4165</v>
      </c>
      <c r="E297" s="822" t="s">
        <v>4166</v>
      </c>
      <c r="F297" s="831"/>
      <c r="G297" s="831"/>
      <c r="H297" s="831"/>
      <c r="I297" s="831"/>
      <c r="J297" s="831">
        <v>1</v>
      </c>
      <c r="K297" s="831">
        <v>0</v>
      </c>
      <c r="L297" s="831"/>
      <c r="M297" s="831">
        <v>0</v>
      </c>
      <c r="N297" s="831"/>
      <c r="O297" s="831"/>
      <c r="P297" s="827"/>
      <c r="Q297" s="832"/>
    </row>
    <row r="298" spans="1:17" ht="14.45" customHeight="1" x14ac:dyDescent="0.2">
      <c r="A298" s="821" t="s">
        <v>589</v>
      </c>
      <c r="B298" s="822" t="s">
        <v>3725</v>
      </c>
      <c r="C298" s="822" t="s">
        <v>3621</v>
      </c>
      <c r="D298" s="822" t="s">
        <v>4167</v>
      </c>
      <c r="E298" s="822" t="s">
        <v>4168</v>
      </c>
      <c r="F298" s="831"/>
      <c r="G298" s="831"/>
      <c r="H298" s="831"/>
      <c r="I298" s="831"/>
      <c r="J298" s="831">
        <v>3</v>
      </c>
      <c r="K298" s="831">
        <v>0</v>
      </c>
      <c r="L298" s="831"/>
      <c r="M298" s="831">
        <v>0</v>
      </c>
      <c r="N298" s="831">
        <v>3</v>
      </c>
      <c r="O298" s="831">
        <v>0</v>
      </c>
      <c r="P298" s="827"/>
      <c r="Q298" s="832">
        <v>0</v>
      </c>
    </row>
    <row r="299" spans="1:17" ht="14.45" customHeight="1" x14ac:dyDescent="0.2">
      <c r="A299" s="821" t="s">
        <v>589</v>
      </c>
      <c r="B299" s="822" t="s">
        <v>3725</v>
      </c>
      <c r="C299" s="822" t="s">
        <v>3621</v>
      </c>
      <c r="D299" s="822" t="s">
        <v>4169</v>
      </c>
      <c r="E299" s="822" t="s">
        <v>4170</v>
      </c>
      <c r="F299" s="831">
        <v>1</v>
      </c>
      <c r="G299" s="831">
        <v>11139</v>
      </c>
      <c r="H299" s="831"/>
      <c r="I299" s="831">
        <v>11139</v>
      </c>
      <c r="J299" s="831"/>
      <c r="K299" s="831"/>
      <c r="L299" s="831"/>
      <c r="M299" s="831"/>
      <c r="N299" s="831"/>
      <c r="O299" s="831"/>
      <c r="P299" s="827"/>
      <c r="Q299" s="832"/>
    </row>
    <row r="300" spans="1:17" ht="14.45" customHeight="1" x14ac:dyDescent="0.2">
      <c r="A300" s="821" t="s">
        <v>589</v>
      </c>
      <c r="B300" s="822" t="s">
        <v>3725</v>
      </c>
      <c r="C300" s="822" t="s">
        <v>3621</v>
      </c>
      <c r="D300" s="822" t="s">
        <v>4171</v>
      </c>
      <c r="E300" s="822" t="s">
        <v>4172</v>
      </c>
      <c r="F300" s="831"/>
      <c r="G300" s="831"/>
      <c r="H300" s="831"/>
      <c r="I300" s="831"/>
      <c r="J300" s="831">
        <v>2</v>
      </c>
      <c r="K300" s="831">
        <v>3132</v>
      </c>
      <c r="L300" s="831">
        <v>1</v>
      </c>
      <c r="M300" s="831">
        <v>1566</v>
      </c>
      <c r="N300" s="831"/>
      <c r="O300" s="831"/>
      <c r="P300" s="827"/>
      <c r="Q300" s="832"/>
    </row>
    <row r="301" spans="1:17" ht="14.45" customHeight="1" x14ac:dyDescent="0.2">
      <c r="A301" s="821" t="s">
        <v>589</v>
      </c>
      <c r="B301" s="822" t="s">
        <v>3725</v>
      </c>
      <c r="C301" s="822" t="s">
        <v>3621</v>
      </c>
      <c r="D301" s="822" t="s">
        <v>4173</v>
      </c>
      <c r="E301" s="822" t="s">
        <v>4174</v>
      </c>
      <c r="F301" s="831"/>
      <c r="G301" s="831"/>
      <c r="H301" s="831"/>
      <c r="I301" s="831"/>
      <c r="J301" s="831"/>
      <c r="K301" s="831"/>
      <c r="L301" s="831"/>
      <c r="M301" s="831"/>
      <c r="N301" s="831">
        <v>1</v>
      </c>
      <c r="O301" s="831">
        <v>13209</v>
      </c>
      <c r="P301" s="827"/>
      <c r="Q301" s="832">
        <v>13209</v>
      </c>
    </row>
    <row r="302" spans="1:17" ht="14.45" customHeight="1" x14ac:dyDescent="0.2">
      <c r="A302" s="821" t="s">
        <v>589</v>
      </c>
      <c r="B302" s="822" t="s">
        <v>3725</v>
      </c>
      <c r="C302" s="822" t="s">
        <v>3621</v>
      </c>
      <c r="D302" s="822" t="s">
        <v>4175</v>
      </c>
      <c r="E302" s="822" t="s">
        <v>4176</v>
      </c>
      <c r="F302" s="831"/>
      <c r="G302" s="831"/>
      <c r="H302" s="831"/>
      <c r="I302" s="831"/>
      <c r="J302" s="831"/>
      <c r="K302" s="831"/>
      <c r="L302" s="831"/>
      <c r="M302" s="831"/>
      <c r="N302" s="831">
        <v>0</v>
      </c>
      <c r="O302" s="831">
        <v>0</v>
      </c>
      <c r="P302" s="827"/>
      <c r="Q302" s="832"/>
    </row>
    <row r="303" spans="1:17" ht="14.45" customHeight="1" x14ac:dyDescent="0.2">
      <c r="A303" s="821" t="s">
        <v>589</v>
      </c>
      <c r="B303" s="822" t="s">
        <v>3725</v>
      </c>
      <c r="C303" s="822" t="s">
        <v>3621</v>
      </c>
      <c r="D303" s="822" t="s">
        <v>4177</v>
      </c>
      <c r="E303" s="822" t="s">
        <v>4178</v>
      </c>
      <c r="F303" s="831"/>
      <c r="G303" s="831"/>
      <c r="H303" s="831"/>
      <c r="I303" s="831"/>
      <c r="J303" s="831"/>
      <c r="K303" s="831"/>
      <c r="L303" s="831"/>
      <c r="M303" s="831"/>
      <c r="N303" s="831">
        <v>0</v>
      </c>
      <c r="O303" s="831">
        <v>0</v>
      </c>
      <c r="P303" s="827"/>
      <c r="Q303" s="832"/>
    </row>
    <row r="304" spans="1:17" ht="14.45" customHeight="1" x14ac:dyDescent="0.2">
      <c r="A304" s="821" t="s">
        <v>589</v>
      </c>
      <c r="B304" s="822" t="s">
        <v>3725</v>
      </c>
      <c r="C304" s="822" t="s">
        <v>3621</v>
      </c>
      <c r="D304" s="822" t="s">
        <v>4179</v>
      </c>
      <c r="E304" s="822" t="s">
        <v>4180</v>
      </c>
      <c r="F304" s="831"/>
      <c r="G304" s="831"/>
      <c r="H304" s="831"/>
      <c r="I304" s="831"/>
      <c r="J304" s="831"/>
      <c r="K304" s="831"/>
      <c r="L304" s="831"/>
      <c r="M304" s="831"/>
      <c r="N304" s="831">
        <v>1</v>
      </c>
      <c r="O304" s="831">
        <v>200</v>
      </c>
      <c r="P304" s="827"/>
      <c r="Q304" s="832">
        <v>200</v>
      </c>
    </row>
    <row r="305" spans="1:17" ht="14.45" customHeight="1" x14ac:dyDescent="0.2">
      <c r="A305" s="821" t="s">
        <v>589</v>
      </c>
      <c r="B305" s="822" t="s">
        <v>3620</v>
      </c>
      <c r="C305" s="822" t="s">
        <v>3625</v>
      </c>
      <c r="D305" s="822" t="s">
        <v>4181</v>
      </c>
      <c r="E305" s="822" t="s">
        <v>1458</v>
      </c>
      <c r="F305" s="831"/>
      <c r="G305" s="831"/>
      <c r="H305" s="831"/>
      <c r="I305" s="831"/>
      <c r="J305" s="831">
        <v>0.8</v>
      </c>
      <c r="K305" s="831">
        <v>895.52</v>
      </c>
      <c r="L305" s="831">
        <v>1</v>
      </c>
      <c r="M305" s="831">
        <v>1119.3999999999999</v>
      </c>
      <c r="N305" s="831"/>
      <c r="O305" s="831"/>
      <c r="P305" s="827"/>
      <c r="Q305" s="832"/>
    </row>
    <row r="306" spans="1:17" ht="14.45" customHeight="1" x14ac:dyDescent="0.2">
      <c r="A306" s="821" t="s">
        <v>589</v>
      </c>
      <c r="B306" s="822" t="s">
        <v>3620</v>
      </c>
      <c r="C306" s="822" t="s">
        <v>3625</v>
      </c>
      <c r="D306" s="822" t="s">
        <v>4182</v>
      </c>
      <c r="E306" s="822" t="s">
        <v>865</v>
      </c>
      <c r="F306" s="831">
        <v>8</v>
      </c>
      <c r="G306" s="831">
        <v>40908.080000000002</v>
      </c>
      <c r="H306" s="831">
        <v>0.61248149443515509</v>
      </c>
      <c r="I306" s="831">
        <v>5113.51</v>
      </c>
      <c r="J306" s="831">
        <v>16</v>
      </c>
      <c r="K306" s="831">
        <v>66790.720000000001</v>
      </c>
      <c r="L306" s="831">
        <v>1</v>
      </c>
      <c r="M306" s="831">
        <v>4174.42</v>
      </c>
      <c r="N306" s="831"/>
      <c r="O306" s="831"/>
      <c r="P306" s="827"/>
      <c r="Q306" s="832"/>
    </row>
    <row r="307" spans="1:17" ht="14.45" customHeight="1" x14ac:dyDescent="0.2">
      <c r="A307" s="821" t="s">
        <v>589</v>
      </c>
      <c r="B307" s="822" t="s">
        <v>3620</v>
      </c>
      <c r="C307" s="822" t="s">
        <v>3625</v>
      </c>
      <c r="D307" s="822" t="s">
        <v>3727</v>
      </c>
      <c r="E307" s="822" t="s">
        <v>2094</v>
      </c>
      <c r="F307" s="831">
        <v>12</v>
      </c>
      <c r="G307" s="831">
        <v>960.96</v>
      </c>
      <c r="H307" s="831"/>
      <c r="I307" s="831">
        <v>80.08</v>
      </c>
      <c r="J307" s="831"/>
      <c r="K307" s="831"/>
      <c r="L307" s="831"/>
      <c r="M307" s="831"/>
      <c r="N307" s="831"/>
      <c r="O307" s="831"/>
      <c r="P307" s="827"/>
      <c r="Q307" s="832"/>
    </row>
    <row r="308" spans="1:17" ht="14.45" customHeight="1" x14ac:dyDescent="0.2">
      <c r="A308" s="821" t="s">
        <v>589</v>
      </c>
      <c r="B308" s="822" t="s">
        <v>3620</v>
      </c>
      <c r="C308" s="822" t="s">
        <v>3625</v>
      </c>
      <c r="D308" s="822" t="s">
        <v>3729</v>
      </c>
      <c r="E308" s="822" t="s">
        <v>3730</v>
      </c>
      <c r="F308" s="831">
        <v>2</v>
      </c>
      <c r="G308" s="831">
        <v>882.52</v>
      </c>
      <c r="H308" s="831">
        <v>0.24923606992572508</v>
      </c>
      <c r="I308" s="831">
        <v>441.26</v>
      </c>
      <c r="J308" s="831">
        <v>9.5</v>
      </c>
      <c r="K308" s="831">
        <v>3540.9</v>
      </c>
      <c r="L308" s="831">
        <v>1</v>
      </c>
      <c r="M308" s="831">
        <v>372.72631578947369</v>
      </c>
      <c r="N308" s="831"/>
      <c r="O308" s="831"/>
      <c r="P308" s="827"/>
      <c r="Q308" s="832"/>
    </row>
    <row r="309" spans="1:17" ht="14.45" customHeight="1" x14ac:dyDescent="0.2">
      <c r="A309" s="821" t="s">
        <v>589</v>
      </c>
      <c r="B309" s="822" t="s">
        <v>3620</v>
      </c>
      <c r="C309" s="822" t="s">
        <v>3625</v>
      </c>
      <c r="D309" s="822" t="s">
        <v>3731</v>
      </c>
      <c r="E309" s="822" t="s">
        <v>1105</v>
      </c>
      <c r="F309" s="831">
        <v>166</v>
      </c>
      <c r="G309" s="831">
        <v>7526.9100000000008</v>
      </c>
      <c r="H309" s="831">
        <v>0.38292472109550241</v>
      </c>
      <c r="I309" s="831">
        <v>45.342831325301212</v>
      </c>
      <c r="J309" s="831">
        <v>525.4</v>
      </c>
      <c r="K309" s="831">
        <v>19656.37</v>
      </c>
      <c r="L309" s="831">
        <v>1</v>
      </c>
      <c r="M309" s="831">
        <v>37.41220022839741</v>
      </c>
      <c r="N309" s="831"/>
      <c r="O309" s="831"/>
      <c r="P309" s="827"/>
      <c r="Q309" s="832"/>
    </row>
    <row r="310" spans="1:17" ht="14.45" customHeight="1" x14ac:dyDescent="0.2">
      <c r="A310" s="821" t="s">
        <v>589</v>
      </c>
      <c r="B310" s="822" t="s">
        <v>3620</v>
      </c>
      <c r="C310" s="822" t="s">
        <v>3625</v>
      </c>
      <c r="D310" s="822" t="s">
        <v>4183</v>
      </c>
      <c r="E310" s="822" t="s">
        <v>4184</v>
      </c>
      <c r="F310" s="831">
        <v>39.5</v>
      </c>
      <c r="G310" s="831">
        <v>27345.440000000002</v>
      </c>
      <c r="H310" s="831"/>
      <c r="I310" s="831">
        <v>692.28962025316457</v>
      </c>
      <c r="J310" s="831"/>
      <c r="K310" s="831"/>
      <c r="L310" s="831"/>
      <c r="M310" s="831"/>
      <c r="N310" s="831"/>
      <c r="O310" s="831"/>
      <c r="P310" s="827"/>
      <c r="Q310" s="832"/>
    </row>
    <row r="311" spans="1:17" ht="14.45" customHeight="1" x14ac:dyDescent="0.2">
      <c r="A311" s="821" t="s">
        <v>589</v>
      </c>
      <c r="B311" s="822" t="s">
        <v>3620</v>
      </c>
      <c r="C311" s="822" t="s">
        <v>3625</v>
      </c>
      <c r="D311" s="822" t="s">
        <v>4185</v>
      </c>
      <c r="E311" s="822" t="s">
        <v>1424</v>
      </c>
      <c r="F311" s="831"/>
      <c r="G311" s="831"/>
      <c r="H311" s="831"/>
      <c r="I311" s="831"/>
      <c r="J311" s="831"/>
      <c r="K311" s="831"/>
      <c r="L311" s="831"/>
      <c r="M311" s="831"/>
      <c r="N311" s="831">
        <v>8</v>
      </c>
      <c r="O311" s="831">
        <v>91366.96</v>
      </c>
      <c r="P311" s="827"/>
      <c r="Q311" s="832">
        <v>11420.87</v>
      </c>
    </row>
    <row r="312" spans="1:17" ht="14.45" customHeight="1" x14ac:dyDescent="0.2">
      <c r="A312" s="821" t="s">
        <v>589</v>
      </c>
      <c r="B312" s="822" t="s">
        <v>3620</v>
      </c>
      <c r="C312" s="822" t="s">
        <v>3625</v>
      </c>
      <c r="D312" s="822" t="s">
        <v>3732</v>
      </c>
      <c r="E312" s="822"/>
      <c r="F312" s="831">
        <v>265.90000000000003</v>
      </c>
      <c r="G312" s="831">
        <v>41335.78</v>
      </c>
      <c r="H312" s="831">
        <v>1.0742897567423502</v>
      </c>
      <c r="I312" s="831">
        <v>155.4561113200451</v>
      </c>
      <c r="J312" s="831">
        <v>249.70000000000005</v>
      </c>
      <c r="K312" s="831">
        <v>38477.310000000005</v>
      </c>
      <c r="L312" s="831">
        <v>1</v>
      </c>
      <c r="M312" s="831">
        <v>154.0941529835803</v>
      </c>
      <c r="N312" s="831">
        <v>262.55000000000007</v>
      </c>
      <c r="O312" s="831">
        <v>40849.670000000013</v>
      </c>
      <c r="P312" s="827">
        <v>1.061656077308939</v>
      </c>
      <c r="Q312" s="832">
        <v>155.58815463721197</v>
      </c>
    </row>
    <row r="313" spans="1:17" ht="14.45" customHeight="1" x14ac:dyDescent="0.2">
      <c r="A313" s="821" t="s">
        <v>589</v>
      </c>
      <c r="B313" s="822" t="s">
        <v>3620</v>
      </c>
      <c r="C313" s="822" t="s">
        <v>3625</v>
      </c>
      <c r="D313" s="822" t="s">
        <v>3733</v>
      </c>
      <c r="E313" s="822" t="s">
        <v>1426</v>
      </c>
      <c r="F313" s="831">
        <v>3</v>
      </c>
      <c r="G313" s="831">
        <v>27474.81</v>
      </c>
      <c r="H313" s="831">
        <v>0.75</v>
      </c>
      <c r="I313" s="831">
        <v>9158.27</v>
      </c>
      <c r="J313" s="831">
        <v>4</v>
      </c>
      <c r="K313" s="831">
        <v>36633.08</v>
      </c>
      <c r="L313" s="831">
        <v>1</v>
      </c>
      <c r="M313" s="831">
        <v>9158.27</v>
      </c>
      <c r="N313" s="831">
        <v>13</v>
      </c>
      <c r="O313" s="831">
        <v>119057.51000000001</v>
      </c>
      <c r="P313" s="827">
        <v>3.25</v>
      </c>
      <c r="Q313" s="832">
        <v>9158.27</v>
      </c>
    </row>
    <row r="314" spans="1:17" ht="14.45" customHeight="1" x14ac:dyDescent="0.2">
      <c r="A314" s="821" t="s">
        <v>589</v>
      </c>
      <c r="B314" s="822" t="s">
        <v>3620</v>
      </c>
      <c r="C314" s="822" t="s">
        <v>3625</v>
      </c>
      <c r="D314" s="822" t="s">
        <v>3735</v>
      </c>
      <c r="E314" s="822" t="s">
        <v>1858</v>
      </c>
      <c r="F314" s="831">
        <v>7.4</v>
      </c>
      <c r="G314" s="831">
        <v>4014.2400000000002</v>
      </c>
      <c r="H314" s="831">
        <v>6.3078301041813987</v>
      </c>
      <c r="I314" s="831">
        <v>542.46486486486492</v>
      </c>
      <c r="J314" s="831">
        <v>3.2</v>
      </c>
      <c r="K314" s="831">
        <v>636.39</v>
      </c>
      <c r="L314" s="831">
        <v>1</v>
      </c>
      <c r="M314" s="831">
        <v>198.87187499999999</v>
      </c>
      <c r="N314" s="831">
        <v>0.4</v>
      </c>
      <c r="O314" s="831">
        <v>87.68</v>
      </c>
      <c r="P314" s="827">
        <v>0.13777714923238896</v>
      </c>
      <c r="Q314" s="832">
        <v>219.20000000000002</v>
      </c>
    </row>
    <row r="315" spans="1:17" ht="14.45" customHeight="1" x14ac:dyDescent="0.2">
      <c r="A315" s="821" t="s">
        <v>589</v>
      </c>
      <c r="B315" s="822" t="s">
        <v>3620</v>
      </c>
      <c r="C315" s="822" t="s">
        <v>3625</v>
      </c>
      <c r="D315" s="822" t="s">
        <v>3736</v>
      </c>
      <c r="E315" s="822" t="s">
        <v>3737</v>
      </c>
      <c r="F315" s="831">
        <v>43</v>
      </c>
      <c r="G315" s="831">
        <v>1843.84</v>
      </c>
      <c r="H315" s="831">
        <v>21.499999999999996</v>
      </c>
      <c r="I315" s="831">
        <v>42.879999999999995</v>
      </c>
      <c r="J315" s="831">
        <v>2</v>
      </c>
      <c r="K315" s="831">
        <v>85.76</v>
      </c>
      <c r="L315" s="831">
        <v>1</v>
      </c>
      <c r="M315" s="831">
        <v>42.88</v>
      </c>
      <c r="N315" s="831"/>
      <c r="O315" s="831"/>
      <c r="P315" s="827"/>
      <c r="Q315" s="832"/>
    </row>
    <row r="316" spans="1:17" ht="14.45" customHeight="1" x14ac:dyDescent="0.2">
      <c r="A316" s="821" t="s">
        <v>589</v>
      </c>
      <c r="B316" s="822" t="s">
        <v>3620</v>
      </c>
      <c r="C316" s="822" t="s">
        <v>3625</v>
      </c>
      <c r="D316" s="822" t="s">
        <v>3738</v>
      </c>
      <c r="E316" s="822" t="s">
        <v>3739</v>
      </c>
      <c r="F316" s="831">
        <v>48</v>
      </c>
      <c r="G316" s="831">
        <v>3706.5600000000004</v>
      </c>
      <c r="H316" s="831">
        <v>1.2704183932629329</v>
      </c>
      <c r="I316" s="831">
        <v>77.220000000000013</v>
      </c>
      <c r="J316" s="831">
        <v>39</v>
      </c>
      <c r="K316" s="831">
        <v>2917.59</v>
      </c>
      <c r="L316" s="831">
        <v>1</v>
      </c>
      <c r="M316" s="831">
        <v>74.81</v>
      </c>
      <c r="N316" s="831"/>
      <c r="O316" s="831"/>
      <c r="P316" s="827"/>
      <c r="Q316" s="832"/>
    </row>
    <row r="317" spans="1:17" ht="14.45" customHeight="1" x14ac:dyDescent="0.2">
      <c r="A317" s="821" t="s">
        <v>589</v>
      </c>
      <c r="B317" s="822" t="s">
        <v>3620</v>
      </c>
      <c r="C317" s="822" t="s">
        <v>3625</v>
      </c>
      <c r="D317" s="822" t="s">
        <v>3740</v>
      </c>
      <c r="E317" s="822" t="s">
        <v>3741</v>
      </c>
      <c r="F317" s="831">
        <v>112.2</v>
      </c>
      <c r="G317" s="831">
        <v>27748.699999999997</v>
      </c>
      <c r="H317" s="831">
        <v>1.2244054185235849</v>
      </c>
      <c r="I317" s="831">
        <v>247.3146167557932</v>
      </c>
      <c r="J317" s="831">
        <v>124.8</v>
      </c>
      <c r="K317" s="831">
        <v>22662.999999999996</v>
      </c>
      <c r="L317" s="831">
        <v>1</v>
      </c>
      <c r="M317" s="831">
        <v>181.59455128205127</v>
      </c>
      <c r="N317" s="831">
        <v>90.3</v>
      </c>
      <c r="O317" s="831">
        <v>18413.359999999993</v>
      </c>
      <c r="P317" s="827">
        <v>0.81248554913294779</v>
      </c>
      <c r="Q317" s="832">
        <v>203.91317829457358</v>
      </c>
    </row>
    <row r="318" spans="1:17" ht="14.45" customHeight="1" x14ac:dyDescent="0.2">
      <c r="A318" s="821" t="s">
        <v>589</v>
      </c>
      <c r="B318" s="822" t="s">
        <v>3620</v>
      </c>
      <c r="C318" s="822" t="s">
        <v>3625</v>
      </c>
      <c r="D318" s="822" t="s">
        <v>4186</v>
      </c>
      <c r="E318" s="822" t="s">
        <v>4187</v>
      </c>
      <c r="F318" s="831">
        <v>0.1</v>
      </c>
      <c r="G318" s="831">
        <v>326.37</v>
      </c>
      <c r="H318" s="831"/>
      <c r="I318" s="831">
        <v>3263.7</v>
      </c>
      <c r="J318" s="831"/>
      <c r="K318" s="831"/>
      <c r="L318" s="831"/>
      <c r="M318" s="831"/>
      <c r="N318" s="831"/>
      <c r="O318" s="831"/>
      <c r="P318" s="827"/>
      <c r="Q318" s="832"/>
    </row>
    <row r="319" spans="1:17" ht="14.45" customHeight="1" x14ac:dyDescent="0.2">
      <c r="A319" s="821" t="s">
        <v>589</v>
      </c>
      <c r="B319" s="822" t="s">
        <v>3620</v>
      </c>
      <c r="C319" s="822" t="s">
        <v>3625</v>
      </c>
      <c r="D319" s="822" t="s">
        <v>4188</v>
      </c>
      <c r="E319" s="822" t="s">
        <v>4189</v>
      </c>
      <c r="F319" s="831"/>
      <c r="G319" s="831"/>
      <c r="H319" s="831"/>
      <c r="I319" s="831"/>
      <c r="J319" s="831">
        <v>0.2</v>
      </c>
      <c r="K319" s="831">
        <v>64.099999999999994</v>
      </c>
      <c r="L319" s="831">
        <v>1</v>
      </c>
      <c r="M319" s="831">
        <v>320.49999999999994</v>
      </c>
      <c r="N319" s="831"/>
      <c r="O319" s="831"/>
      <c r="P319" s="827"/>
      <c r="Q319" s="832"/>
    </row>
    <row r="320" spans="1:17" ht="14.45" customHeight="1" x14ac:dyDescent="0.2">
      <c r="A320" s="821" t="s">
        <v>589</v>
      </c>
      <c r="B320" s="822" t="s">
        <v>3620</v>
      </c>
      <c r="C320" s="822" t="s">
        <v>3625</v>
      </c>
      <c r="D320" s="822" t="s">
        <v>4190</v>
      </c>
      <c r="E320" s="822"/>
      <c r="F320" s="831">
        <v>7</v>
      </c>
      <c r="G320" s="831">
        <v>460.25</v>
      </c>
      <c r="H320" s="831"/>
      <c r="I320" s="831">
        <v>65.75</v>
      </c>
      <c r="J320" s="831"/>
      <c r="K320" s="831"/>
      <c r="L320" s="831"/>
      <c r="M320" s="831"/>
      <c r="N320" s="831"/>
      <c r="O320" s="831"/>
      <c r="P320" s="827"/>
      <c r="Q320" s="832"/>
    </row>
    <row r="321" spans="1:17" ht="14.45" customHeight="1" x14ac:dyDescent="0.2">
      <c r="A321" s="821" t="s">
        <v>589</v>
      </c>
      <c r="B321" s="822" t="s">
        <v>3620</v>
      </c>
      <c r="C321" s="822" t="s">
        <v>3625</v>
      </c>
      <c r="D321" s="822" t="s">
        <v>3742</v>
      </c>
      <c r="E321" s="822" t="s">
        <v>3743</v>
      </c>
      <c r="F321" s="831">
        <v>21.7</v>
      </c>
      <c r="G321" s="831">
        <v>1620.1599999999999</v>
      </c>
      <c r="H321" s="831">
        <v>3.4310158615870057</v>
      </c>
      <c r="I321" s="831">
        <v>74.661751152073734</v>
      </c>
      <c r="J321" s="831">
        <v>8.0000000000000018</v>
      </c>
      <c r="K321" s="831">
        <v>472.21</v>
      </c>
      <c r="L321" s="831">
        <v>1</v>
      </c>
      <c r="M321" s="831">
        <v>59.026249999999983</v>
      </c>
      <c r="N321" s="831">
        <v>1.8</v>
      </c>
      <c r="O321" s="831">
        <v>106</v>
      </c>
      <c r="P321" s="827">
        <v>0.22447639821265963</v>
      </c>
      <c r="Q321" s="832">
        <v>58.888888888888886</v>
      </c>
    </row>
    <row r="322" spans="1:17" ht="14.45" customHeight="1" x14ac:dyDescent="0.2">
      <c r="A322" s="821" t="s">
        <v>589</v>
      </c>
      <c r="B322" s="822" t="s">
        <v>3620</v>
      </c>
      <c r="C322" s="822" t="s">
        <v>3625</v>
      </c>
      <c r="D322" s="822" t="s">
        <v>3744</v>
      </c>
      <c r="E322" s="822" t="s">
        <v>3745</v>
      </c>
      <c r="F322" s="831">
        <v>64</v>
      </c>
      <c r="G322" s="831">
        <v>2824.32</v>
      </c>
      <c r="H322" s="831"/>
      <c r="I322" s="831">
        <v>44.13</v>
      </c>
      <c r="J322" s="831"/>
      <c r="K322" s="831"/>
      <c r="L322" s="831"/>
      <c r="M322" s="831"/>
      <c r="N322" s="831"/>
      <c r="O322" s="831"/>
      <c r="P322" s="827"/>
      <c r="Q322" s="832"/>
    </row>
    <row r="323" spans="1:17" ht="14.45" customHeight="1" x14ac:dyDescent="0.2">
      <c r="A323" s="821" t="s">
        <v>589</v>
      </c>
      <c r="B323" s="822" t="s">
        <v>3620</v>
      </c>
      <c r="C323" s="822" t="s">
        <v>3625</v>
      </c>
      <c r="D323" s="822" t="s">
        <v>3746</v>
      </c>
      <c r="E323" s="822" t="s">
        <v>3747</v>
      </c>
      <c r="F323" s="831"/>
      <c r="G323" s="831"/>
      <c r="H323" s="831"/>
      <c r="I323" s="831"/>
      <c r="J323" s="831">
        <v>2.2000000000000002</v>
      </c>
      <c r="K323" s="831">
        <v>1506.77</v>
      </c>
      <c r="L323" s="831">
        <v>1</v>
      </c>
      <c r="M323" s="831">
        <v>684.89545454545453</v>
      </c>
      <c r="N323" s="831">
        <v>4.6499999999999995</v>
      </c>
      <c r="O323" s="831">
        <v>3302.4500000000003</v>
      </c>
      <c r="P323" s="827">
        <v>2.1917412743816245</v>
      </c>
      <c r="Q323" s="832">
        <v>710.20430107526897</v>
      </c>
    </row>
    <row r="324" spans="1:17" ht="14.45" customHeight="1" x14ac:dyDescent="0.2">
      <c r="A324" s="821" t="s">
        <v>589</v>
      </c>
      <c r="B324" s="822" t="s">
        <v>3620</v>
      </c>
      <c r="C324" s="822" t="s">
        <v>3625</v>
      </c>
      <c r="D324" s="822" t="s">
        <v>3748</v>
      </c>
      <c r="E324" s="822" t="s">
        <v>3747</v>
      </c>
      <c r="F324" s="831"/>
      <c r="G324" s="831"/>
      <c r="H324" s="831"/>
      <c r="I324" s="831"/>
      <c r="J324" s="831">
        <v>0.3</v>
      </c>
      <c r="K324" s="831">
        <v>110.06</v>
      </c>
      <c r="L324" s="831">
        <v>1</v>
      </c>
      <c r="M324" s="831">
        <v>366.86666666666667</v>
      </c>
      <c r="N324" s="831">
        <v>0.1</v>
      </c>
      <c r="O324" s="831">
        <v>36.68</v>
      </c>
      <c r="P324" s="827">
        <v>0.33327276031255676</v>
      </c>
      <c r="Q324" s="832">
        <v>366.79999999999995</v>
      </c>
    </row>
    <row r="325" spans="1:17" ht="14.45" customHeight="1" x14ac:dyDescent="0.2">
      <c r="A325" s="821" t="s">
        <v>589</v>
      </c>
      <c r="B325" s="822" t="s">
        <v>3620</v>
      </c>
      <c r="C325" s="822" t="s">
        <v>3625</v>
      </c>
      <c r="D325" s="822" t="s">
        <v>4191</v>
      </c>
      <c r="E325" s="822" t="s">
        <v>4192</v>
      </c>
      <c r="F325" s="831"/>
      <c r="G325" s="831"/>
      <c r="H325" s="831"/>
      <c r="I325" s="831"/>
      <c r="J325" s="831">
        <v>0.6</v>
      </c>
      <c r="K325" s="831">
        <v>530.37</v>
      </c>
      <c r="L325" s="831">
        <v>1</v>
      </c>
      <c r="M325" s="831">
        <v>883.95</v>
      </c>
      <c r="N325" s="831"/>
      <c r="O325" s="831"/>
      <c r="P325" s="827"/>
      <c r="Q325" s="832"/>
    </row>
    <row r="326" spans="1:17" ht="14.45" customHeight="1" x14ac:dyDescent="0.2">
      <c r="A326" s="821" t="s">
        <v>589</v>
      </c>
      <c r="B326" s="822" t="s">
        <v>3620</v>
      </c>
      <c r="C326" s="822" t="s">
        <v>3625</v>
      </c>
      <c r="D326" s="822" t="s">
        <v>4193</v>
      </c>
      <c r="E326" s="822" t="s">
        <v>4194</v>
      </c>
      <c r="F326" s="831">
        <v>8.5</v>
      </c>
      <c r="G326" s="831">
        <v>5098.43</v>
      </c>
      <c r="H326" s="831"/>
      <c r="I326" s="831">
        <v>599.81529411764711</v>
      </c>
      <c r="J326" s="831"/>
      <c r="K326" s="831"/>
      <c r="L326" s="831"/>
      <c r="M326" s="831"/>
      <c r="N326" s="831"/>
      <c r="O326" s="831"/>
      <c r="P326" s="827"/>
      <c r="Q326" s="832"/>
    </row>
    <row r="327" spans="1:17" ht="14.45" customHeight="1" x14ac:dyDescent="0.2">
      <c r="A327" s="821" t="s">
        <v>589</v>
      </c>
      <c r="B327" s="822" t="s">
        <v>3620</v>
      </c>
      <c r="C327" s="822" t="s">
        <v>3625</v>
      </c>
      <c r="D327" s="822" t="s">
        <v>4195</v>
      </c>
      <c r="E327" s="822" t="s">
        <v>4194</v>
      </c>
      <c r="F327" s="831">
        <v>3.9</v>
      </c>
      <c r="G327" s="831">
        <v>2949.39</v>
      </c>
      <c r="H327" s="831"/>
      <c r="I327" s="831">
        <v>756.2538461538461</v>
      </c>
      <c r="J327" s="831"/>
      <c r="K327" s="831"/>
      <c r="L327" s="831"/>
      <c r="M327" s="831"/>
      <c r="N327" s="831"/>
      <c r="O327" s="831"/>
      <c r="P327" s="827"/>
      <c r="Q327" s="832"/>
    </row>
    <row r="328" spans="1:17" ht="14.45" customHeight="1" x14ac:dyDescent="0.2">
      <c r="A328" s="821" t="s">
        <v>589</v>
      </c>
      <c r="B328" s="822" t="s">
        <v>3620</v>
      </c>
      <c r="C328" s="822" t="s">
        <v>3625</v>
      </c>
      <c r="D328" s="822" t="s">
        <v>4196</v>
      </c>
      <c r="E328" s="822"/>
      <c r="F328" s="831">
        <v>51</v>
      </c>
      <c r="G328" s="831">
        <v>4716.99</v>
      </c>
      <c r="H328" s="831"/>
      <c r="I328" s="831">
        <v>92.49</v>
      </c>
      <c r="J328" s="831"/>
      <c r="K328" s="831"/>
      <c r="L328" s="831"/>
      <c r="M328" s="831"/>
      <c r="N328" s="831"/>
      <c r="O328" s="831"/>
      <c r="P328" s="827"/>
      <c r="Q328" s="832"/>
    </row>
    <row r="329" spans="1:17" ht="14.45" customHeight="1" x14ac:dyDescent="0.2">
      <c r="A329" s="821" t="s">
        <v>589</v>
      </c>
      <c r="B329" s="822" t="s">
        <v>3620</v>
      </c>
      <c r="C329" s="822" t="s">
        <v>3625</v>
      </c>
      <c r="D329" s="822" t="s">
        <v>4197</v>
      </c>
      <c r="E329" s="822" t="s">
        <v>4198</v>
      </c>
      <c r="F329" s="831">
        <v>3.8</v>
      </c>
      <c r="G329" s="831">
        <v>6201.09</v>
      </c>
      <c r="H329" s="831"/>
      <c r="I329" s="831">
        <v>1631.8657894736843</v>
      </c>
      <c r="J329" s="831"/>
      <c r="K329" s="831"/>
      <c r="L329" s="831"/>
      <c r="M329" s="831"/>
      <c r="N329" s="831"/>
      <c r="O329" s="831"/>
      <c r="P329" s="827"/>
      <c r="Q329" s="832"/>
    </row>
    <row r="330" spans="1:17" ht="14.45" customHeight="1" x14ac:dyDescent="0.2">
      <c r="A330" s="821" t="s">
        <v>589</v>
      </c>
      <c r="B330" s="822" t="s">
        <v>3620</v>
      </c>
      <c r="C330" s="822" t="s">
        <v>3625</v>
      </c>
      <c r="D330" s="822" t="s">
        <v>3749</v>
      </c>
      <c r="E330" s="822" t="s">
        <v>3750</v>
      </c>
      <c r="F330" s="831">
        <v>3.4000000000000004</v>
      </c>
      <c r="G330" s="831">
        <v>1332.12</v>
      </c>
      <c r="H330" s="831"/>
      <c r="I330" s="831">
        <v>391.79999999999995</v>
      </c>
      <c r="J330" s="831"/>
      <c r="K330" s="831"/>
      <c r="L330" s="831"/>
      <c r="M330" s="831"/>
      <c r="N330" s="831"/>
      <c r="O330" s="831"/>
      <c r="P330" s="827"/>
      <c r="Q330" s="832"/>
    </row>
    <row r="331" spans="1:17" ht="14.45" customHeight="1" x14ac:dyDescent="0.2">
      <c r="A331" s="821" t="s">
        <v>589</v>
      </c>
      <c r="B331" s="822" t="s">
        <v>3620</v>
      </c>
      <c r="C331" s="822" t="s">
        <v>3625</v>
      </c>
      <c r="D331" s="822" t="s">
        <v>3751</v>
      </c>
      <c r="E331" s="822" t="s">
        <v>3752</v>
      </c>
      <c r="F331" s="831"/>
      <c r="G331" s="831"/>
      <c r="H331" s="831"/>
      <c r="I331" s="831"/>
      <c r="J331" s="831">
        <v>5</v>
      </c>
      <c r="K331" s="831">
        <v>1096</v>
      </c>
      <c r="L331" s="831">
        <v>1</v>
      </c>
      <c r="M331" s="831">
        <v>219.2</v>
      </c>
      <c r="N331" s="831"/>
      <c r="O331" s="831"/>
      <c r="P331" s="827"/>
      <c r="Q331" s="832"/>
    </row>
    <row r="332" spans="1:17" ht="14.45" customHeight="1" x14ac:dyDescent="0.2">
      <c r="A332" s="821" t="s">
        <v>589</v>
      </c>
      <c r="B332" s="822" t="s">
        <v>3620</v>
      </c>
      <c r="C332" s="822" t="s">
        <v>3625</v>
      </c>
      <c r="D332" s="822" t="s">
        <v>3755</v>
      </c>
      <c r="E332" s="822" t="s">
        <v>3754</v>
      </c>
      <c r="F332" s="831">
        <v>2.2000000000000002</v>
      </c>
      <c r="G332" s="831">
        <v>1698.74</v>
      </c>
      <c r="H332" s="831">
        <v>1.372031790133428</v>
      </c>
      <c r="I332" s="831">
        <v>772.15454545454543</v>
      </c>
      <c r="J332" s="831">
        <v>4.3000000000000007</v>
      </c>
      <c r="K332" s="831">
        <v>1238.1200000000001</v>
      </c>
      <c r="L332" s="831">
        <v>1</v>
      </c>
      <c r="M332" s="831">
        <v>287.9348837209302</v>
      </c>
      <c r="N332" s="831">
        <v>8.5500000000000007</v>
      </c>
      <c r="O332" s="831">
        <v>5804.7300000000005</v>
      </c>
      <c r="P332" s="827">
        <v>4.688342002390721</v>
      </c>
      <c r="Q332" s="832">
        <v>678.91578947368419</v>
      </c>
    </row>
    <row r="333" spans="1:17" ht="14.45" customHeight="1" x14ac:dyDescent="0.2">
      <c r="A333" s="821" t="s">
        <v>589</v>
      </c>
      <c r="B333" s="822" t="s">
        <v>3620</v>
      </c>
      <c r="C333" s="822" t="s">
        <v>3625</v>
      </c>
      <c r="D333" s="822" t="s">
        <v>3756</v>
      </c>
      <c r="E333" s="822" t="s">
        <v>1871</v>
      </c>
      <c r="F333" s="831">
        <v>1</v>
      </c>
      <c r="G333" s="831">
        <v>387.21</v>
      </c>
      <c r="H333" s="831">
        <v>0.45218965315893961</v>
      </c>
      <c r="I333" s="831">
        <v>387.21</v>
      </c>
      <c r="J333" s="831">
        <v>4.8999999999999995</v>
      </c>
      <c r="K333" s="831">
        <v>856.3</v>
      </c>
      <c r="L333" s="831">
        <v>1</v>
      </c>
      <c r="M333" s="831">
        <v>174.75510204081633</v>
      </c>
      <c r="N333" s="831">
        <v>17.399999999999999</v>
      </c>
      <c r="O333" s="831">
        <v>5555.0600000000013</v>
      </c>
      <c r="P333" s="827">
        <v>6.4872824944528809</v>
      </c>
      <c r="Q333" s="832">
        <v>319.25632183908056</v>
      </c>
    </row>
    <row r="334" spans="1:17" ht="14.45" customHeight="1" x14ac:dyDescent="0.2">
      <c r="A334" s="821" t="s">
        <v>589</v>
      </c>
      <c r="B334" s="822" t="s">
        <v>3620</v>
      </c>
      <c r="C334" s="822" t="s">
        <v>3625</v>
      </c>
      <c r="D334" s="822" t="s">
        <v>3757</v>
      </c>
      <c r="E334" s="822" t="s">
        <v>1658</v>
      </c>
      <c r="F334" s="831">
        <v>1</v>
      </c>
      <c r="G334" s="831">
        <v>219.2</v>
      </c>
      <c r="H334" s="831">
        <v>0.12191866156447449</v>
      </c>
      <c r="I334" s="831">
        <v>219.2</v>
      </c>
      <c r="J334" s="831">
        <v>34</v>
      </c>
      <c r="K334" s="831">
        <v>1797.92</v>
      </c>
      <c r="L334" s="831">
        <v>1</v>
      </c>
      <c r="M334" s="831">
        <v>52.88</v>
      </c>
      <c r="N334" s="831">
        <v>33</v>
      </c>
      <c r="O334" s="831">
        <v>1747.1999999999996</v>
      </c>
      <c r="P334" s="827">
        <v>0.9717896235650082</v>
      </c>
      <c r="Q334" s="832">
        <v>52.945454545454531</v>
      </c>
    </row>
    <row r="335" spans="1:17" ht="14.45" customHeight="1" x14ac:dyDescent="0.2">
      <c r="A335" s="821" t="s">
        <v>589</v>
      </c>
      <c r="B335" s="822" t="s">
        <v>3620</v>
      </c>
      <c r="C335" s="822" t="s">
        <v>3625</v>
      </c>
      <c r="D335" s="822" t="s">
        <v>3758</v>
      </c>
      <c r="E335" s="822" t="s">
        <v>1871</v>
      </c>
      <c r="F335" s="831">
        <v>6.5</v>
      </c>
      <c r="G335" s="831">
        <v>3665.0299999999997</v>
      </c>
      <c r="H335" s="831">
        <v>15.172338135452888</v>
      </c>
      <c r="I335" s="831">
        <v>563.85076923076917</v>
      </c>
      <c r="J335" s="831">
        <v>0.79999999999999993</v>
      </c>
      <c r="K335" s="831">
        <v>241.56</v>
      </c>
      <c r="L335" s="831">
        <v>1</v>
      </c>
      <c r="M335" s="831">
        <v>301.95000000000005</v>
      </c>
      <c r="N335" s="831"/>
      <c r="O335" s="831"/>
      <c r="P335" s="827"/>
      <c r="Q335" s="832"/>
    </row>
    <row r="336" spans="1:17" ht="14.45" customHeight="1" x14ac:dyDescent="0.2">
      <c r="A336" s="821" t="s">
        <v>589</v>
      </c>
      <c r="B336" s="822" t="s">
        <v>3620</v>
      </c>
      <c r="C336" s="822" t="s">
        <v>3625</v>
      </c>
      <c r="D336" s="822" t="s">
        <v>3759</v>
      </c>
      <c r="E336" s="822" t="s">
        <v>3760</v>
      </c>
      <c r="F336" s="831"/>
      <c r="G336" s="831"/>
      <c r="H336" s="831"/>
      <c r="I336" s="831"/>
      <c r="J336" s="831"/>
      <c r="K336" s="831"/>
      <c r="L336" s="831"/>
      <c r="M336" s="831"/>
      <c r="N336" s="831">
        <v>40.999999999999993</v>
      </c>
      <c r="O336" s="831">
        <v>18857.380000000005</v>
      </c>
      <c r="P336" s="827"/>
      <c r="Q336" s="832">
        <v>459.93609756097578</v>
      </c>
    </row>
    <row r="337" spans="1:17" ht="14.45" customHeight="1" x14ac:dyDescent="0.2">
      <c r="A337" s="821" t="s">
        <v>589</v>
      </c>
      <c r="B337" s="822" t="s">
        <v>3620</v>
      </c>
      <c r="C337" s="822" t="s">
        <v>3625</v>
      </c>
      <c r="D337" s="822" t="s">
        <v>3761</v>
      </c>
      <c r="E337" s="822" t="s">
        <v>1755</v>
      </c>
      <c r="F337" s="831">
        <v>231.1</v>
      </c>
      <c r="G337" s="831">
        <v>11689.310000000001</v>
      </c>
      <c r="H337" s="831">
        <v>10.125524063615259</v>
      </c>
      <c r="I337" s="831">
        <v>50.581176979662487</v>
      </c>
      <c r="J337" s="831">
        <v>41</v>
      </c>
      <c r="K337" s="831">
        <v>1154.44</v>
      </c>
      <c r="L337" s="831">
        <v>1</v>
      </c>
      <c r="M337" s="831">
        <v>28.15707317073171</v>
      </c>
      <c r="N337" s="831">
        <v>656</v>
      </c>
      <c r="O337" s="831">
        <v>19332.320000000003</v>
      </c>
      <c r="P337" s="827">
        <v>16.746058695124912</v>
      </c>
      <c r="Q337" s="832">
        <v>29.470000000000006</v>
      </c>
    </row>
    <row r="338" spans="1:17" ht="14.45" customHeight="1" x14ac:dyDescent="0.2">
      <c r="A338" s="821" t="s">
        <v>589</v>
      </c>
      <c r="B338" s="822" t="s">
        <v>3620</v>
      </c>
      <c r="C338" s="822" t="s">
        <v>3625</v>
      </c>
      <c r="D338" s="822" t="s">
        <v>4199</v>
      </c>
      <c r="E338" s="822" t="s">
        <v>1752</v>
      </c>
      <c r="F338" s="831"/>
      <c r="G338" s="831"/>
      <c r="H338" s="831"/>
      <c r="I338" s="831"/>
      <c r="J338" s="831"/>
      <c r="K338" s="831"/>
      <c r="L338" s="831"/>
      <c r="M338" s="831"/>
      <c r="N338" s="831">
        <v>3.4</v>
      </c>
      <c r="O338" s="831">
        <v>1417.01</v>
      </c>
      <c r="P338" s="827"/>
      <c r="Q338" s="832">
        <v>416.76764705882351</v>
      </c>
    </row>
    <row r="339" spans="1:17" ht="14.45" customHeight="1" x14ac:dyDescent="0.2">
      <c r="A339" s="821" t="s">
        <v>589</v>
      </c>
      <c r="B339" s="822" t="s">
        <v>3620</v>
      </c>
      <c r="C339" s="822" t="s">
        <v>3625</v>
      </c>
      <c r="D339" s="822" t="s">
        <v>3763</v>
      </c>
      <c r="E339" s="822" t="s">
        <v>1855</v>
      </c>
      <c r="F339" s="831">
        <v>4.2</v>
      </c>
      <c r="G339" s="831">
        <v>8927.52</v>
      </c>
      <c r="H339" s="831">
        <v>6.705513869172357</v>
      </c>
      <c r="I339" s="831">
        <v>2125.6</v>
      </c>
      <c r="J339" s="831">
        <v>2.9000000000000004</v>
      </c>
      <c r="K339" s="831">
        <v>1331.37</v>
      </c>
      <c r="L339" s="831">
        <v>1</v>
      </c>
      <c r="M339" s="831">
        <v>459.09310344827577</v>
      </c>
      <c r="N339" s="831">
        <v>3.4</v>
      </c>
      <c r="O339" s="831">
        <v>7224.12</v>
      </c>
      <c r="P339" s="827">
        <v>5.426079902656662</v>
      </c>
      <c r="Q339" s="832">
        <v>2124.7411764705885</v>
      </c>
    </row>
    <row r="340" spans="1:17" ht="14.45" customHeight="1" x14ac:dyDescent="0.2">
      <c r="A340" s="821" t="s">
        <v>589</v>
      </c>
      <c r="B340" s="822" t="s">
        <v>3620</v>
      </c>
      <c r="C340" s="822" t="s">
        <v>3625</v>
      </c>
      <c r="D340" s="822" t="s">
        <v>4200</v>
      </c>
      <c r="E340" s="822" t="s">
        <v>4201</v>
      </c>
      <c r="F340" s="831">
        <v>0.3</v>
      </c>
      <c r="G340" s="831">
        <v>979.12</v>
      </c>
      <c r="H340" s="831"/>
      <c r="I340" s="831">
        <v>3263.7333333333336</v>
      </c>
      <c r="J340" s="831"/>
      <c r="K340" s="831"/>
      <c r="L340" s="831"/>
      <c r="M340" s="831"/>
      <c r="N340" s="831"/>
      <c r="O340" s="831"/>
      <c r="P340" s="827"/>
      <c r="Q340" s="832"/>
    </row>
    <row r="341" spans="1:17" ht="14.45" customHeight="1" x14ac:dyDescent="0.2">
      <c r="A341" s="821" t="s">
        <v>589</v>
      </c>
      <c r="B341" s="822" t="s">
        <v>3620</v>
      </c>
      <c r="C341" s="822" t="s">
        <v>3625</v>
      </c>
      <c r="D341" s="822" t="s">
        <v>3764</v>
      </c>
      <c r="E341" s="822" t="s">
        <v>1652</v>
      </c>
      <c r="F341" s="831">
        <v>10.199999999999999</v>
      </c>
      <c r="G341" s="831">
        <v>4084.08</v>
      </c>
      <c r="H341" s="831"/>
      <c r="I341" s="831">
        <v>400.40000000000003</v>
      </c>
      <c r="J341" s="831"/>
      <c r="K341" s="831"/>
      <c r="L341" s="831"/>
      <c r="M341" s="831"/>
      <c r="N341" s="831"/>
      <c r="O341" s="831"/>
      <c r="P341" s="827"/>
      <c r="Q341" s="832"/>
    </row>
    <row r="342" spans="1:17" ht="14.45" customHeight="1" x14ac:dyDescent="0.2">
      <c r="A342" s="821" t="s">
        <v>589</v>
      </c>
      <c r="B342" s="822" t="s">
        <v>3620</v>
      </c>
      <c r="C342" s="822" t="s">
        <v>3625</v>
      </c>
      <c r="D342" s="822" t="s">
        <v>3765</v>
      </c>
      <c r="E342" s="822" t="s">
        <v>1652</v>
      </c>
      <c r="F342" s="831">
        <v>5.15</v>
      </c>
      <c r="G342" s="831">
        <v>3872.54</v>
      </c>
      <c r="H342" s="831">
        <v>1.1783818982935321</v>
      </c>
      <c r="I342" s="831">
        <v>751.94951456310673</v>
      </c>
      <c r="J342" s="831">
        <v>12.500000000000002</v>
      </c>
      <c r="K342" s="831">
        <v>3286.3199999999997</v>
      </c>
      <c r="L342" s="831">
        <v>1</v>
      </c>
      <c r="M342" s="831">
        <v>262.90559999999994</v>
      </c>
      <c r="N342" s="831">
        <v>18.8</v>
      </c>
      <c r="O342" s="831">
        <v>4963.2</v>
      </c>
      <c r="P342" s="827">
        <v>1.5102607171547506</v>
      </c>
      <c r="Q342" s="832">
        <v>264</v>
      </c>
    </row>
    <row r="343" spans="1:17" ht="14.45" customHeight="1" x14ac:dyDescent="0.2">
      <c r="A343" s="821" t="s">
        <v>589</v>
      </c>
      <c r="B343" s="822" t="s">
        <v>3620</v>
      </c>
      <c r="C343" s="822" t="s">
        <v>3625</v>
      </c>
      <c r="D343" s="822" t="s">
        <v>3766</v>
      </c>
      <c r="E343" s="822" t="s">
        <v>3767</v>
      </c>
      <c r="F343" s="831"/>
      <c r="G343" s="831"/>
      <c r="H343" s="831"/>
      <c r="I343" s="831"/>
      <c r="J343" s="831">
        <v>9</v>
      </c>
      <c r="K343" s="831">
        <v>1314.42</v>
      </c>
      <c r="L343" s="831">
        <v>1</v>
      </c>
      <c r="M343" s="831">
        <v>146.04666666666668</v>
      </c>
      <c r="N343" s="831"/>
      <c r="O343" s="831"/>
      <c r="P343" s="827"/>
      <c r="Q343" s="832"/>
    </row>
    <row r="344" spans="1:17" ht="14.45" customHeight="1" x14ac:dyDescent="0.2">
      <c r="A344" s="821" t="s">
        <v>589</v>
      </c>
      <c r="B344" s="822" t="s">
        <v>3620</v>
      </c>
      <c r="C344" s="822" t="s">
        <v>3625</v>
      </c>
      <c r="D344" s="822" t="s">
        <v>4202</v>
      </c>
      <c r="E344" s="822" t="s">
        <v>1658</v>
      </c>
      <c r="F344" s="831">
        <v>10</v>
      </c>
      <c r="G344" s="831">
        <v>1096</v>
      </c>
      <c r="H344" s="831"/>
      <c r="I344" s="831">
        <v>109.6</v>
      </c>
      <c r="J344" s="831"/>
      <c r="K344" s="831"/>
      <c r="L344" s="831"/>
      <c r="M344" s="831"/>
      <c r="N344" s="831">
        <v>5</v>
      </c>
      <c r="O344" s="831">
        <v>166.95</v>
      </c>
      <c r="P344" s="827"/>
      <c r="Q344" s="832">
        <v>33.39</v>
      </c>
    </row>
    <row r="345" spans="1:17" ht="14.45" customHeight="1" x14ac:dyDescent="0.2">
      <c r="A345" s="821" t="s">
        <v>589</v>
      </c>
      <c r="B345" s="822" t="s">
        <v>3620</v>
      </c>
      <c r="C345" s="822" t="s">
        <v>3625</v>
      </c>
      <c r="D345" s="822" t="s">
        <v>4203</v>
      </c>
      <c r="E345" s="822" t="s">
        <v>4204</v>
      </c>
      <c r="F345" s="831">
        <v>4.3000000000000007</v>
      </c>
      <c r="G345" s="831">
        <v>9140.08</v>
      </c>
      <c r="H345" s="831"/>
      <c r="I345" s="831">
        <v>2125.5999999999995</v>
      </c>
      <c r="J345" s="831"/>
      <c r="K345" s="831"/>
      <c r="L345" s="831"/>
      <c r="M345" s="831"/>
      <c r="N345" s="831">
        <v>3.6</v>
      </c>
      <c r="O345" s="831">
        <v>7652.16</v>
      </c>
      <c r="P345" s="827"/>
      <c r="Q345" s="832">
        <v>2125.6</v>
      </c>
    </row>
    <row r="346" spans="1:17" ht="14.45" customHeight="1" x14ac:dyDescent="0.2">
      <c r="A346" s="821" t="s">
        <v>589</v>
      </c>
      <c r="B346" s="822" t="s">
        <v>3620</v>
      </c>
      <c r="C346" s="822" t="s">
        <v>3625</v>
      </c>
      <c r="D346" s="822" t="s">
        <v>3770</v>
      </c>
      <c r="E346" s="822" t="s">
        <v>3771</v>
      </c>
      <c r="F346" s="831">
        <v>24</v>
      </c>
      <c r="G346" s="831">
        <v>3877.68</v>
      </c>
      <c r="H346" s="831">
        <v>0.22788099610666274</v>
      </c>
      <c r="I346" s="831">
        <v>161.57</v>
      </c>
      <c r="J346" s="831">
        <v>105.3</v>
      </c>
      <c r="K346" s="831">
        <v>17016.25</v>
      </c>
      <c r="L346" s="831">
        <v>1</v>
      </c>
      <c r="M346" s="831">
        <v>161.59781576448245</v>
      </c>
      <c r="N346" s="831"/>
      <c r="O346" s="831"/>
      <c r="P346" s="827"/>
      <c r="Q346" s="832"/>
    </row>
    <row r="347" spans="1:17" ht="14.45" customHeight="1" x14ac:dyDescent="0.2">
      <c r="A347" s="821" t="s">
        <v>589</v>
      </c>
      <c r="B347" s="822" t="s">
        <v>3620</v>
      </c>
      <c r="C347" s="822" t="s">
        <v>3625</v>
      </c>
      <c r="D347" s="822" t="s">
        <v>4205</v>
      </c>
      <c r="E347" s="822" t="s">
        <v>1862</v>
      </c>
      <c r="F347" s="831">
        <v>3.6999999999999997</v>
      </c>
      <c r="G347" s="831">
        <v>2922.42</v>
      </c>
      <c r="H347" s="831"/>
      <c r="I347" s="831">
        <v>789.84324324324336</v>
      </c>
      <c r="J347" s="831"/>
      <c r="K347" s="831"/>
      <c r="L347" s="831"/>
      <c r="M347" s="831"/>
      <c r="N347" s="831">
        <v>0.70000000000000007</v>
      </c>
      <c r="O347" s="831">
        <v>431.20000000000005</v>
      </c>
      <c r="P347" s="827"/>
      <c r="Q347" s="832">
        <v>616</v>
      </c>
    </row>
    <row r="348" spans="1:17" ht="14.45" customHeight="1" x14ac:dyDescent="0.2">
      <c r="A348" s="821" t="s">
        <v>589</v>
      </c>
      <c r="B348" s="822" t="s">
        <v>3620</v>
      </c>
      <c r="C348" s="822" t="s">
        <v>3625</v>
      </c>
      <c r="D348" s="822" t="s">
        <v>4206</v>
      </c>
      <c r="E348" s="822" t="s">
        <v>4207</v>
      </c>
      <c r="F348" s="831">
        <v>14.8</v>
      </c>
      <c r="G348" s="831">
        <v>48303.39</v>
      </c>
      <c r="H348" s="831">
        <v>7.3587336553886367</v>
      </c>
      <c r="I348" s="831">
        <v>3263.7425675675672</v>
      </c>
      <c r="J348" s="831">
        <v>4.5999999999999996</v>
      </c>
      <c r="K348" s="831">
        <v>6564.09</v>
      </c>
      <c r="L348" s="831">
        <v>1</v>
      </c>
      <c r="M348" s="831">
        <v>1426.9760869565218</v>
      </c>
      <c r="N348" s="831"/>
      <c r="O348" s="831"/>
      <c r="P348" s="827"/>
      <c r="Q348" s="832"/>
    </row>
    <row r="349" spans="1:17" ht="14.45" customHeight="1" x14ac:dyDescent="0.2">
      <c r="A349" s="821" t="s">
        <v>589</v>
      </c>
      <c r="B349" s="822" t="s">
        <v>3620</v>
      </c>
      <c r="C349" s="822" t="s">
        <v>3625</v>
      </c>
      <c r="D349" s="822" t="s">
        <v>3772</v>
      </c>
      <c r="E349" s="822"/>
      <c r="F349" s="831">
        <v>1.2</v>
      </c>
      <c r="G349" s="831">
        <v>710.04</v>
      </c>
      <c r="H349" s="831"/>
      <c r="I349" s="831">
        <v>591.70000000000005</v>
      </c>
      <c r="J349" s="831"/>
      <c r="K349" s="831"/>
      <c r="L349" s="831"/>
      <c r="M349" s="831"/>
      <c r="N349" s="831"/>
      <c r="O349" s="831"/>
      <c r="P349" s="827"/>
      <c r="Q349" s="832"/>
    </row>
    <row r="350" spans="1:17" ht="14.45" customHeight="1" x14ac:dyDescent="0.2">
      <c r="A350" s="821" t="s">
        <v>589</v>
      </c>
      <c r="B350" s="822" t="s">
        <v>3620</v>
      </c>
      <c r="C350" s="822" t="s">
        <v>3625</v>
      </c>
      <c r="D350" s="822" t="s">
        <v>3773</v>
      </c>
      <c r="E350" s="822" t="s">
        <v>3774</v>
      </c>
      <c r="F350" s="831">
        <v>1</v>
      </c>
      <c r="G350" s="831">
        <v>26143.46</v>
      </c>
      <c r="H350" s="831">
        <v>0.88382516506140985</v>
      </c>
      <c r="I350" s="831">
        <v>26143.46</v>
      </c>
      <c r="J350" s="831">
        <v>1</v>
      </c>
      <c r="K350" s="831">
        <v>29579.9</v>
      </c>
      <c r="L350" s="831">
        <v>1</v>
      </c>
      <c r="M350" s="831">
        <v>29579.9</v>
      </c>
      <c r="N350" s="831"/>
      <c r="O350" s="831"/>
      <c r="P350" s="827"/>
      <c r="Q350" s="832"/>
    </row>
    <row r="351" spans="1:17" ht="14.45" customHeight="1" x14ac:dyDescent="0.2">
      <c r="A351" s="821" t="s">
        <v>589</v>
      </c>
      <c r="B351" s="822" t="s">
        <v>3620</v>
      </c>
      <c r="C351" s="822" t="s">
        <v>3625</v>
      </c>
      <c r="D351" s="822" t="s">
        <v>4208</v>
      </c>
      <c r="E351" s="822" t="s">
        <v>865</v>
      </c>
      <c r="F351" s="831">
        <v>5</v>
      </c>
      <c r="G351" s="831">
        <v>49620</v>
      </c>
      <c r="H351" s="831">
        <v>2.6745404447434122</v>
      </c>
      <c r="I351" s="831">
        <v>9924</v>
      </c>
      <c r="J351" s="831">
        <v>2</v>
      </c>
      <c r="K351" s="831">
        <v>18552.72</v>
      </c>
      <c r="L351" s="831">
        <v>1</v>
      </c>
      <c r="M351" s="831">
        <v>9276.36</v>
      </c>
      <c r="N351" s="831"/>
      <c r="O351" s="831"/>
      <c r="P351" s="827"/>
      <c r="Q351" s="832"/>
    </row>
    <row r="352" spans="1:17" ht="14.45" customHeight="1" x14ac:dyDescent="0.2">
      <c r="A352" s="821" t="s">
        <v>589</v>
      </c>
      <c r="B352" s="822" t="s">
        <v>3620</v>
      </c>
      <c r="C352" s="822" t="s">
        <v>3625</v>
      </c>
      <c r="D352" s="822" t="s">
        <v>4209</v>
      </c>
      <c r="E352" s="822" t="s">
        <v>4210</v>
      </c>
      <c r="F352" s="831"/>
      <c r="G352" s="831"/>
      <c r="H352" s="831"/>
      <c r="I352" s="831"/>
      <c r="J352" s="831">
        <v>0.2</v>
      </c>
      <c r="K352" s="831">
        <v>1353.85</v>
      </c>
      <c r="L352" s="831">
        <v>1</v>
      </c>
      <c r="M352" s="831">
        <v>6769.2499999999991</v>
      </c>
      <c r="N352" s="831"/>
      <c r="O352" s="831"/>
      <c r="P352" s="827"/>
      <c r="Q352" s="832"/>
    </row>
    <row r="353" spans="1:17" ht="14.45" customHeight="1" x14ac:dyDescent="0.2">
      <c r="A353" s="821" t="s">
        <v>589</v>
      </c>
      <c r="B353" s="822" t="s">
        <v>3620</v>
      </c>
      <c r="C353" s="822" t="s">
        <v>3625</v>
      </c>
      <c r="D353" s="822" t="s">
        <v>4211</v>
      </c>
      <c r="E353" s="822" t="s">
        <v>865</v>
      </c>
      <c r="F353" s="831"/>
      <c r="G353" s="831"/>
      <c r="H353" s="831"/>
      <c r="I353" s="831"/>
      <c r="J353" s="831">
        <v>4</v>
      </c>
      <c r="K353" s="831">
        <v>37105.440000000002</v>
      </c>
      <c r="L353" s="831">
        <v>1</v>
      </c>
      <c r="M353" s="831">
        <v>9276.36</v>
      </c>
      <c r="N353" s="831">
        <v>6</v>
      </c>
      <c r="O353" s="831">
        <v>56953.440000000002</v>
      </c>
      <c r="P353" s="827">
        <v>1.5349080889486824</v>
      </c>
      <c r="Q353" s="832">
        <v>9492.24</v>
      </c>
    </row>
    <row r="354" spans="1:17" ht="14.45" customHeight="1" x14ac:dyDescent="0.2">
      <c r="A354" s="821" t="s">
        <v>589</v>
      </c>
      <c r="B354" s="822" t="s">
        <v>3620</v>
      </c>
      <c r="C354" s="822" t="s">
        <v>3625</v>
      </c>
      <c r="D354" s="822" t="s">
        <v>3777</v>
      </c>
      <c r="E354" s="822" t="s">
        <v>865</v>
      </c>
      <c r="F354" s="831"/>
      <c r="G354" s="831"/>
      <c r="H354" s="831"/>
      <c r="I354" s="831"/>
      <c r="J354" s="831">
        <v>8</v>
      </c>
      <c r="K354" s="831">
        <v>37805.26</v>
      </c>
      <c r="L354" s="831">
        <v>1</v>
      </c>
      <c r="M354" s="831">
        <v>4725.6575000000003</v>
      </c>
      <c r="N354" s="831">
        <v>35</v>
      </c>
      <c r="O354" s="831">
        <v>167934.86</v>
      </c>
      <c r="P354" s="827">
        <v>4.4421030301074502</v>
      </c>
      <c r="Q354" s="832">
        <v>4798.138857142857</v>
      </c>
    </row>
    <row r="355" spans="1:17" ht="14.45" customHeight="1" x14ac:dyDescent="0.2">
      <c r="A355" s="821" t="s">
        <v>589</v>
      </c>
      <c r="B355" s="822" t="s">
        <v>3620</v>
      </c>
      <c r="C355" s="822" t="s">
        <v>3625</v>
      </c>
      <c r="D355" s="822" t="s">
        <v>4212</v>
      </c>
      <c r="E355" s="822" t="s">
        <v>1446</v>
      </c>
      <c r="F355" s="831"/>
      <c r="G355" s="831"/>
      <c r="H355" s="831"/>
      <c r="I355" s="831"/>
      <c r="J355" s="831"/>
      <c r="K355" s="831"/>
      <c r="L355" s="831"/>
      <c r="M355" s="831"/>
      <c r="N355" s="831">
        <v>25</v>
      </c>
      <c r="O355" s="831">
        <v>2312.25</v>
      </c>
      <c r="P355" s="827"/>
      <c r="Q355" s="832">
        <v>92.49</v>
      </c>
    </row>
    <row r="356" spans="1:17" ht="14.45" customHeight="1" x14ac:dyDescent="0.2">
      <c r="A356" s="821" t="s">
        <v>589</v>
      </c>
      <c r="B356" s="822" t="s">
        <v>3620</v>
      </c>
      <c r="C356" s="822" t="s">
        <v>3625</v>
      </c>
      <c r="D356" s="822" t="s">
        <v>4213</v>
      </c>
      <c r="E356" s="822" t="s">
        <v>1092</v>
      </c>
      <c r="F356" s="831"/>
      <c r="G356" s="831"/>
      <c r="H356" s="831"/>
      <c r="I356" s="831"/>
      <c r="J356" s="831"/>
      <c r="K356" s="831"/>
      <c r="L356" s="831"/>
      <c r="M356" s="831"/>
      <c r="N356" s="831">
        <v>0.85</v>
      </c>
      <c r="O356" s="831">
        <v>320.39</v>
      </c>
      <c r="P356" s="827"/>
      <c r="Q356" s="832">
        <v>376.92941176470589</v>
      </c>
    </row>
    <row r="357" spans="1:17" ht="14.45" customHeight="1" x14ac:dyDescent="0.2">
      <c r="A357" s="821" t="s">
        <v>589</v>
      </c>
      <c r="B357" s="822" t="s">
        <v>3620</v>
      </c>
      <c r="C357" s="822" t="s">
        <v>3625</v>
      </c>
      <c r="D357" s="822" t="s">
        <v>3778</v>
      </c>
      <c r="E357" s="822" t="s">
        <v>894</v>
      </c>
      <c r="F357" s="831"/>
      <c r="G357" s="831"/>
      <c r="H357" s="831"/>
      <c r="I357" s="831"/>
      <c r="J357" s="831"/>
      <c r="K357" s="831"/>
      <c r="L357" s="831"/>
      <c r="M357" s="831"/>
      <c r="N357" s="831">
        <v>30.899999999999995</v>
      </c>
      <c r="O357" s="831">
        <v>25504.06</v>
      </c>
      <c r="P357" s="827"/>
      <c r="Q357" s="832">
        <v>825.37411003236264</v>
      </c>
    </row>
    <row r="358" spans="1:17" ht="14.45" customHeight="1" x14ac:dyDescent="0.2">
      <c r="A358" s="821" t="s">
        <v>589</v>
      </c>
      <c r="B358" s="822" t="s">
        <v>3620</v>
      </c>
      <c r="C358" s="822" t="s">
        <v>3625</v>
      </c>
      <c r="D358" s="822" t="s">
        <v>3779</v>
      </c>
      <c r="E358" s="822" t="s">
        <v>1092</v>
      </c>
      <c r="F358" s="831"/>
      <c r="G358" s="831"/>
      <c r="H358" s="831"/>
      <c r="I358" s="831"/>
      <c r="J358" s="831"/>
      <c r="K358" s="831"/>
      <c r="L358" s="831"/>
      <c r="M358" s="831"/>
      <c r="N358" s="831">
        <v>14.700000000000001</v>
      </c>
      <c r="O358" s="831">
        <v>2770.4100000000003</v>
      </c>
      <c r="P358" s="827"/>
      <c r="Q358" s="832">
        <v>188.46326530612245</v>
      </c>
    </row>
    <row r="359" spans="1:17" ht="14.45" customHeight="1" x14ac:dyDescent="0.2">
      <c r="A359" s="821" t="s">
        <v>589</v>
      </c>
      <c r="B359" s="822" t="s">
        <v>3620</v>
      </c>
      <c r="C359" s="822" t="s">
        <v>3780</v>
      </c>
      <c r="D359" s="822" t="s">
        <v>3781</v>
      </c>
      <c r="E359" s="822" t="s">
        <v>3782</v>
      </c>
      <c r="F359" s="831">
        <v>80</v>
      </c>
      <c r="G359" s="831">
        <v>172765.59999999998</v>
      </c>
      <c r="H359" s="831">
        <v>1.6174676348438943</v>
      </c>
      <c r="I359" s="831">
        <v>2159.5699999999997</v>
      </c>
      <c r="J359" s="831">
        <v>49</v>
      </c>
      <c r="K359" s="831">
        <v>106812.4</v>
      </c>
      <c r="L359" s="831">
        <v>1</v>
      </c>
      <c r="M359" s="831">
        <v>2179.8448979591835</v>
      </c>
      <c r="N359" s="831">
        <v>49</v>
      </c>
      <c r="O359" s="831">
        <v>108402.77</v>
      </c>
      <c r="P359" s="827">
        <v>1.014889376139849</v>
      </c>
      <c r="Q359" s="832">
        <v>2212.3014285714285</v>
      </c>
    </row>
    <row r="360" spans="1:17" ht="14.45" customHeight="1" x14ac:dyDescent="0.2">
      <c r="A360" s="821" t="s">
        <v>589</v>
      </c>
      <c r="B360" s="822" t="s">
        <v>3620</v>
      </c>
      <c r="C360" s="822" t="s">
        <v>3780</v>
      </c>
      <c r="D360" s="822" t="s">
        <v>3783</v>
      </c>
      <c r="E360" s="822" t="s">
        <v>3784</v>
      </c>
      <c r="F360" s="831">
        <v>45</v>
      </c>
      <c r="G360" s="831">
        <v>118851.75000000001</v>
      </c>
      <c r="H360" s="831">
        <v>0.64630118333638775</v>
      </c>
      <c r="I360" s="831">
        <v>2641.1500000000005</v>
      </c>
      <c r="J360" s="831">
        <v>69</v>
      </c>
      <c r="K360" s="831">
        <v>183895.3</v>
      </c>
      <c r="L360" s="831">
        <v>1</v>
      </c>
      <c r="M360" s="831">
        <v>2665.1492753623188</v>
      </c>
      <c r="N360" s="831">
        <v>69</v>
      </c>
      <c r="O360" s="831">
        <v>185903.02000000002</v>
      </c>
      <c r="P360" s="827">
        <v>1.0109177341672138</v>
      </c>
      <c r="Q360" s="832">
        <v>2694.2466666666669</v>
      </c>
    </row>
    <row r="361" spans="1:17" ht="14.45" customHeight="1" x14ac:dyDescent="0.2">
      <c r="A361" s="821" t="s">
        <v>589</v>
      </c>
      <c r="B361" s="822" t="s">
        <v>3620</v>
      </c>
      <c r="C361" s="822" t="s">
        <v>3780</v>
      </c>
      <c r="D361" s="822" t="s">
        <v>4214</v>
      </c>
      <c r="E361" s="822" t="s">
        <v>4215</v>
      </c>
      <c r="F361" s="831">
        <v>1</v>
      </c>
      <c r="G361" s="831">
        <v>2159.5700000000002</v>
      </c>
      <c r="H361" s="831"/>
      <c r="I361" s="831">
        <v>2159.5700000000002</v>
      </c>
      <c r="J361" s="831"/>
      <c r="K361" s="831"/>
      <c r="L361" s="831"/>
      <c r="M361" s="831"/>
      <c r="N361" s="831"/>
      <c r="O361" s="831"/>
      <c r="P361" s="827"/>
      <c r="Q361" s="832"/>
    </row>
    <row r="362" spans="1:17" ht="14.45" customHeight="1" x14ac:dyDescent="0.2">
      <c r="A362" s="821" t="s">
        <v>589</v>
      </c>
      <c r="B362" s="822" t="s">
        <v>3620</v>
      </c>
      <c r="C362" s="822" t="s">
        <v>3780</v>
      </c>
      <c r="D362" s="822" t="s">
        <v>3785</v>
      </c>
      <c r="E362" s="822" t="s">
        <v>3786</v>
      </c>
      <c r="F362" s="831">
        <v>5</v>
      </c>
      <c r="G362" s="831">
        <v>44511.8</v>
      </c>
      <c r="H362" s="831">
        <v>1.6555015025737156</v>
      </c>
      <c r="I362" s="831">
        <v>8902.36</v>
      </c>
      <c r="J362" s="831">
        <v>3</v>
      </c>
      <c r="K362" s="831">
        <v>26887.199999999997</v>
      </c>
      <c r="L362" s="831">
        <v>1</v>
      </c>
      <c r="M362" s="831">
        <v>8962.4</v>
      </c>
      <c r="N362" s="831">
        <v>6</v>
      </c>
      <c r="O362" s="831">
        <v>54351.7</v>
      </c>
      <c r="P362" s="827">
        <v>2.0214711833139933</v>
      </c>
      <c r="Q362" s="832">
        <v>9058.6166666666668</v>
      </c>
    </row>
    <row r="363" spans="1:17" ht="14.45" customHeight="1" x14ac:dyDescent="0.2">
      <c r="A363" s="821" t="s">
        <v>589</v>
      </c>
      <c r="B363" s="822" t="s">
        <v>3620</v>
      </c>
      <c r="C363" s="822" t="s">
        <v>3780</v>
      </c>
      <c r="D363" s="822" t="s">
        <v>4216</v>
      </c>
      <c r="E363" s="822" t="s">
        <v>4217</v>
      </c>
      <c r="F363" s="831">
        <v>2</v>
      </c>
      <c r="G363" s="831">
        <v>20618.3</v>
      </c>
      <c r="H363" s="831">
        <v>0.4982841372110221</v>
      </c>
      <c r="I363" s="831">
        <v>10309.15</v>
      </c>
      <c r="J363" s="831">
        <v>4</v>
      </c>
      <c r="K363" s="831">
        <v>41378.6</v>
      </c>
      <c r="L363" s="831">
        <v>1</v>
      </c>
      <c r="M363" s="831">
        <v>10344.65</v>
      </c>
      <c r="N363" s="831">
        <v>22</v>
      </c>
      <c r="O363" s="831">
        <v>228166.22999999998</v>
      </c>
      <c r="P363" s="827">
        <v>5.5141118839206733</v>
      </c>
      <c r="Q363" s="832">
        <v>10371.192272727272</v>
      </c>
    </row>
    <row r="364" spans="1:17" ht="14.45" customHeight="1" x14ac:dyDescent="0.2">
      <c r="A364" s="821" t="s">
        <v>589</v>
      </c>
      <c r="B364" s="822" t="s">
        <v>3620</v>
      </c>
      <c r="C364" s="822" t="s">
        <v>3780</v>
      </c>
      <c r="D364" s="822" t="s">
        <v>3787</v>
      </c>
      <c r="E364" s="822" t="s">
        <v>3788</v>
      </c>
      <c r="F364" s="831">
        <v>60</v>
      </c>
      <c r="G364" s="831">
        <v>72696.600000000006</v>
      </c>
      <c r="H364" s="831">
        <v>0.97252989599062156</v>
      </c>
      <c r="I364" s="831">
        <v>1211.6100000000001</v>
      </c>
      <c r="J364" s="831">
        <v>61</v>
      </c>
      <c r="K364" s="831">
        <v>74749.990000000005</v>
      </c>
      <c r="L364" s="831">
        <v>1</v>
      </c>
      <c r="M364" s="831">
        <v>1225.4096721311475</v>
      </c>
      <c r="N364" s="831">
        <v>86</v>
      </c>
      <c r="O364" s="831">
        <v>106907.09000000003</v>
      </c>
      <c r="P364" s="827">
        <v>1.4301953752769736</v>
      </c>
      <c r="Q364" s="832">
        <v>1243.1056976744189</v>
      </c>
    </row>
    <row r="365" spans="1:17" ht="14.45" customHeight="1" x14ac:dyDescent="0.2">
      <c r="A365" s="821" t="s">
        <v>589</v>
      </c>
      <c r="B365" s="822" t="s">
        <v>3620</v>
      </c>
      <c r="C365" s="822" t="s">
        <v>3780</v>
      </c>
      <c r="D365" s="822" t="s">
        <v>4218</v>
      </c>
      <c r="E365" s="822" t="s">
        <v>4219</v>
      </c>
      <c r="F365" s="831">
        <v>2</v>
      </c>
      <c r="G365" s="831">
        <v>491.22</v>
      </c>
      <c r="H365" s="831">
        <v>0.65506481036965913</v>
      </c>
      <c r="I365" s="831">
        <v>245.61</v>
      </c>
      <c r="J365" s="831">
        <v>3</v>
      </c>
      <c r="K365" s="831">
        <v>749.88</v>
      </c>
      <c r="L365" s="831">
        <v>1</v>
      </c>
      <c r="M365" s="831">
        <v>249.96</v>
      </c>
      <c r="N365" s="831"/>
      <c r="O365" s="831"/>
      <c r="P365" s="827"/>
      <c r="Q365" s="832"/>
    </row>
    <row r="366" spans="1:17" ht="14.45" customHeight="1" x14ac:dyDescent="0.2">
      <c r="A366" s="821" t="s">
        <v>589</v>
      </c>
      <c r="B366" s="822" t="s">
        <v>3620</v>
      </c>
      <c r="C366" s="822" t="s">
        <v>3789</v>
      </c>
      <c r="D366" s="822" t="s">
        <v>3790</v>
      </c>
      <c r="E366" s="822" t="s">
        <v>3791</v>
      </c>
      <c r="F366" s="831">
        <v>43</v>
      </c>
      <c r="G366" s="831">
        <v>29541</v>
      </c>
      <c r="H366" s="831">
        <v>0.87755102040816324</v>
      </c>
      <c r="I366" s="831">
        <v>687</v>
      </c>
      <c r="J366" s="831">
        <v>49</v>
      </c>
      <c r="K366" s="831">
        <v>33663</v>
      </c>
      <c r="L366" s="831">
        <v>1</v>
      </c>
      <c r="M366" s="831">
        <v>687</v>
      </c>
      <c r="N366" s="831">
        <v>43</v>
      </c>
      <c r="O366" s="831">
        <v>29541</v>
      </c>
      <c r="P366" s="827">
        <v>0.87755102040816324</v>
      </c>
      <c r="Q366" s="832">
        <v>687</v>
      </c>
    </row>
    <row r="367" spans="1:17" ht="14.45" customHeight="1" x14ac:dyDescent="0.2">
      <c r="A367" s="821" t="s">
        <v>589</v>
      </c>
      <c r="B367" s="822" t="s">
        <v>3620</v>
      </c>
      <c r="C367" s="822" t="s">
        <v>3789</v>
      </c>
      <c r="D367" s="822" t="s">
        <v>3795</v>
      </c>
      <c r="E367" s="822" t="s">
        <v>3796</v>
      </c>
      <c r="F367" s="831">
        <v>155</v>
      </c>
      <c r="G367" s="831">
        <v>37200</v>
      </c>
      <c r="H367" s="831">
        <v>0.58270676691729328</v>
      </c>
      <c r="I367" s="831">
        <v>240</v>
      </c>
      <c r="J367" s="831">
        <v>266</v>
      </c>
      <c r="K367" s="831">
        <v>63840</v>
      </c>
      <c r="L367" s="831">
        <v>1</v>
      </c>
      <c r="M367" s="831">
        <v>240</v>
      </c>
      <c r="N367" s="831">
        <v>92</v>
      </c>
      <c r="O367" s="831">
        <v>22080</v>
      </c>
      <c r="P367" s="827">
        <v>0.34586466165413532</v>
      </c>
      <c r="Q367" s="832">
        <v>240</v>
      </c>
    </row>
    <row r="368" spans="1:17" ht="14.45" customHeight="1" x14ac:dyDescent="0.2">
      <c r="A368" s="821" t="s">
        <v>589</v>
      </c>
      <c r="B368" s="822" t="s">
        <v>3620</v>
      </c>
      <c r="C368" s="822" t="s">
        <v>3789</v>
      </c>
      <c r="D368" s="822" t="s">
        <v>3798</v>
      </c>
      <c r="E368" s="822" t="s">
        <v>3796</v>
      </c>
      <c r="F368" s="831">
        <v>7.33</v>
      </c>
      <c r="G368" s="831">
        <v>8913.2799999999988</v>
      </c>
      <c r="H368" s="831">
        <v>0.56436739397469815</v>
      </c>
      <c r="I368" s="831">
        <v>1215.9999999999998</v>
      </c>
      <c r="J368" s="831">
        <v>12.990000000000002</v>
      </c>
      <c r="K368" s="831">
        <v>15793.400000000001</v>
      </c>
      <c r="L368" s="831">
        <v>1</v>
      </c>
      <c r="M368" s="831">
        <v>1215.8121632024634</v>
      </c>
      <c r="N368" s="831">
        <v>0.42000000000000004</v>
      </c>
      <c r="O368" s="831">
        <v>510.72</v>
      </c>
      <c r="P368" s="827">
        <v>3.2337558727063204E-2</v>
      </c>
      <c r="Q368" s="832">
        <v>1216</v>
      </c>
    </row>
    <row r="369" spans="1:17" ht="14.45" customHeight="1" x14ac:dyDescent="0.2">
      <c r="A369" s="821" t="s">
        <v>589</v>
      </c>
      <c r="B369" s="822" t="s">
        <v>3620</v>
      </c>
      <c r="C369" s="822" t="s">
        <v>3789</v>
      </c>
      <c r="D369" s="822" t="s">
        <v>3799</v>
      </c>
      <c r="E369" s="822" t="s">
        <v>3800</v>
      </c>
      <c r="F369" s="831">
        <v>1</v>
      </c>
      <c r="G369" s="831">
        <v>4157.13</v>
      </c>
      <c r="H369" s="831">
        <v>1</v>
      </c>
      <c r="I369" s="831">
        <v>4157.13</v>
      </c>
      <c r="J369" s="831">
        <v>1</v>
      </c>
      <c r="K369" s="831">
        <v>4157.13</v>
      </c>
      <c r="L369" s="831">
        <v>1</v>
      </c>
      <c r="M369" s="831">
        <v>4157.13</v>
      </c>
      <c r="N369" s="831">
        <v>1</v>
      </c>
      <c r="O369" s="831">
        <v>1719.25</v>
      </c>
      <c r="P369" s="827">
        <v>0.41356657116808954</v>
      </c>
      <c r="Q369" s="832">
        <v>1719.25</v>
      </c>
    </row>
    <row r="370" spans="1:17" ht="14.45" customHeight="1" x14ac:dyDescent="0.2">
      <c r="A370" s="821" t="s">
        <v>589</v>
      </c>
      <c r="B370" s="822" t="s">
        <v>3620</v>
      </c>
      <c r="C370" s="822" t="s">
        <v>3789</v>
      </c>
      <c r="D370" s="822" t="s">
        <v>4220</v>
      </c>
      <c r="E370" s="822" t="s">
        <v>4221</v>
      </c>
      <c r="F370" s="831">
        <v>16</v>
      </c>
      <c r="G370" s="831">
        <v>9004.7999999999993</v>
      </c>
      <c r="H370" s="831">
        <v>1.4545454545454544</v>
      </c>
      <c r="I370" s="831">
        <v>562.79999999999995</v>
      </c>
      <c r="J370" s="831">
        <v>11</v>
      </c>
      <c r="K370" s="831">
        <v>6190.8</v>
      </c>
      <c r="L370" s="831">
        <v>1</v>
      </c>
      <c r="M370" s="831">
        <v>562.80000000000007</v>
      </c>
      <c r="N370" s="831">
        <v>15</v>
      </c>
      <c r="O370" s="831">
        <v>8442</v>
      </c>
      <c r="P370" s="827">
        <v>1.3636363636363635</v>
      </c>
      <c r="Q370" s="832">
        <v>562.79999999999995</v>
      </c>
    </row>
    <row r="371" spans="1:17" ht="14.45" customHeight="1" x14ac:dyDescent="0.2">
      <c r="A371" s="821" t="s">
        <v>589</v>
      </c>
      <c r="B371" s="822" t="s">
        <v>3620</v>
      </c>
      <c r="C371" s="822" t="s">
        <v>3789</v>
      </c>
      <c r="D371" s="822" t="s">
        <v>4222</v>
      </c>
      <c r="E371" s="822" t="s">
        <v>4223</v>
      </c>
      <c r="F371" s="831">
        <v>1</v>
      </c>
      <c r="G371" s="831">
        <v>1419.82</v>
      </c>
      <c r="H371" s="831"/>
      <c r="I371" s="831">
        <v>1419.82</v>
      </c>
      <c r="J371" s="831"/>
      <c r="K371" s="831"/>
      <c r="L371" s="831"/>
      <c r="M371" s="831"/>
      <c r="N371" s="831"/>
      <c r="O371" s="831"/>
      <c r="P371" s="827"/>
      <c r="Q371" s="832"/>
    </row>
    <row r="372" spans="1:17" ht="14.45" customHeight="1" x14ac:dyDescent="0.2">
      <c r="A372" s="821" t="s">
        <v>589</v>
      </c>
      <c r="B372" s="822" t="s">
        <v>3620</v>
      </c>
      <c r="C372" s="822" t="s">
        <v>3789</v>
      </c>
      <c r="D372" s="822" t="s">
        <v>4224</v>
      </c>
      <c r="E372" s="822" t="s">
        <v>4223</v>
      </c>
      <c r="F372" s="831">
        <v>6</v>
      </c>
      <c r="G372" s="831">
        <v>9283.74</v>
      </c>
      <c r="H372" s="831"/>
      <c r="I372" s="831">
        <v>1547.29</v>
      </c>
      <c r="J372" s="831"/>
      <c r="K372" s="831"/>
      <c r="L372" s="831"/>
      <c r="M372" s="831"/>
      <c r="N372" s="831"/>
      <c r="O372" s="831"/>
      <c r="P372" s="827"/>
      <c r="Q372" s="832"/>
    </row>
    <row r="373" spans="1:17" ht="14.45" customHeight="1" x14ac:dyDescent="0.2">
      <c r="A373" s="821" t="s">
        <v>589</v>
      </c>
      <c r="B373" s="822" t="s">
        <v>3620</v>
      </c>
      <c r="C373" s="822" t="s">
        <v>3789</v>
      </c>
      <c r="D373" s="822" t="s">
        <v>4225</v>
      </c>
      <c r="E373" s="822" t="s">
        <v>4226</v>
      </c>
      <c r="F373" s="831">
        <v>1</v>
      </c>
      <c r="G373" s="831">
        <v>595</v>
      </c>
      <c r="H373" s="831">
        <v>0.5</v>
      </c>
      <c r="I373" s="831">
        <v>595</v>
      </c>
      <c r="J373" s="831">
        <v>2</v>
      </c>
      <c r="K373" s="831">
        <v>1190</v>
      </c>
      <c r="L373" s="831">
        <v>1</v>
      </c>
      <c r="M373" s="831">
        <v>595</v>
      </c>
      <c r="N373" s="831">
        <v>4</v>
      </c>
      <c r="O373" s="831">
        <v>2380</v>
      </c>
      <c r="P373" s="827">
        <v>2</v>
      </c>
      <c r="Q373" s="832">
        <v>595</v>
      </c>
    </row>
    <row r="374" spans="1:17" ht="14.45" customHeight="1" x14ac:dyDescent="0.2">
      <c r="A374" s="821" t="s">
        <v>589</v>
      </c>
      <c r="B374" s="822" t="s">
        <v>3620</v>
      </c>
      <c r="C374" s="822" t="s">
        <v>3789</v>
      </c>
      <c r="D374" s="822" t="s">
        <v>3805</v>
      </c>
      <c r="E374" s="822" t="s">
        <v>3806</v>
      </c>
      <c r="F374" s="831">
        <v>70</v>
      </c>
      <c r="G374" s="831">
        <v>15669.5</v>
      </c>
      <c r="H374" s="831">
        <v>0.86419753086419737</v>
      </c>
      <c r="I374" s="831">
        <v>223.85</v>
      </c>
      <c r="J374" s="831">
        <v>81</v>
      </c>
      <c r="K374" s="831">
        <v>18131.850000000002</v>
      </c>
      <c r="L374" s="831">
        <v>1</v>
      </c>
      <c r="M374" s="831">
        <v>223.85000000000002</v>
      </c>
      <c r="N374" s="831">
        <v>59</v>
      </c>
      <c r="O374" s="831">
        <v>13207.150000000003</v>
      </c>
      <c r="P374" s="827">
        <v>0.72839506172839519</v>
      </c>
      <c r="Q374" s="832">
        <v>223.85000000000005</v>
      </c>
    </row>
    <row r="375" spans="1:17" ht="14.45" customHeight="1" x14ac:dyDescent="0.2">
      <c r="A375" s="821" t="s">
        <v>589</v>
      </c>
      <c r="B375" s="822" t="s">
        <v>3620</v>
      </c>
      <c r="C375" s="822" t="s">
        <v>3789</v>
      </c>
      <c r="D375" s="822" t="s">
        <v>3807</v>
      </c>
      <c r="E375" s="822" t="s">
        <v>3808</v>
      </c>
      <c r="F375" s="831">
        <v>12</v>
      </c>
      <c r="G375" s="831">
        <v>25880.04</v>
      </c>
      <c r="H375" s="831">
        <v>0.70588235294117663</v>
      </c>
      <c r="I375" s="831">
        <v>2156.67</v>
      </c>
      <c r="J375" s="831">
        <v>17</v>
      </c>
      <c r="K375" s="831">
        <v>36663.389999999992</v>
      </c>
      <c r="L375" s="831">
        <v>1</v>
      </c>
      <c r="M375" s="831">
        <v>2156.6699999999996</v>
      </c>
      <c r="N375" s="831">
        <v>17</v>
      </c>
      <c r="O375" s="831">
        <v>36663.39</v>
      </c>
      <c r="P375" s="827">
        <v>1.0000000000000002</v>
      </c>
      <c r="Q375" s="832">
        <v>2156.67</v>
      </c>
    </row>
    <row r="376" spans="1:17" ht="14.45" customHeight="1" x14ac:dyDescent="0.2">
      <c r="A376" s="821" t="s">
        <v>589</v>
      </c>
      <c r="B376" s="822" t="s">
        <v>3620</v>
      </c>
      <c r="C376" s="822" t="s">
        <v>3789</v>
      </c>
      <c r="D376" s="822" t="s">
        <v>4227</v>
      </c>
      <c r="E376" s="822" t="s">
        <v>3808</v>
      </c>
      <c r="F376" s="831">
        <v>3</v>
      </c>
      <c r="G376" s="831">
        <v>10816.53</v>
      </c>
      <c r="H376" s="831">
        <v>1.5</v>
      </c>
      <c r="I376" s="831">
        <v>3605.51</v>
      </c>
      <c r="J376" s="831">
        <v>2</v>
      </c>
      <c r="K376" s="831">
        <v>7211.02</v>
      </c>
      <c r="L376" s="831">
        <v>1</v>
      </c>
      <c r="M376" s="831">
        <v>3605.51</v>
      </c>
      <c r="N376" s="831">
        <v>2</v>
      </c>
      <c r="O376" s="831">
        <v>7211.02</v>
      </c>
      <c r="P376" s="827">
        <v>1</v>
      </c>
      <c r="Q376" s="832">
        <v>3605.51</v>
      </c>
    </row>
    <row r="377" spans="1:17" ht="14.45" customHeight="1" x14ac:dyDescent="0.2">
      <c r="A377" s="821" t="s">
        <v>589</v>
      </c>
      <c r="B377" s="822" t="s">
        <v>3620</v>
      </c>
      <c r="C377" s="822" t="s">
        <v>3789</v>
      </c>
      <c r="D377" s="822" t="s">
        <v>3809</v>
      </c>
      <c r="E377" s="822" t="s">
        <v>3808</v>
      </c>
      <c r="F377" s="831">
        <v>11</v>
      </c>
      <c r="G377" s="831">
        <v>62791.189999999995</v>
      </c>
      <c r="H377" s="831">
        <v>0.91666666666666663</v>
      </c>
      <c r="I377" s="831">
        <v>5708.29</v>
      </c>
      <c r="J377" s="831">
        <v>12</v>
      </c>
      <c r="K377" s="831">
        <v>68499.48</v>
      </c>
      <c r="L377" s="831">
        <v>1</v>
      </c>
      <c r="M377" s="831">
        <v>5708.29</v>
      </c>
      <c r="N377" s="831">
        <v>12</v>
      </c>
      <c r="O377" s="831">
        <v>68499.48</v>
      </c>
      <c r="P377" s="827">
        <v>1</v>
      </c>
      <c r="Q377" s="832">
        <v>5708.29</v>
      </c>
    </row>
    <row r="378" spans="1:17" ht="14.45" customHeight="1" x14ac:dyDescent="0.2">
      <c r="A378" s="821" t="s">
        <v>589</v>
      </c>
      <c r="B378" s="822" t="s">
        <v>3620</v>
      </c>
      <c r="C378" s="822" t="s">
        <v>3789</v>
      </c>
      <c r="D378" s="822" t="s">
        <v>4228</v>
      </c>
      <c r="E378" s="822" t="s">
        <v>3811</v>
      </c>
      <c r="F378" s="831">
        <v>1</v>
      </c>
      <c r="G378" s="831">
        <v>4093.64</v>
      </c>
      <c r="H378" s="831"/>
      <c r="I378" s="831">
        <v>4093.64</v>
      </c>
      <c r="J378" s="831"/>
      <c r="K378" s="831"/>
      <c r="L378" s="831"/>
      <c r="M378" s="831"/>
      <c r="N378" s="831"/>
      <c r="O378" s="831"/>
      <c r="P378" s="827"/>
      <c r="Q378" s="832"/>
    </row>
    <row r="379" spans="1:17" ht="14.45" customHeight="1" x14ac:dyDescent="0.2">
      <c r="A379" s="821" t="s">
        <v>589</v>
      </c>
      <c r="B379" s="822" t="s">
        <v>3620</v>
      </c>
      <c r="C379" s="822" t="s">
        <v>3789</v>
      </c>
      <c r="D379" s="822" t="s">
        <v>3810</v>
      </c>
      <c r="E379" s="822" t="s">
        <v>3811</v>
      </c>
      <c r="F379" s="831">
        <v>13</v>
      </c>
      <c r="G379" s="831">
        <v>51196.340000000004</v>
      </c>
      <c r="H379" s="831">
        <v>0.8125</v>
      </c>
      <c r="I379" s="831">
        <v>3938.1800000000003</v>
      </c>
      <c r="J379" s="831">
        <v>16</v>
      </c>
      <c r="K379" s="831">
        <v>63010.880000000005</v>
      </c>
      <c r="L379" s="831">
        <v>1</v>
      </c>
      <c r="M379" s="831">
        <v>3938.1800000000003</v>
      </c>
      <c r="N379" s="831">
        <v>17</v>
      </c>
      <c r="O379" s="831">
        <v>66948.98</v>
      </c>
      <c r="P379" s="827">
        <v>1.0624987303779918</v>
      </c>
      <c r="Q379" s="832">
        <v>3938.1752941176469</v>
      </c>
    </row>
    <row r="380" spans="1:17" ht="14.45" customHeight="1" x14ac:dyDescent="0.2">
      <c r="A380" s="821" t="s">
        <v>589</v>
      </c>
      <c r="B380" s="822" t="s">
        <v>3620</v>
      </c>
      <c r="C380" s="822" t="s">
        <v>3789</v>
      </c>
      <c r="D380" s="822" t="s">
        <v>3812</v>
      </c>
      <c r="E380" s="822" t="s">
        <v>3813</v>
      </c>
      <c r="F380" s="831">
        <v>5</v>
      </c>
      <c r="G380" s="831">
        <v>19641.7</v>
      </c>
      <c r="H380" s="831">
        <v>2.5</v>
      </c>
      <c r="I380" s="831">
        <v>3928.34</v>
      </c>
      <c r="J380" s="831">
        <v>2</v>
      </c>
      <c r="K380" s="831">
        <v>7856.68</v>
      </c>
      <c r="L380" s="831">
        <v>1</v>
      </c>
      <c r="M380" s="831">
        <v>3928.34</v>
      </c>
      <c r="N380" s="831"/>
      <c r="O380" s="831"/>
      <c r="P380" s="827"/>
      <c r="Q380" s="832"/>
    </row>
    <row r="381" spans="1:17" ht="14.45" customHeight="1" x14ac:dyDescent="0.2">
      <c r="A381" s="821" t="s">
        <v>589</v>
      </c>
      <c r="B381" s="822" t="s">
        <v>3620</v>
      </c>
      <c r="C381" s="822" t="s">
        <v>3789</v>
      </c>
      <c r="D381" s="822" t="s">
        <v>3814</v>
      </c>
      <c r="E381" s="822" t="s">
        <v>3815</v>
      </c>
      <c r="F381" s="831">
        <v>2</v>
      </c>
      <c r="G381" s="831">
        <v>8770.74</v>
      </c>
      <c r="H381" s="831">
        <v>2</v>
      </c>
      <c r="I381" s="831">
        <v>4385.37</v>
      </c>
      <c r="J381" s="831">
        <v>1</v>
      </c>
      <c r="K381" s="831">
        <v>4385.37</v>
      </c>
      <c r="L381" s="831">
        <v>1</v>
      </c>
      <c r="M381" s="831">
        <v>4385.37</v>
      </c>
      <c r="N381" s="831"/>
      <c r="O381" s="831"/>
      <c r="P381" s="827"/>
      <c r="Q381" s="832"/>
    </row>
    <row r="382" spans="1:17" ht="14.45" customHeight="1" x14ac:dyDescent="0.2">
      <c r="A382" s="821" t="s">
        <v>589</v>
      </c>
      <c r="B382" s="822" t="s">
        <v>3620</v>
      </c>
      <c r="C382" s="822" t="s">
        <v>3789</v>
      </c>
      <c r="D382" s="822" t="s">
        <v>3818</v>
      </c>
      <c r="E382" s="822" t="s">
        <v>3819</v>
      </c>
      <c r="F382" s="831">
        <v>6</v>
      </c>
      <c r="G382" s="831">
        <v>23570.04</v>
      </c>
      <c r="H382" s="831">
        <v>3</v>
      </c>
      <c r="I382" s="831">
        <v>3928.34</v>
      </c>
      <c r="J382" s="831">
        <v>2</v>
      </c>
      <c r="K382" s="831">
        <v>7856.68</v>
      </c>
      <c r="L382" s="831">
        <v>1</v>
      </c>
      <c r="M382" s="831">
        <v>3928.34</v>
      </c>
      <c r="N382" s="831">
        <v>1</v>
      </c>
      <c r="O382" s="831">
        <v>3928.34</v>
      </c>
      <c r="P382" s="827">
        <v>0.5</v>
      </c>
      <c r="Q382" s="832">
        <v>3928.34</v>
      </c>
    </row>
    <row r="383" spans="1:17" ht="14.45" customHeight="1" x14ac:dyDescent="0.2">
      <c r="A383" s="821" t="s">
        <v>589</v>
      </c>
      <c r="B383" s="822" t="s">
        <v>3620</v>
      </c>
      <c r="C383" s="822" t="s">
        <v>3789</v>
      </c>
      <c r="D383" s="822" t="s">
        <v>3822</v>
      </c>
      <c r="E383" s="822" t="s">
        <v>3823</v>
      </c>
      <c r="F383" s="831">
        <v>1</v>
      </c>
      <c r="G383" s="831">
        <v>3353.67</v>
      </c>
      <c r="H383" s="831">
        <v>0.5</v>
      </c>
      <c r="I383" s="831">
        <v>3353.67</v>
      </c>
      <c r="J383" s="831">
        <v>2</v>
      </c>
      <c r="K383" s="831">
        <v>6707.34</v>
      </c>
      <c r="L383" s="831">
        <v>1</v>
      </c>
      <c r="M383" s="831">
        <v>3353.67</v>
      </c>
      <c r="N383" s="831">
        <v>4</v>
      </c>
      <c r="O383" s="831">
        <v>8698.44</v>
      </c>
      <c r="P383" s="827">
        <v>1.2968538943903247</v>
      </c>
      <c r="Q383" s="832">
        <v>2174.61</v>
      </c>
    </row>
    <row r="384" spans="1:17" ht="14.45" customHeight="1" x14ac:dyDescent="0.2">
      <c r="A384" s="821" t="s">
        <v>589</v>
      </c>
      <c r="B384" s="822" t="s">
        <v>3620</v>
      </c>
      <c r="C384" s="822" t="s">
        <v>3789</v>
      </c>
      <c r="D384" s="822" t="s">
        <v>3824</v>
      </c>
      <c r="E384" s="822" t="s">
        <v>3825</v>
      </c>
      <c r="F384" s="831">
        <v>2</v>
      </c>
      <c r="G384" s="831">
        <v>8601.82</v>
      </c>
      <c r="H384" s="831"/>
      <c r="I384" s="831">
        <v>4300.91</v>
      </c>
      <c r="J384" s="831"/>
      <c r="K384" s="831"/>
      <c r="L384" s="831"/>
      <c r="M384" s="831"/>
      <c r="N384" s="831"/>
      <c r="O384" s="831"/>
      <c r="P384" s="827"/>
      <c r="Q384" s="832"/>
    </row>
    <row r="385" spans="1:17" ht="14.45" customHeight="1" x14ac:dyDescent="0.2">
      <c r="A385" s="821" t="s">
        <v>589</v>
      </c>
      <c r="B385" s="822" t="s">
        <v>3620</v>
      </c>
      <c r="C385" s="822" t="s">
        <v>3789</v>
      </c>
      <c r="D385" s="822" t="s">
        <v>4229</v>
      </c>
      <c r="E385" s="822" t="s">
        <v>3825</v>
      </c>
      <c r="F385" s="831">
        <v>3</v>
      </c>
      <c r="G385" s="831">
        <v>1085.07</v>
      </c>
      <c r="H385" s="831"/>
      <c r="I385" s="831">
        <v>361.69</v>
      </c>
      <c r="J385" s="831"/>
      <c r="K385" s="831"/>
      <c r="L385" s="831"/>
      <c r="M385" s="831"/>
      <c r="N385" s="831"/>
      <c r="O385" s="831"/>
      <c r="P385" s="827"/>
      <c r="Q385" s="832"/>
    </row>
    <row r="386" spans="1:17" ht="14.45" customHeight="1" x14ac:dyDescent="0.2">
      <c r="A386" s="821" t="s">
        <v>589</v>
      </c>
      <c r="B386" s="822" t="s">
        <v>3620</v>
      </c>
      <c r="C386" s="822" t="s">
        <v>3789</v>
      </c>
      <c r="D386" s="822" t="s">
        <v>3826</v>
      </c>
      <c r="E386" s="822" t="s">
        <v>3827</v>
      </c>
      <c r="F386" s="831">
        <v>7</v>
      </c>
      <c r="G386" s="831">
        <v>32732</v>
      </c>
      <c r="H386" s="831">
        <v>1.75</v>
      </c>
      <c r="I386" s="831">
        <v>4676</v>
      </c>
      <c r="J386" s="831">
        <v>4</v>
      </c>
      <c r="K386" s="831">
        <v>18704</v>
      </c>
      <c r="L386" s="831">
        <v>1</v>
      </c>
      <c r="M386" s="831">
        <v>4676</v>
      </c>
      <c r="N386" s="831">
        <v>2</v>
      </c>
      <c r="O386" s="831">
        <v>8251.26</v>
      </c>
      <c r="P386" s="827">
        <v>0.44114948674080412</v>
      </c>
      <c r="Q386" s="832">
        <v>4125.63</v>
      </c>
    </row>
    <row r="387" spans="1:17" ht="14.45" customHeight="1" x14ac:dyDescent="0.2">
      <c r="A387" s="821" t="s">
        <v>589</v>
      </c>
      <c r="B387" s="822" t="s">
        <v>3620</v>
      </c>
      <c r="C387" s="822" t="s">
        <v>3789</v>
      </c>
      <c r="D387" s="822" t="s">
        <v>3828</v>
      </c>
      <c r="E387" s="822" t="s">
        <v>3827</v>
      </c>
      <c r="F387" s="831">
        <v>3</v>
      </c>
      <c r="G387" s="831">
        <v>15717</v>
      </c>
      <c r="H387" s="831">
        <v>1.5</v>
      </c>
      <c r="I387" s="831">
        <v>5239</v>
      </c>
      <c r="J387" s="831">
        <v>2</v>
      </c>
      <c r="K387" s="831">
        <v>10478</v>
      </c>
      <c r="L387" s="831">
        <v>1</v>
      </c>
      <c r="M387" s="831">
        <v>5239</v>
      </c>
      <c r="N387" s="831">
        <v>1</v>
      </c>
      <c r="O387" s="831">
        <v>5239</v>
      </c>
      <c r="P387" s="827">
        <v>0.5</v>
      </c>
      <c r="Q387" s="832">
        <v>5239</v>
      </c>
    </row>
    <row r="388" spans="1:17" ht="14.45" customHeight="1" x14ac:dyDescent="0.2">
      <c r="A388" s="821" t="s">
        <v>589</v>
      </c>
      <c r="B388" s="822" t="s">
        <v>3620</v>
      </c>
      <c r="C388" s="822" t="s">
        <v>3789</v>
      </c>
      <c r="D388" s="822" t="s">
        <v>3829</v>
      </c>
      <c r="E388" s="822" t="s">
        <v>3827</v>
      </c>
      <c r="F388" s="831">
        <v>3</v>
      </c>
      <c r="G388" s="831">
        <v>17469</v>
      </c>
      <c r="H388" s="831">
        <v>0.75</v>
      </c>
      <c r="I388" s="831">
        <v>5823</v>
      </c>
      <c r="J388" s="831">
        <v>4</v>
      </c>
      <c r="K388" s="831">
        <v>23292</v>
      </c>
      <c r="L388" s="831">
        <v>1</v>
      </c>
      <c r="M388" s="831">
        <v>5823</v>
      </c>
      <c r="N388" s="831">
        <v>4</v>
      </c>
      <c r="O388" s="831">
        <v>22861.699999999997</v>
      </c>
      <c r="P388" s="827">
        <v>0.98152584578396007</v>
      </c>
      <c r="Q388" s="832">
        <v>5715.4249999999993</v>
      </c>
    </row>
    <row r="389" spans="1:17" ht="14.45" customHeight="1" x14ac:dyDescent="0.2">
      <c r="A389" s="821" t="s">
        <v>589</v>
      </c>
      <c r="B389" s="822" t="s">
        <v>3620</v>
      </c>
      <c r="C389" s="822" t="s">
        <v>3789</v>
      </c>
      <c r="D389" s="822" t="s">
        <v>3831</v>
      </c>
      <c r="E389" s="822" t="s">
        <v>3827</v>
      </c>
      <c r="F389" s="831">
        <v>59</v>
      </c>
      <c r="G389" s="831">
        <v>34928</v>
      </c>
      <c r="H389" s="831">
        <v>1.1568627450980393</v>
      </c>
      <c r="I389" s="831">
        <v>592</v>
      </c>
      <c r="J389" s="831">
        <v>51</v>
      </c>
      <c r="K389" s="831">
        <v>30192</v>
      </c>
      <c r="L389" s="831">
        <v>1</v>
      </c>
      <c r="M389" s="831">
        <v>592</v>
      </c>
      <c r="N389" s="831">
        <v>44</v>
      </c>
      <c r="O389" s="831">
        <v>22170.18</v>
      </c>
      <c r="P389" s="827">
        <v>0.73430643879173296</v>
      </c>
      <c r="Q389" s="832">
        <v>503.86772727272728</v>
      </c>
    </row>
    <row r="390" spans="1:17" ht="14.45" customHeight="1" x14ac:dyDescent="0.2">
      <c r="A390" s="821" t="s">
        <v>589</v>
      </c>
      <c r="B390" s="822" t="s">
        <v>3620</v>
      </c>
      <c r="C390" s="822" t="s">
        <v>3789</v>
      </c>
      <c r="D390" s="822" t="s">
        <v>3832</v>
      </c>
      <c r="E390" s="822" t="s">
        <v>3833</v>
      </c>
      <c r="F390" s="831">
        <v>5</v>
      </c>
      <c r="G390" s="831">
        <v>32966.75</v>
      </c>
      <c r="H390" s="831">
        <v>5</v>
      </c>
      <c r="I390" s="831">
        <v>6593.35</v>
      </c>
      <c r="J390" s="831">
        <v>1</v>
      </c>
      <c r="K390" s="831">
        <v>6593.35</v>
      </c>
      <c r="L390" s="831">
        <v>1</v>
      </c>
      <c r="M390" s="831">
        <v>6593.35</v>
      </c>
      <c r="N390" s="831">
        <v>2</v>
      </c>
      <c r="O390" s="831">
        <v>10342.85</v>
      </c>
      <c r="P390" s="827">
        <v>1.5686790478284938</v>
      </c>
      <c r="Q390" s="832">
        <v>5171.4250000000002</v>
      </c>
    </row>
    <row r="391" spans="1:17" ht="14.45" customHeight="1" x14ac:dyDescent="0.2">
      <c r="A391" s="821" t="s">
        <v>589</v>
      </c>
      <c r="B391" s="822" t="s">
        <v>3620</v>
      </c>
      <c r="C391" s="822" t="s">
        <v>3789</v>
      </c>
      <c r="D391" s="822" t="s">
        <v>3834</v>
      </c>
      <c r="E391" s="822" t="s">
        <v>3833</v>
      </c>
      <c r="F391" s="831"/>
      <c r="G391" s="831"/>
      <c r="H391" s="831"/>
      <c r="I391" s="831"/>
      <c r="J391" s="831">
        <v>6</v>
      </c>
      <c r="K391" s="831">
        <v>11873.640000000001</v>
      </c>
      <c r="L391" s="831">
        <v>1</v>
      </c>
      <c r="M391" s="831">
        <v>1978.9400000000003</v>
      </c>
      <c r="N391" s="831">
        <v>4</v>
      </c>
      <c r="O391" s="831">
        <v>7915.76</v>
      </c>
      <c r="P391" s="827">
        <v>0.66666666666666663</v>
      </c>
      <c r="Q391" s="832">
        <v>1978.94</v>
      </c>
    </row>
    <row r="392" spans="1:17" ht="14.45" customHeight="1" x14ac:dyDescent="0.2">
      <c r="A392" s="821" t="s">
        <v>589</v>
      </c>
      <c r="B392" s="822" t="s">
        <v>3620</v>
      </c>
      <c r="C392" s="822" t="s">
        <v>3789</v>
      </c>
      <c r="D392" s="822" t="s">
        <v>3835</v>
      </c>
      <c r="E392" s="822" t="s">
        <v>3836</v>
      </c>
      <c r="F392" s="831">
        <v>2</v>
      </c>
      <c r="G392" s="831">
        <v>20956</v>
      </c>
      <c r="H392" s="831">
        <v>2</v>
      </c>
      <c r="I392" s="831">
        <v>10478</v>
      </c>
      <c r="J392" s="831">
        <v>1</v>
      </c>
      <c r="K392" s="831">
        <v>10478</v>
      </c>
      <c r="L392" s="831">
        <v>1</v>
      </c>
      <c r="M392" s="831">
        <v>10478</v>
      </c>
      <c r="N392" s="831">
        <v>1</v>
      </c>
      <c r="O392" s="831">
        <v>5886.13</v>
      </c>
      <c r="P392" s="827">
        <v>0.56176083221988926</v>
      </c>
      <c r="Q392" s="832">
        <v>5886.13</v>
      </c>
    </row>
    <row r="393" spans="1:17" ht="14.45" customHeight="1" x14ac:dyDescent="0.2">
      <c r="A393" s="821" t="s">
        <v>589</v>
      </c>
      <c r="B393" s="822" t="s">
        <v>3620</v>
      </c>
      <c r="C393" s="822" t="s">
        <v>3789</v>
      </c>
      <c r="D393" s="822" t="s">
        <v>3839</v>
      </c>
      <c r="E393" s="822" t="s">
        <v>3838</v>
      </c>
      <c r="F393" s="831"/>
      <c r="G393" s="831"/>
      <c r="H393" s="831"/>
      <c r="I393" s="831"/>
      <c r="J393" s="831"/>
      <c r="K393" s="831"/>
      <c r="L393" s="831"/>
      <c r="M393" s="831"/>
      <c r="N393" s="831">
        <v>3</v>
      </c>
      <c r="O393" s="831">
        <v>17893.439999999999</v>
      </c>
      <c r="P393" s="827"/>
      <c r="Q393" s="832">
        <v>5964.48</v>
      </c>
    </row>
    <row r="394" spans="1:17" ht="14.45" customHeight="1" x14ac:dyDescent="0.2">
      <c r="A394" s="821" t="s">
        <v>589</v>
      </c>
      <c r="B394" s="822" t="s">
        <v>3620</v>
      </c>
      <c r="C394" s="822" t="s">
        <v>3789</v>
      </c>
      <c r="D394" s="822" t="s">
        <v>3840</v>
      </c>
      <c r="E394" s="822" t="s">
        <v>3838</v>
      </c>
      <c r="F394" s="831"/>
      <c r="G394" s="831"/>
      <c r="H394" s="831"/>
      <c r="I394" s="831"/>
      <c r="J394" s="831"/>
      <c r="K394" s="831"/>
      <c r="L394" s="831"/>
      <c r="M394" s="831"/>
      <c r="N394" s="831">
        <v>17</v>
      </c>
      <c r="O394" s="831">
        <v>35203.770000000004</v>
      </c>
      <c r="P394" s="827"/>
      <c r="Q394" s="832">
        <v>2070.8100000000004</v>
      </c>
    </row>
    <row r="395" spans="1:17" ht="14.45" customHeight="1" x14ac:dyDescent="0.2">
      <c r="A395" s="821" t="s">
        <v>589</v>
      </c>
      <c r="B395" s="822" t="s">
        <v>3620</v>
      </c>
      <c r="C395" s="822" t="s">
        <v>3789</v>
      </c>
      <c r="D395" s="822" t="s">
        <v>4230</v>
      </c>
      <c r="E395" s="822" t="s">
        <v>3844</v>
      </c>
      <c r="F395" s="831">
        <v>6</v>
      </c>
      <c r="G395" s="831">
        <v>38241.839999999997</v>
      </c>
      <c r="H395" s="831"/>
      <c r="I395" s="831">
        <v>6373.6399999999994</v>
      </c>
      <c r="J395" s="831"/>
      <c r="K395" s="831"/>
      <c r="L395" s="831"/>
      <c r="M395" s="831"/>
      <c r="N395" s="831"/>
      <c r="O395" s="831"/>
      <c r="P395" s="827"/>
      <c r="Q395" s="832"/>
    </row>
    <row r="396" spans="1:17" ht="14.45" customHeight="1" x14ac:dyDescent="0.2">
      <c r="A396" s="821" t="s">
        <v>589</v>
      </c>
      <c r="B396" s="822" t="s">
        <v>3620</v>
      </c>
      <c r="C396" s="822" t="s">
        <v>3789</v>
      </c>
      <c r="D396" s="822" t="s">
        <v>3843</v>
      </c>
      <c r="E396" s="822" t="s">
        <v>3844</v>
      </c>
      <c r="F396" s="831">
        <v>26</v>
      </c>
      <c r="G396" s="831">
        <v>160244.5</v>
      </c>
      <c r="H396" s="831"/>
      <c r="I396" s="831">
        <v>6163.25</v>
      </c>
      <c r="J396" s="831"/>
      <c r="K396" s="831"/>
      <c r="L396" s="831"/>
      <c r="M396" s="831"/>
      <c r="N396" s="831"/>
      <c r="O396" s="831"/>
      <c r="P396" s="827"/>
      <c r="Q396" s="832"/>
    </row>
    <row r="397" spans="1:17" ht="14.45" customHeight="1" x14ac:dyDescent="0.2">
      <c r="A397" s="821" t="s">
        <v>589</v>
      </c>
      <c r="B397" s="822" t="s">
        <v>3620</v>
      </c>
      <c r="C397" s="822" t="s">
        <v>3789</v>
      </c>
      <c r="D397" s="822" t="s">
        <v>3845</v>
      </c>
      <c r="E397" s="822" t="s">
        <v>3844</v>
      </c>
      <c r="F397" s="831">
        <v>33</v>
      </c>
      <c r="G397" s="831">
        <v>35362.800000000003</v>
      </c>
      <c r="H397" s="831"/>
      <c r="I397" s="831">
        <v>1071.6000000000001</v>
      </c>
      <c r="J397" s="831"/>
      <c r="K397" s="831"/>
      <c r="L397" s="831"/>
      <c r="M397" s="831"/>
      <c r="N397" s="831"/>
      <c r="O397" s="831"/>
      <c r="P397" s="827"/>
      <c r="Q397" s="832"/>
    </row>
    <row r="398" spans="1:17" ht="14.45" customHeight="1" x14ac:dyDescent="0.2">
      <c r="A398" s="821" t="s">
        <v>589</v>
      </c>
      <c r="B398" s="822" t="s">
        <v>3620</v>
      </c>
      <c r="C398" s="822" t="s">
        <v>3789</v>
      </c>
      <c r="D398" s="822" t="s">
        <v>3846</v>
      </c>
      <c r="E398" s="822" t="s">
        <v>3847</v>
      </c>
      <c r="F398" s="831">
        <v>2</v>
      </c>
      <c r="G398" s="831">
        <v>110490</v>
      </c>
      <c r="H398" s="831">
        <v>1</v>
      </c>
      <c r="I398" s="831">
        <v>55245</v>
      </c>
      <c r="J398" s="831">
        <v>2</v>
      </c>
      <c r="K398" s="831">
        <v>110490</v>
      </c>
      <c r="L398" s="831">
        <v>1</v>
      </c>
      <c r="M398" s="831">
        <v>55245</v>
      </c>
      <c r="N398" s="831">
        <v>1</v>
      </c>
      <c r="O398" s="831">
        <v>55245</v>
      </c>
      <c r="P398" s="827">
        <v>0.5</v>
      </c>
      <c r="Q398" s="832">
        <v>55245</v>
      </c>
    </row>
    <row r="399" spans="1:17" ht="14.45" customHeight="1" x14ac:dyDescent="0.2">
      <c r="A399" s="821" t="s">
        <v>589</v>
      </c>
      <c r="B399" s="822" t="s">
        <v>3620</v>
      </c>
      <c r="C399" s="822" t="s">
        <v>3789</v>
      </c>
      <c r="D399" s="822" t="s">
        <v>3848</v>
      </c>
      <c r="E399" s="822" t="s">
        <v>3849</v>
      </c>
      <c r="F399" s="831">
        <v>2</v>
      </c>
      <c r="G399" s="831">
        <v>125316</v>
      </c>
      <c r="H399" s="831">
        <v>2</v>
      </c>
      <c r="I399" s="831">
        <v>62658</v>
      </c>
      <c r="J399" s="831">
        <v>1</v>
      </c>
      <c r="K399" s="831">
        <v>62658</v>
      </c>
      <c r="L399" s="831">
        <v>1</v>
      </c>
      <c r="M399" s="831">
        <v>62658</v>
      </c>
      <c r="N399" s="831">
        <v>6</v>
      </c>
      <c r="O399" s="831">
        <v>375948</v>
      </c>
      <c r="P399" s="827">
        <v>6</v>
      </c>
      <c r="Q399" s="832">
        <v>62658</v>
      </c>
    </row>
    <row r="400" spans="1:17" ht="14.45" customHeight="1" x14ac:dyDescent="0.2">
      <c r="A400" s="821" t="s">
        <v>589</v>
      </c>
      <c r="B400" s="822" t="s">
        <v>3620</v>
      </c>
      <c r="C400" s="822" t="s">
        <v>3789</v>
      </c>
      <c r="D400" s="822" t="s">
        <v>3740</v>
      </c>
      <c r="E400" s="822" t="s">
        <v>4231</v>
      </c>
      <c r="F400" s="831">
        <v>0.6</v>
      </c>
      <c r="G400" s="831">
        <v>2874.37</v>
      </c>
      <c r="H400" s="831"/>
      <c r="I400" s="831">
        <v>4790.6166666666668</v>
      </c>
      <c r="J400" s="831"/>
      <c r="K400" s="831"/>
      <c r="L400" s="831"/>
      <c r="M400" s="831"/>
      <c r="N400" s="831"/>
      <c r="O400" s="831"/>
      <c r="P400" s="827"/>
      <c r="Q400" s="832"/>
    </row>
    <row r="401" spans="1:17" ht="14.45" customHeight="1" x14ac:dyDescent="0.2">
      <c r="A401" s="821" t="s">
        <v>589</v>
      </c>
      <c r="B401" s="822" t="s">
        <v>3620</v>
      </c>
      <c r="C401" s="822" t="s">
        <v>3789</v>
      </c>
      <c r="D401" s="822" t="s">
        <v>3852</v>
      </c>
      <c r="E401" s="822" t="s">
        <v>3853</v>
      </c>
      <c r="F401" s="831">
        <v>2</v>
      </c>
      <c r="G401" s="831">
        <v>11220</v>
      </c>
      <c r="H401" s="831"/>
      <c r="I401" s="831">
        <v>5610</v>
      </c>
      <c r="J401" s="831"/>
      <c r="K401" s="831"/>
      <c r="L401" s="831"/>
      <c r="M401" s="831"/>
      <c r="N401" s="831">
        <v>4</v>
      </c>
      <c r="O401" s="831">
        <v>22438.240000000002</v>
      </c>
      <c r="P401" s="827"/>
      <c r="Q401" s="832">
        <v>5609.56</v>
      </c>
    </row>
    <row r="402" spans="1:17" ht="14.45" customHeight="1" x14ac:dyDescent="0.2">
      <c r="A402" s="821" t="s">
        <v>589</v>
      </c>
      <c r="B402" s="822" t="s">
        <v>3620</v>
      </c>
      <c r="C402" s="822" t="s">
        <v>3789</v>
      </c>
      <c r="D402" s="822" t="s">
        <v>3854</v>
      </c>
      <c r="E402" s="822" t="s">
        <v>3853</v>
      </c>
      <c r="F402" s="831">
        <v>2</v>
      </c>
      <c r="G402" s="831">
        <v>12308</v>
      </c>
      <c r="H402" s="831"/>
      <c r="I402" s="831">
        <v>6154</v>
      </c>
      <c r="J402" s="831"/>
      <c r="K402" s="831"/>
      <c r="L402" s="831"/>
      <c r="M402" s="831"/>
      <c r="N402" s="831">
        <v>3</v>
      </c>
      <c r="O402" s="831">
        <v>18458.550000000003</v>
      </c>
      <c r="P402" s="827"/>
      <c r="Q402" s="832">
        <v>6152.8500000000013</v>
      </c>
    </row>
    <row r="403" spans="1:17" ht="14.45" customHeight="1" x14ac:dyDescent="0.2">
      <c r="A403" s="821" t="s">
        <v>589</v>
      </c>
      <c r="B403" s="822" t="s">
        <v>3620</v>
      </c>
      <c r="C403" s="822" t="s">
        <v>3789</v>
      </c>
      <c r="D403" s="822" t="s">
        <v>3855</v>
      </c>
      <c r="E403" s="822" t="s">
        <v>3856</v>
      </c>
      <c r="F403" s="831">
        <v>1</v>
      </c>
      <c r="G403" s="831">
        <v>15980.73</v>
      </c>
      <c r="H403" s="831"/>
      <c r="I403" s="831">
        <v>15980.73</v>
      </c>
      <c r="J403" s="831"/>
      <c r="K403" s="831"/>
      <c r="L403" s="831"/>
      <c r="M403" s="831"/>
      <c r="N403" s="831"/>
      <c r="O403" s="831"/>
      <c r="P403" s="827"/>
      <c r="Q403" s="832"/>
    </row>
    <row r="404" spans="1:17" ht="14.45" customHeight="1" x14ac:dyDescent="0.2">
      <c r="A404" s="821" t="s">
        <v>589</v>
      </c>
      <c r="B404" s="822" t="s">
        <v>3620</v>
      </c>
      <c r="C404" s="822" t="s">
        <v>3789</v>
      </c>
      <c r="D404" s="822" t="s">
        <v>3857</v>
      </c>
      <c r="E404" s="822" t="s">
        <v>3856</v>
      </c>
      <c r="F404" s="831">
        <v>4</v>
      </c>
      <c r="G404" s="831">
        <v>3283.2</v>
      </c>
      <c r="H404" s="831"/>
      <c r="I404" s="831">
        <v>820.8</v>
      </c>
      <c r="J404" s="831"/>
      <c r="K404" s="831"/>
      <c r="L404" s="831"/>
      <c r="M404" s="831"/>
      <c r="N404" s="831"/>
      <c r="O404" s="831"/>
      <c r="P404" s="827"/>
      <c r="Q404" s="832"/>
    </row>
    <row r="405" spans="1:17" ht="14.45" customHeight="1" x14ac:dyDescent="0.2">
      <c r="A405" s="821" t="s">
        <v>589</v>
      </c>
      <c r="B405" s="822" t="s">
        <v>3620</v>
      </c>
      <c r="C405" s="822" t="s">
        <v>3789</v>
      </c>
      <c r="D405" s="822" t="s">
        <v>3858</v>
      </c>
      <c r="E405" s="822" t="s">
        <v>3856</v>
      </c>
      <c r="F405" s="831">
        <v>2</v>
      </c>
      <c r="G405" s="831">
        <v>13630.26</v>
      </c>
      <c r="H405" s="831"/>
      <c r="I405" s="831">
        <v>6815.13</v>
      </c>
      <c r="J405" s="831"/>
      <c r="K405" s="831"/>
      <c r="L405" s="831"/>
      <c r="M405" s="831"/>
      <c r="N405" s="831"/>
      <c r="O405" s="831"/>
      <c r="P405" s="827"/>
      <c r="Q405" s="832"/>
    </row>
    <row r="406" spans="1:17" ht="14.45" customHeight="1" x14ac:dyDescent="0.2">
      <c r="A406" s="821" t="s">
        <v>589</v>
      </c>
      <c r="B406" s="822" t="s">
        <v>3620</v>
      </c>
      <c r="C406" s="822" t="s">
        <v>3789</v>
      </c>
      <c r="D406" s="822" t="s">
        <v>3859</v>
      </c>
      <c r="E406" s="822" t="s">
        <v>3860</v>
      </c>
      <c r="F406" s="831">
        <v>1</v>
      </c>
      <c r="G406" s="831">
        <v>22007</v>
      </c>
      <c r="H406" s="831"/>
      <c r="I406" s="831">
        <v>22007</v>
      </c>
      <c r="J406" s="831"/>
      <c r="K406" s="831"/>
      <c r="L406" s="831"/>
      <c r="M406" s="831"/>
      <c r="N406" s="831"/>
      <c r="O406" s="831"/>
      <c r="P406" s="827"/>
      <c r="Q406" s="832"/>
    </row>
    <row r="407" spans="1:17" ht="14.45" customHeight="1" x14ac:dyDescent="0.2">
      <c r="A407" s="821" t="s">
        <v>589</v>
      </c>
      <c r="B407" s="822" t="s">
        <v>3620</v>
      </c>
      <c r="C407" s="822" t="s">
        <v>3789</v>
      </c>
      <c r="D407" s="822" t="s">
        <v>3861</v>
      </c>
      <c r="E407" s="822" t="s">
        <v>3862</v>
      </c>
      <c r="F407" s="831">
        <v>1</v>
      </c>
      <c r="G407" s="831">
        <v>6028.08</v>
      </c>
      <c r="H407" s="831"/>
      <c r="I407" s="831">
        <v>6028.08</v>
      </c>
      <c r="J407" s="831"/>
      <c r="K407" s="831"/>
      <c r="L407" s="831"/>
      <c r="M407" s="831"/>
      <c r="N407" s="831"/>
      <c r="O407" s="831"/>
      <c r="P407" s="827"/>
      <c r="Q407" s="832"/>
    </row>
    <row r="408" spans="1:17" ht="14.45" customHeight="1" x14ac:dyDescent="0.2">
      <c r="A408" s="821" t="s">
        <v>589</v>
      </c>
      <c r="B408" s="822" t="s">
        <v>3620</v>
      </c>
      <c r="C408" s="822" t="s">
        <v>3789</v>
      </c>
      <c r="D408" s="822" t="s">
        <v>3742</v>
      </c>
      <c r="E408" s="822" t="s">
        <v>4232</v>
      </c>
      <c r="F408" s="831"/>
      <c r="G408" s="831"/>
      <c r="H408" s="831"/>
      <c r="I408" s="831"/>
      <c r="J408" s="831"/>
      <c r="K408" s="831"/>
      <c r="L408" s="831"/>
      <c r="M408" s="831"/>
      <c r="N408" s="831">
        <v>3</v>
      </c>
      <c r="O408" s="831">
        <v>17124.900000000001</v>
      </c>
      <c r="P408" s="827"/>
      <c r="Q408" s="832">
        <v>5708.3</v>
      </c>
    </row>
    <row r="409" spans="1:17" ht="14.45" customHeight="1" x14ac:dyDescent="0.2">
      <c r="A409" s="821" t="s">
        <v>589</v>
      </c>
      <c r="B409" s="822" t="s">
        <v>3620</v>
      </c>
      <c r="C409" s="822" t="s">
        <v>3789</v>
      </c>
      <c r="D409" s="822" t="s">
        <v>3863</v>
      </c>
      <c r="E409" s="822" t="s">
        <v>3864</v>
      </c>
      <c r="F409" s="831">
        <v>4</v>
      </c>
      <c r="G409" s="831">
        <v>64234.559999999998</v>
      </c>
      <c r="H409" s="831">
        <v>1.2960225846622186</v>
      </c>
      <c r="I409" s="831">
        <v>16058.64</v>
      </c>
      <c r="J409" s="831">
        <v>5</v>
      </c>
      <c r="K409" s="831">
        <v>49562.84</v>
      </c>
      <c r="L409" s="831">
        <v>1</v>
      </c>
      <c r="M409" s="831">
        <v>9912.5679999999993</v>
      </c>
      <c r="N409" s="831">
        <v>1</v>
      </c>
      <c r="O409" s="831">
        <v>8715.11</v>
      </c>
      <c r="P409" s="827">
        <v>0.17583960079769442</v>
      </c>
      <c r="Q409" s="832">
        <v>8715.11</v>
      </c>
    </row>
    <row r="410" spans="1:17" ht="14.45" customHeight="1" x14ac:dyDescent="0.2">
      <c r="A410" s="821" t="s">
        <v>589</v>
      </c>
      <c r="B410" s="822" t="s">
        <v>3620</v>
      </c>
      <c r="C410" s="822" t="s">
        <v>3789</v>
      </c>
      <c r="D410" s="822" t="s">
        <v>3865</v>
      </c>
      <c r="E410" s="822" t="s">
        <v>3866</v>
      </c>
      <c r="F410" s="831"/>
      <c r="G410" s="831"/>
      <c r="H410" s="831"/>
      <c r="I410" s="831"/>
      <c r="J410" s="831">
        <v>1</v>
      </c>
      <c r="K410" s="831">
        <v>11282</v>
      </c>
      <c r="L410" s="831">
        <v>1</v>
      </c>
      <c r="M410" s="831">
        <v>11282</v>
      </c>
      <c r="N410" s="831">
        <v>1</v>
      </c>
      <c r="O410" s="831">
        <v>11282</v>
      </c>
      <c r="P410" s="827">
        <v>1</v>
      </c>
      <c r="Q410" s="832">
        <v>11282</v>
      </c>
    </row>
    <row r="411" spans="1:17" ht="14.45" customHeight="1" x14ac:dyDescent="0.2">
      <c r="A411" s="821" t="s">
        <v>589</v>
      </c>
      <c r="B411" s="822" t="s">
        <v>3620</v>
      </c>
      <c r="C411" s="822" t="s">
        <v>3789</v>
      </c>
      <c r="D411" s="822" t="s">
        <v>4233</v>
      </c>
      <c r="E411" s="822" t="s">
        <v>3866</v>
      </c>
      <c r="F411" s="831">
        <v>2</v>
      </c>
      <c r="G411" s="831">
        <v>14142</v>
      </c>
      <c r="H411" s="831"/>
      <c r="I411" s="831">
        <v>7071</v>
      </c>
      <c r="J411" s="831"/>
      <c r="K411" s="831"/>
      <c r="L411" s="831"/>
      <c r="M411" s="831"/>
      <c r="N411" s="831"/>
      <c r="O411" s="831"/>
      <c r="P411" s="827"/>
      <c r="Q411" s="832"/>
    </row>
    <row r="412" spans="1:17" ht="14.45" customHeight="1" x14ac:dyDescent="0.2">
      <c r="A412" s="821" t="s">
        <v>589</v>
      </c>
      <c r="B412" s="822" t="s">
        <v>3620</v>
      </c>
      <c r="C412" s="822" t="s">
        <v>3789</v>
      </c>
      <c r="D412" s="822" t="s">
        <v>3869</v>
      </c>
      <c r="E412" s="822" t="s">
        <v>3827</v>
      </c>
      <c r="F412" s="831">
        <v>1</v>
      </c>
      <c r="G412" s="831">
        <v>6919</v>
      </c>
      <c r="H412" s="831">
        <v>1</v>
      </c>
      <c r="I412" s="831">
        <v>6919</v>
      </c>
      <c r="J412" s="831">
        <v>1</v>
      </c>
      <c r="K412" s="831">
        <v>6919</v>
      </c>
      <c r="L412" s="831">
        <v>1</v>
      </c>
      <c r="M412" s="831">
        <v>6919</v>
      </c>
      <c r="N412" s="831">
        <v>1</v>
      </c>
      <c r="O412" s="831">
        <v>6919</v>
      </c>
      <c r="P412" s="827">
        <v>1</v>
      </c>
      <c r="Q412" s="832">
        <v>6919</v>
      </c>
    </row>
    <row r="413" spans="1:17" ht="14.45" customHeight="1" x14ac:dyDescent="0.2">
      <c r="A413" s="821" t="s">
        <v>589</v>
      </c>
      <c r="B413" s="822" t="s">
        <v>3620</v>
      </c>
      <c r="C413" s="822" t="s">
        <v>3789</v>
      </c>
      <c r="D413" s="822" t="s">
        <v>3874</v>
      </c>
      <c r="E413" s="822" t="s">
        <v>3875</v>
      </c>
      <c r="F413" s="831"/>
      <c r="G413" s="831"/>
      <c r="H413" s="831"/>
      <c r="I413" s="831"/>
      <c r="J413" s="831">
        <v>77</v>
      </c>
      <c r="K413" s="831">
        <v>27131.720000000005</v>
      </c>
      <c r="L413" s="831">
        <v>1</v>
      </c>
      <c r="M413" s="831">
        <v>352.36000000000007</v>
      </c>
      <c r="N413" s="831">
        <v>90</v>
      </c>
      <c r="O413" s="831">
        <v>31705.199999999997</v>
      </c>
      <c r="P413" s="827">
        <v>1.1685657967869338</v>
      </c>
      <c r="Q413" s="832">
        <v>352.28</v>
      </c>
    </row>
    <row r="414" spans="1:17" ht="14.45" customHeight="1" x14ac:dyDescent="0.2">
      <c r="A414" s="821" t="s">
        <v>589</v>
      </c>
      <c r="B414" s="822" t="s">
        <v>3620</v>
      </c>
      <c r="C414" s="822" t="s">
        <v>3789</v>
      </c>
      <c r="D414" s="822" t="s">
        <v>3880</v>
      </c>
      <c r="E414" s="822" t="s">
        <v>3833</v>
      </c>
      <c r="F414" s="831">
        <v>2</v>
      </c>
      <c r="G414" s="831">
        <v>8454.66</v>
      </c>
      <c r="H414" s="831">
        <v>0.66666666666666663</v>
      </c>
      <c r="I414" s="831">
        <v>4227.33</v>
      </c>
      <c r="J414" s="831">
        <v>3</v>
      </c>
      <c r="K414" s="831">
        <v>12681.99</v>
      </c>
      <c r="L414" s="831">
        <v>1</v>
      </c>
      <c r="M414" s="831">
        <v>4227.33</v>
      </c>
      <c r="N414" s="831"/>
      <c r="O414" s="831"/>
      <c r="P414" s="827"/>
      <c r="Q414" s="832"/>
    </row>
    <row r="415" spans="1:17" ht="14.45" customHeight="1" x14ac:dyDescent="0.2">
      <c r="A415" s="821" t="s">
        <v>589</v>
      </c>
      <c r="B415" s="822" t="s">
        <v>3620</v>
      </c>
      <c r="C415" s="822" t="s">
        <v>3789</v>
      </c>
      <c r="D415" s="822" t="s">
        <v>4234</v>
      </c>
      <c r="E415" s="822" t="s">
        <v>4235</v>
      </c>
      <c r="F415" s="831"/>
      <c r="G415" s="831"/>
      <c r="H415" s="831"/>
      <c r="I415" s="831"/>
      <c r="J415" s="831">
        <v>1</v>
      </c>
      <c r="K415" s="831">
        <v>2597.61</v>
      </c>
      <c r="L415" s="831">
        <v>1</v>
      </c>
      <c r="M415" s="831">
        <v>2597.61</v>
      </c>
      <c r="N415" s="831"/>
      <c r="O415" s="831"/>
      <c r="P415" s="827"/>
      <c r="Q415" s="832"/>
    </row>
    <row r="416" spans="1:17" ht="14.45" customHeight="1" x14ac:dyDescent="0.2">
      <c r="A416" s="821" t="s">
        <v>589</v>
      </c>
      <c r="B416" s="822" t="s">
        <v>3620</v>
      </c>
      <c r="C416" s="822" t="s">
        <v>3789</v>
      </c>
      <c r="D416" s="822" t="s">
        <v>3885</v>
      </c>
      <c r="E416" s="822" t="s">
        <v>3886</v>
      </c>
      <c r="F416" s="831">
        <v>2</v>
      </c>
      <c r="G416" s="831">
        <v>19184.34</v>
      </c>
      <c r="H416" s="831">
        <v>0.50000078188894981</v>
      </c>
      <c r="I416" s="831">
        <v>9592.17</v>
      </c>
      <c r="J416" s="831">
        <v>4</v>
      </c>
      <c r="K416" s="831">
        <v>38368.620000000003</v>
      </c>
      <c r="L416" s="831">
        <v>1</v>
      </c>
      <c r="M416" s="831">
        <v>9592.1550000000007</v>
      </c>
      <c r="N416" s="831">
        <v>3</v>
      </c>
      <c r="O416" s="831">
        <v>28776.449999999997</v>
      </c>
      <c r="P416" s="827">
        <v>0.74999960905552499</v>
      </c>
      <c r="Q416" s="832">
        <v>9592.15</v>
      </c>
    </row>
    <row r="417" spans="1:17" ht="14.45" customHeight="1" x14ac:dyDescent="0.2">
      <c r="A417" s="821" t="s">
        <v>589</v>
      </c>
      <c r="B417" s="822" t="s">
        <v>3620</v>
      </c>
      <c r="C417" s="822" t="s">
        <v>3789</v>
      </c>
      <c r="D417" s="822" t="s">
        <v>3893</v>
      </c>
      <c r="E417" s="822" t="s">
        <v>3894</v>
      </c>
      <c r="F417" s="831">
        <v>8</v>
      </c>
      <c r="G417" s="831">
        <v>70800</v>
      </c>
      <c r="H417" s="831"/>
      <c r="I417" s="831">
        <v>8850</v>
      </c>
      <c r="J417" s="831"/>
      <c r="K417" s="831"/>
      <c r="L417" s="831"/>
      <c r="M417" s="831"/>
      <c r="N417" s="831"/>
      <c r="O417" s="831"/>
      <c r="P417" s="827"/>
      <c r="Q417" s="832"/>
    </row>
    <row r="418" spans="1:17" ht="14.45" customHeight="1" x14ac:dyDescent="0.2">
      <c r="A418" s="821" t="s">
        <v>589</v>
      </c>
      <c r="B418" s="822" t="s">
        <v>3620</v>
      </c>
      <c r="C418" s="822" t="s">
        <v>3789</v>
      </c>
      <c r="D418" s="822" t="s">
        <v>3895</v>
      </c>
      <c r="E418" s="822" t="s">
        <v>3894</v>
      </c>
      <c r="F418" s="831">
        <v>4</v>
      </c>
      <c r="G418" s="831">
        <v>18124</v>
      </c>
      <c r="H418" s="831"/>
      <c r="I418" s="831">
        <v>4531</v>
      </c>
      <c r="J418" s="831"/>
      <c r="K418" s="831"/>
      <c r="L418" s="831"/>
      <c r="M418" s="831"/>
      <c r="N418" s="831"/>
      <c r="O418" s="831"/>
      <c r="P418" s="827"/>
      <c r="Q418" s="832"/>
    </row>
    <row r="419" spans="1:17" ht="14.45" customHeight="1" x14ac:dyDescent="0.2">
      <c r="A419" s="821" t="s">
        <v>589</v>
      </c>
      <c r="B419" s="822" t="s">
        <v>3620</v>
      </c>
      <c r="C419" s="822" t="s">
        <v>3789</v>
      </c>
      <c r="D419" s="822" t="s">
        <v>3896</v>
      </c>
      <c r="E419" s="822" t="s">
        <v>3897</v>
      </c>
      <c r="F419" s="831">
        <v>17</v>
      </c>
      <c r="G419" s="831">
        <v>310845</v>
      </c>
      <c r="H419" s="831">
        <v>1.2545206451370754</v>
      </c>
      <c r="I419" s="831">
        <v>18285</v>
      </c>
      <c r="J419" s="831">
        <v>18</v>
      </c>
      <c r="K419" s="831">
        <v>247779.9</v>
      </c>
      <c r="L419" s="831">
        <v>1</v>
      </c>
      <c r="M419" s="831">
        <v>13765.55</v>
      </c>
      <c r="N419" s="831">
        <v>14</v>
      </c>
      <c r="O419" s="831">
        <v>173880</v>
      </c>
      <c r="P419" s="827">
        <v>0.70175183701341393</v>
      </c>
      <c r="Q419" s="832">
        <v>12420</v>
      </c>
    </row>
    <row r="420" spans="1:17" ht="14.45" customHeight="1" x14ac:dyDescent="0.2">
      <c r="A420" s="821" t="s">
        <v>589</v>
      </c>
      <c r="B420" s="822" t="s">
        <v>3620</v>
      </c>
      <c r="C420" s="822" t="s">
        <v>3789</v>
      </c>
      <c r="D420" s="822" t="s">
        <v>3898</v>
      </c>
      <c r="E420" s="822" t="s">
        <v>3894</v>
      </c>
      <c r="F420" s="831">
        <v>8</v>
      </c>
      <c r="G420" s="831">
        <v>15968</v>
      </c>
      <c r="H420" s="831"/>
      <c r="I420" s="831">
        <v>1996</v>
      </c>
      <c r="J420" s="831"/>
      <c r="K420" s="831"/>
      <c r="L420" s="831"/>
      <c r="M420" s="831"/>
      <c r="N420" s="831"/>
      <c r="O420" s="831"/>
      <c r="P420" s="827"/>
      <c r="Q420" s="832"/>
    </row>
    <row r="421" spans="1:17" ht="14.45" customHeight="1" x14ac:dyDescent="0.2">
      <c r="A421" s="821" t="s">
        <v>589</v>
      </c>
      <c r="B421" s="822" t="s">
        <v>3620</v>
      </c>
      <c r="C421" s="822" t="s">
        <v>3789</v>
      </c>
      <c r="D421" s="822" t="s">
        <v>3899</v>
      </c>
      <c r="E421" s="822" t="s">
        <v>3900</v>
      </c>
      <c r="F421" s="831"/>
      <c r="G421" s="831"/>
      <c r="H421" s="831"/>
      <c r="I421" s="831"/>
      <c r="J421" s="831">
        <v>10</v>
      </c>
      <c r="K421" s="831">
        <v>25650</v>
      </c>
      <c r="L421" s="831">
        <v>1</v>
      </c>
      <c r="M421" s="831">
        <v>2565</v>
      </c>
      <c r="N421" s="831"/>
      <c r="O421" s="831"/>
      <c r="P421" s="827"/>
      <c r="Q421" s="832"/>
    </row>
    <row r="422" spans="1:17" ht="14.45" customHeight="1" x14ac:dyDescent="0.2">
      <c r="A422" s="821" t="s">
        <v>589</v>
      </c>
      <c r="B422" s="822" t="s">
        <v>3620</v>
      </c>
      <c r="C422" s="822" t="s">
        <v>3789</v>
      </c>
      <c r="D422" s="822" t="s">
        <v>3901</v>
      </c>
      <c r="E422" s="822" t="s">
        <v>3900</v>
      </c>
      <c r="F422" s="831"/>
      <c r="G422" s="831"/>
      <c r="H422" s="831"/>
      <c r="I422" s="831"/>
      <c r="J422" s="831">
        <v>8</v>
      </c>
      <c r="K422" s="831">
        <v>92920</v>
      </c>
      <c r="L422" s="831">
        <v>1</v>
      </c>
      <c r="M422" s="831">
        <v>11615</v>
      </c>
      <c r="N422" s="831"/>
      <c r="O422" s="831"/>
      <c r="P422" s="827"/>
      <c r="Q422" s="832"/>
    </row>
    <row r="423" spans="1:17" ht="14.45" customHeight="1" x14ac:dyDescent="0.2">
      <c r="A423" s="821" t="s">
        <v>589</v>
      </c>
      <c r="B423" s="822" t="s">
        <v>3620</v>
      </c>
      <c r="C423" s="822" t="s">
        <v>3789</v>
      </c>
      <c r="D423" s="822" t="s">
        <v>3902</v>
      </c>
      <c r="E423" s="822" t="s">
        <v>3900</v>
      </c>
      <c r="F423" s="831"/>
      <c r="G423" s="831"/>
      <c r="H423" s="831"/>
      <c r="I423" s="831"/>
      <c r="J423" s="831">
        <v>4</v>
      </c>
      <c r="K423" s="831">
        <v>9982</v>
      </c>
      <c r="L423" s="831">
        <v>1</v>
      </c>
      <c r="M423" s="831">
        <v>2495.5</v>
      </c>
      <c r="N423" s="831"/>
      <c r="O423" s="831"/>
      <c r="P423" s="827"/>
      <c r="Q423" s="832"/>
    </row>
    <row r="424" spans="1:17" ht="14.45" customHeight="1" x14ac:dyDescent="0.2">
      <c r="A424" s="821" t="s">
        <v>589</v>
      </c>
      <c r="B424" s="822" t="s">
        <v>3620</v>
      </c>
      <c r="C424" s="822" t="s">
        <v>3789</v>
      </c>
      <c r="D424" s="822" t="s">
        <v>4236</v>
      </c>
      <c r="E424" s="822" t="s">
        <v>4226</v>
      </c>
      <c r="F424" s="831">
        <v>2</v>
      </c>
      <c r="G424" s="831">
        <v>38801.440000000002</v>
      </c>
      <c r="H424" s="831">
        <v>1</v>
      </c>
      <c r="I424" s="831">
        <v>19400.72</v>
      </c>
      <c r="J424" s="831">
        <v>2</v>
      </c>
      <c r="K424" s="831">
        <v>38801.440000000002</v>
      </c>
      <c r="L424" s="831">
        <v>1</v>
      </c>
      <c r="M424" s="831">
        <v>19400.72</v>
      </c>
      <c r="N424" s="831">
        <v>4</v>
      </c>
      <c r="O424" s="831">
        <v>67499.72</v>
      </c>
      <c r="P424" s="827">
        <v>1.7396189419774111</v>
      </c>
      <c r="Q424" s="832">
        <v>16874.93</v>
      </c>
    </row>
    <row r="425" spans="1:17" ht="14.45" customHeight="1" x14ac:dyDescent="0.2">
      <c r="A425" s="821" t="s">
        <v>589</v>
      </c>
      <c r="B425" s="822" t="s">
        <v>3620</v>
      </c>
      <c r="C425" s="822" t="s">
        <v>3789</v>
      </c>
      <c r="D425" s="822" t="s">
        <v>3903</v>
      </c>
      <c r="E425" s="822" t="s">
        <v>3904</v>
      </c>
      <c r="F425" s="831"/>
      <c r="G425" s="831"/>
      <c r="H425" s="831"/>
      <c r="I425" s="831"/>
      <c r="J425" s="831">
        <v>3</v>
      </c>
      <c r="K425" s="831">
        <v>51177.869999999995</v>
      </c>
      <c r="L425" s="831">
        <v>1</v>
      </c>
      <c r="M425" s="831">
        <v>17059.289999999997</v>
      </c>
      <c r="N425" s="831">
        <v>1</v>
      </c>
      <c r="O425" s="831">
        <v>15698</v>
      </c>
      <c r="P425" s="827">
        <v>0.30673414114342784</v>
      </c>
      <c r="Q425" s="832">
        <v>15698</v>
      </c>
    </row>
    <row r="426" spans="1:17" ht="14.45" customHeight="1" x14ac:dyDescent="0.2">
      <c r="A426" s="821" t="s">
        <v>589</v>
      </c>
      <c r="B426" s="822" t="s">
        <v>3620</v>
      </c>
      <c r="C426" s="822" t="s">
        <v>3789</v>
      </c>
      <c r="D426" s="822" t="s">
        <v>3912</v>
      </c>
      <c r="E426" s="822" t="s">
        <v>3913</v>
      </c>
      <c r="F426" s="831"/>
      <c r="G426" s="831"/>
      <c r="H426" s="831"/>
      <c r="I426" s="831"/>
      <c r="J426" s="831">
        <v>2</v>
      </c>
      <c r="K426" s="831">
        <v>21837.34</v>
      </c>
      <c r="L426" s="831">
        <v>1</v>
      </c>
      <c r="M426" s="831">
        <v>10918.67</v>
      </c>
      <c r="N426" s="831"/>
      <c r="O426" s="831"/>
      <c r="P426" s="827"/>
      <c r="Q426" s="832"/>
    </row>
    <row r="427" spans="1:17" ht="14.45" customHeight="1" x14ac:dyDescent="0.2">
      <c r="A427" s="821" t="s">
        <v>589</v>
      </c>
      <c r="B427" s="822" t="s">
        <v>3620</v>
      </c>
      <c r="C427" s="822" t="s">
        <v>3789</v>
      </c>
      <c r="D427" s="822" t="s">
        <v>3914</v>
      </c>
      <c r="E427" s="822" t="s">
        <v>3913</v>
      </c>
      <c r="F427" s="831">
        <v>3</v>
      </c>
      <c r="G427" s="831">
        <v>177236.76</v>
      </c>
      <c r="H427" s="831">
        <v>0.75000000000000011</v>
      </c>
      <c r="I427" s="831">
        <v>59078.920000000006</v>
      </c>
      <c r="J427" s="831">
        <v>4</v>
      </c>
      <c r="K427" s="831">
        <v>236315.68</v>
      </c>
      <c r="L427" s="831">
        <v>1</v>
      </c>
      <c r="M427" s="831">
        <v>59078.92</v>
      </c>
      <c r="N427" s="831">
        <v>2</v>
      </c>
      <c r="O427" s="831">
        <v>101200</v>
      </c>
      <c r="P427" s="827">
        <v>0.42824073290439296</v>
      </c>
      <c r="Q427" s="832">
        <v>50600</v>
      </c>
    </row>
    <row r="428" spans="1:17" ht="14.45" customHeight="1" x14ac:dyDescent="0.2">
      <c r="A428" s="821" t="s">
        <v>589</v>
      </c>
      <c r="B428" s="822" t="s">
        <v>3620</v>
      </c>
      <c r="C428" s="822" t="s">
        <v>3789</v>
      </c>
      <c r="D428" s="822" t="s">
        <v>3917</v>
      </c>
      <c r="E428" s="822" t="s">
        <v>3918</v>
      </c>
      <c r="F428" s="831">
        <v>24</v>
      </c>
      <c r="G428" s="831">
        <v>93564</v>
      </c>
      <c r="H428" s="831">
        <v>3.1244239631336406</v>
      </c>
      <c r="I428" s="831">
        <v>3898.5</v>
      </c>
      <c r="J428" s="831">
        <v>30</v>
      </c>
      <c r="K428" s="831">
        <v>29946</v>
      </c>
      <c r="L428" s="831">
        <v>1</v>
      </c>
      <c r="M428" s="831">
        <v>998.2</v>
      </c>
      <c r="N428" s="831">
        <v>24</v>
      </c>
      <c r="O428" s="831">
        <v>13248</v>
      </c>
      <c r="P428" s="827">
        <v>0.44239631336405533</v>
      </c>
      <c r="Q428" s="832">
        <v>552</v>
      </c>
    </row>
    <row r="429" spans="1:17" ht="14.45" customHeight="1" x14ac:dyDescent="0.2">
      <c r="A429" s="821" t="s">
        <v>589</v>
      </c>
      <c r="B429" s="822" t="s">
        <v>3620</v>
      </c>
      <c r="C429" s="822" t="s">
        <v>3789</v>
      </c>
      <c r="D429" s="822" t="s">
        <v>3919</v>
      </c>
      <c r="E429" s="822" t="s">
        <v>3920</v>
      </c>
      <c r="F429" s="831">
        <v>50</v>
      </c>
      <c r="G429" s="831">
        <v>116450</v>
      </c>
      <c r="H429" s="831">
        <v>1.8431115585015796</v>
      </c>
      <c r="I429" s="831">
        <v>2329</v>
      </c>
      <c r="J429" s="831">
        <v>59</v>
      </c>
      <c r="K429" s="831">
        <v>63181.2</v>
      </c>
      <c r="L429" s="831">
        <v>1</v>
      </c>
      <c r="M429" s="831">
        <v>1070.8677966101695</v>
      </c>
      <c r="N429" s="831">
        <v>63</v>
      </c>
      <c r="O429" s="831">
        <v>50683.76</v>
      </c>
      <c r="P429" s="827">
        <v>0.8021968560267928</v>
      </c>
      <c r="Q429" s="832">
        <v>804.50412698412697</v>
      </c>
    </row>
    <row r="430" spans="1:17" ht="14.45" customHeight="1" x14ac:dyDescent="0.2">
      <c r="A430" s="821" t="s">
        <v>589</v>
      </c>
      <c r="B430" s="822" t="s">
        <v>3620</v>
      </c>
      <c r="C430" s="822" t="s">
        <v>3789</v>
      </c>
      <c r="D430" s="822" t="s">
        <v>3921</v>
      </c>
      <c r="E430" s="822" t="s">
        <v>3920</v>
      </c>
      <c r="F430" s="831">
        <v>52</v>
      </c>
      <c r="G430" s="831">
        <v>486252</v>
      </c>
      <c r="H430" s="831">
        <v>1.4333809572504621</v>
      </c>
      <c r="I430" s="831">
        <v>9351</v>
      </c>
      <c r="J430" s="831">
        <v>59</v>
      </c>
      <c r="K430" s="831">
        <v>339234.31</v>
      </c>
      <c r="L430" s="831">
        <v>1</v>
      </c>
      <c r="M430" s="831">
        <v>5749.7340677966104</v>
      </c>
      <c r="N430" s="831">
        <v>63</v>
      </c>
      <c r="O430" s="831">
        <v>326749.96999999997</v>
      </c>
      <c r="P430" s="827">
        <v>0.96319847482408238</v>
      </c>
      <c r="Q430" s="832">
        <v>5186.5074603174598</v>
      </c>
    </row>
    <row r="431" spans="1:17" ht="14.45" customHeight="1" x14ac:dyDescent="0.2">
      <c r="A431" s="821" t="s">
        <v>589</v>
      </c>
      <c r="B431" s="822" t="s">
        <v>3620</v>
      </c>
      <c r="C431" s="822" t="s">
        <v>3789</v>
      </c>
      <c r="D431" s="822" t="s">
        <v>3922</v>
      </c>
      <c r="E431" s="822" t="s">
        <v>3868</v>
      </c>
      <c r="F431" s="831"/>
      <c r="G431" s="831"/>
      <c r="H431" s="831"/>
      <c r="I431" s="831"/>
      <c r="J431" s="831">
        <v>3</v>
      </c>
      <c r="K431" s="831">
        <v>855.45</v>
      </c>
      <c r="L431" s="831">
        <v>1</v>
      </c>
      <c r="M431" s="831">
        <v>285.15000000000003</v>
      </c>
      <c r="N431" s="831">
        <v>23</v>
      </c>
      <c r="O431" s="831">
        <v>3928.5699999999997</v>
      </c>
      <c r="P431" s="827">
        <v>4.5924016599450574</v>
      </c>
      <c r="Q431" s="832">
        <v>170.80739130434782</v>
      </c>
    </row>
    <row r="432" spans="1:17" ht="14.45" customHeight="1" x14ac:dyDescent="0.2">
      <c r="A432" s="821" t="s">
        <v>589</v>
      </c>
      <c r="B432" s="822" t="s">
        <v>3620</v>
      </c>
      <c r="C432" s="822" t="s">
        <v>3789</v>
      </c>
      <c r="D432" s="822" t="s">
        <v>3923</v>
      </c>
      <c r="E432" s="822" t="s">
        <v>3920</v>
      </c>
      <c r="F432" s="831"/>
      <c r="G432" s="831"/>
      <c r="H432" s="831"/>
      <c r="I432" s="831"/>
      <c r="J432" s="831">
        <v>2</v>
      </c>
      <c r="K432" s="831">
        <v>18966</v>
      </c>
      <c r="L432" s="831">
        <v>1</v>
      </c>
      <c r="M432" s="831">
        <v>9483</v>
      </c>
      <c r="N432" s="831"/>
      <c r="O432" s="831"/>
      <c r="P432" s="827"/>
      <c r="Q432" s="832"/>
    </row>
    <row r="433" spans="1:17" ht="14.45" customHeight="1" x14ac:dyDescent="0.2">
      <c r="A433" s="821" t="s">
        <v>589</v>
      </c>
      <c r="B433" s="822" t="s">
        <v>3620</v>
      </c>
      <c r="C433" s="822" t="s">
        <v>3789</v>
      </c>
      <c r="D433" s="822" t="s">
        <v>3924</v>
      </c>
      <c r="E433" s="822" t="s">
        <v>3925</v>
      </c>
      <c r="F433" s="831">
        <v>4</v>
      </c>
      <c r="G433" s="831">
        <v>48326.559999999998</v>
      </c>
      <c r="H433" s="831">
        <v>0.28144224228701353</v>
      </c>
      <c r="I433" s="831">
        <v>12081.64</v>
      </c>
      <c r="J433" s="831">
        <v>18</v>
      </c>
      <c r="K433" s="831">
        <v>171710.39999999997</v>
      </c>
      <c r="L433" s="831">
        <v>1</v>
      </c>
      <c r="M433" s="831">
        <v>9539.4666666666653</v>
      </c>
      <c r="N433" s="831"/>
      <c r="O433" s="831"/>
      <c r="P433" s="827"/>
      <c r="Q433" s="832"/>
    </row>
    <row r="434" spans="1:17" ht="14.45" customHeight="1" x14ac:dyDescent="0.2">
      <c r="A434" s="821" t="s">
        <v>589</v>
      </c>
      <c r="B434" s="822" t="s">
        <v>3620</v>
      </c>
      <c r="C434" s="822" t="s">
        <v>3789</v>
      </c>
      <c r="D434" s="822" t="s">
        <v>3928</v>
      </c>
      <c r="E434" s="822" t="s">
        <v>3920</v>
      </c>
      <c r="F434" s="831">
        <v>2</v>
      </c>
      <c r="G434" s="831">
        <v>11040</v>
      </c>
      <c r="H434" s="831">
        <v>7.6923076923076927E-2</v>
      </c>
      <c r="I434" s="831">
        <v>5520</v>
      </c>
      <c r="J434" s="831">
        <v>26</v>
      </c>
      <c r="K434" s="831">
        <v>143520</v>
      </c>
      <c r="L434" s="831">
        <v>1</v>
      </c>
      <c r="M434" s="831">
        <v>5520</v>
      </c>
      <c r="N434" s="831">
        <v>15</v>
      </c>
      <c r="O434" s="831">
        <v>82800</v>
      </c>
      <c r="P434" s="827">
        <v>0.57692307692307687</v>
      </c>
      <c r="Q434" s="832">
        <v>5520</v>
      </c>
    </row>
    <row r="435" spans="1:17" ht="14.45" customHeight="1" x14ac:dyDescent="0.2">
      <c r="A435" s="821" t="s">
        <v>589</v>
      </c>
      <c r="B435" s="822" t="s">
        <v>3620</v>
      </c>
      <c r="C435" s="822" t="s">
        <v>3789</v>
      </c>
      <c r="D435" s="822" t="s">
        <v>3929</v>
      </c>
      <c r="E435" s="822" t="s">
        <v>3920</v>
      </c>
      <c r="F435" s="831">
        <v>1</v>
      </c>
      <c r="G435" s="831">
        <v>1920.5</v>
      </c>
      <c r="H435" s="831">
        <v>8.3333333333333329E-2</v>
      </c>
      <c r="I435" s="831">
        <v>1920.5</v>
      </c>
      <c r="J435" s="831">
        <v>12</v>
      </c>
      <c r="K435" s="831">
        <v>23046</v>
      </c>
      <c r="L435" s="831">
        <v>1</v>
      </c>
      <c r="M435" s="831">
        <v>1920.5</v>
      </c>
      <c r="N435" s="831">
        <v>8</v>
      </c>
      <c r="O435" s="831">
        <v>15363.2</v>
      </c>
      <c r="P435" s="827">
        <v>0.66663195348433568</v>
      </c>
      <c r="Q435" s="832">
        <v>1920.4</v>
      </c>
    </row>
    <row r="436" spans="1:17" ht="14.45" customHeight="1" x14ac:dyDescent="0.2">
      <c r="A436" s="821" t="s">
        <v>589</v>
      </c>
      <c r="B436" s="822" t="s">
        <v>3620</v>
      </c>
      <c r="C436" s="822" t="s">
        <v>3789</v>
      </c>
      <c r="D436" s="822" t="s">
        <v>3932</v>
      </c>
      <c r="E436" s="822" t="s">
        <v>3925</v>
      </c>
      <c r="F436" s="831">
        <v>4</v>
      </c>
      <c r="G436" s="831">
        <v>5822.48</v>
      </c>
      <c r="H436" s="831">
        <v>0.2</v>
      </c>
      <c r="I436" s="831">
        <v>1455.62</v>
      </c>
      <c r="J436" s="831">
        <v>20</v>
      </c>
      <c r="K436" s="831">
        <v>29112.399999999998</v>
      </c>
      <c r="L436" s="831">
        <v>1</v>
      </c>
      <c r="M436" s="831">
        <v>1455.62</v>
      </c>
      <c r="N436" s="831"/>
      <c r="O436" s="831"/>
      <c r="P436" s="827"/>
      <c r="Q436" s="832"/>
    </row>
    <row r="437" spans="1:17" ht="14.45" customHeight="1" x14ac:dyDescent="0.2">
      <c r="A437" s="821" t="s">
        <v>589</v>
      </c>
      <c r="B437" s="822" t="s">
        <v>3620</v>
      </c>
      <c r="C437" s="822" t="s">
        <v>3789</v>
      </c>
      <c r="D437" s="822" t="s">
        <v>3934</v>
      </c>
      <c r="E437" s="822" t="s">
        <v>3935</v>
      </c>
      <c r="F437" s="831">
        <v>1</v>
      </c>
      <c r="G437" s="831">
        <v>47653</v>
      </c>
      <c r="H437" s="831"/>
      <c r="I437" s="831">
        <v>47653</v>
      </c>
      <c r="J437" s="831"/>
      <c r="K437" s="831"/>
      <c r="L437" s="831"/>
      <c r="M437" s="831"/>
      <c r="N437" s="831">
        <v>1</v>
      </c>
      <c r="O437" s="831">
        <v>47653</v>
      </c>
      <c r="P437" s="827"/>
      <c r="Q437" s="832">
        <v>47653</v>
      </c>
    </row>
    <row r="438" spans="1:17" ht="14.45" customHeight="1" x14ac:dyDescent="0.2">
      <c r="A438" s="821" t="s">
        <v>589</v>
      </c>
      <c r="B438" s="822" t="s">
        <v>3620</v>
      </c>
      <c r="C438" s="822" t="s">
        <v>3789</v>
      </c>
      <c r="D438" s="822" t="s">
        <v>3938</v>
      </c>
      <c r="E438" s="822" t="s">
        <v>3937</v>
      </c>
      <c r="F438" s="831"/>
      <c r="G438" s="831"/>
      <c r="H438" s="831"/>
      <c r="I438" s="831"/>
      <c r="J438" s="831">
        <v>1</v>
      </c>
      <c r="K438" s="831">
        <v>51842</v>
      </c>
      <c r="L438" s="831">
        <v>1</v>
      </c>
      <c r="M438" s="831">
        <v>51842</v>
      </c>
      <c r="N438" s="831"/>
      <c r="O438" s="831"/>
      <c r="P438" s="827"/>
      <c r="Q438" s="832"/>
    </row>
    <row r="439" spans="1:17" ht="14.45" customHeight="1" x14ac:dyDescent="0.2">
      <c r="A439" s="821" t="s">
        <v>589</v>
      </c>
      <c r="B439" s="822" t="s">
        <v>3620</v>
      </c>
      <c r="C439" s="822" t="s">
        <v>3789</v>
      </c>
      <c r="D439" s="822" t="s">
        <v>4237</v>
      </c>
      <c r="E439" s="822" t="s">
        <v>3833</v>
      </c>
      <c r="F439" s="831">
        <v>1</v>
      </c>
      <c r="G439" s="831">
        <v>1978.94</v>
      </c>
      <c r="H439" s="831"/>
      <c r="I439" s="831">
        <v>1978.94</v>
      </c>
      <c r="J439" s="831"/>
      <c r="K439" s="831"/>
      <c r="L439" s="831"/>
      <c r="M439" s="831"/>
      <c r="N439" s="831"/>
      <c r="O439" s="831"/>
      <c r="P439" s="827"/>
      <c r="Q439" s="832"/>
    </row>
    <row r="440" spans="1:17" ht="14.45" customHeight="1" x14ac:dyDescent="0.2">
      <c r="A440" s="821" t="s">
        <v>589</v>
      </c>
      <c r="B440" s="822" t="s">
        <v>3620</v>
      </c>
      <c r="C440" s="822" t="s">
        <v>3789</v>
      </c>
      <c r="D440" s="822" t="s">
        <v>3943</v>
      </c>
      <c r="E440" s="822" t="s">
        <v>3944</v>
      </c>
      <c r="F440" s="831"/>
      <c r="G440" s="831"/>
      <c r="H440" s="831"/>
      <c r="I440" s="831"/>
      <c r="J440" s="831"/>
      <c r="K440" s="831"/>
      <c r="L440" s="831"/>
      <c r="M440" s="831"/>
      <c r="N440" s="831">
        <v>20</v>
      </c>
      <c r="O440" s="831">
        <v>38999.800000000003</v>
      </c>
      <c r="P440" s="827"/>
      <c r="Q440" s="832">
        <v>1949.9900000000002</v>
      </c>
    </row>
    <row r="441" spans="1:17" ht="14.45" customHeight="1" x14ac:dyDescent="0.2">
      <c r="A441" s="821" t="s">
        <v>589</v>
      </c>
      <c r="B441" s="822" t="s">
        <v>3620</v>
      </c>
      <c r="C441" s="822" t="s">
        <v>3789</v>
      </c>
      <c r="D441" s="822" t="s">
        <v>3947</v>
      </c>
      <c r="E441" s="822" t="s">
        <v>3948</v>
      </c>
      <c r="F441" s="831"/>
      <c r="G441" s="831"/>
      <c r="H441" s="831"/>
      <c r="I441" s="831"/>
      <c r="J441" s="831"/>
      <c r="K441" s="831"/>
      <c r="L441" s="831"/>
      <c r="M441" s="831"/>
      <c r="N441" s="831">
        <v>1</v>
      </c>
      <c r="O441" s="831">
        <v>10580</v>
      </c>
      <c r="P441" s="827"/>
      <c r="Q441" s="832">
        <v>10580</v>
      </c>
    </row>
    <row r="442" spans="1:17" ht="14.45" customHeight="1" x14ac:dyDescent="0.2">
      <c r="A442" s="821" t="s">
        <v>589</v>
      </c>
      <c r="B442" s="822" t="s">
        <v>3620</v>
      </c>
      <c r="C442" s="822" t="s">
        <v>3789</v>
      </c>
      <c r="D442" s="822" t="s">
        <v>4238</v>
      </c>
      <c r="E442" s="822" t="s">
        <v>4239</v>
      </c>
      <c r="F442" s="831"/>
      <c r="G442" s="831"/>
      <c r="H442" s="831"/>
      <c r="I442" s="831"/>
      <c r="J442" s="831">
        <v>1</v>
      </c>
      <c r="K442" s="831">
        <v>3928.34</v>
      </c>
      <c r="L442" s="831">
        <v>1</v>
      </c>
      <c r="M442" s="831">
        <v>3928.34</v>
      </c>
      <c r="N442" s="831"/>
      <c r="O442" s="831"/>
      <c r="P442" s="827"/>
      <c r="Q442" s="832"/>
    </row>
    <row r="443" spans="1:17" ht="14.45" customHeight="1" x14ac:dyDescent="0.2">
      <c r="A443" s="821" t="s">
        <v>589</v>
      </c>
      <c r="B443" s="822" t="s">
        <v>3620</v>
      </c>
      <c r="C443" s="822" t="s">
        <v>3789</v>
      </c>
      <c r="D443" s="822" t="s">
        <v>4240</v>
      </c>
      <c r="E443" s="822" t="s">
        <v>3952</v>
      </c>
      <c r="F443" s="831"/>
      <c r="G443" s="831"/>
      <c r="H443" s="831"/>
      <c r="I443" s="831"/>
      <c r="J443" s="831">
        <v>4</v>
      </c>
      <c r="K443" s="831">
        <v>8837.56</v>
      </c>
      <c r="L443" s="831">
        <v>1</v>
      </c>
      <c r="M443" s="831">
        <v>2209.39</v>
      </c>
      <c r="N443" s="831"/>
      <c r="O443" s="831"/>
      <c r="P443" s="827"/>
      <c r="Q443" s="832"/>
    </row>
    <row r="444" spans="1:17" ht="14.45" customHeight="1" x14ac:dyDescent="0.2">
      <c r="A444" s="821" t="s">
        <v>589</v>
      </c>
      <c r="B444" s="822" t="s">
        <v>3620</v>
      </c>
      <c r="C444" s="822" t="s">
        <v>3789</v>
      </c>
      <c r="D444" s="822" t="s">
        <v>4241</v>
      </c>
      <c r="E444" s="822" t="s">
        <v>3952</v>
      </c>
      <c r="F444" s="831"/>
      <c r="G444" s="831"/>
      <c r="H444" s="831"/>
      <c r="I444" s="831"/>
      <c r="J444" s="831">
        <v>1</v>
      </c>
      <c r="K444" s="831">
        <v>11000</v>
      </c>
      <c r="L444" s="831">
        <v>1</v>
      </c>
      <c r="M444" s="831">
        <v>11000</v>
      </c>
      <c r="N444" s="831"/>
      <c r="O444" s="831"/>
      <c r="P444" s="827"/>
      <c r="Q444" s="832"/>
    </row>
    <row r="445" spans="1:17" ht="14.45" customHeight="1" x14ac:dyDescent="0.2">
      <c r="A445" s="821" t="s">
        <v>589</v>
      </c>
      <c r="B445" s="822" t="s">
        <v>3620</v>
      </c>
      <c r="C445" s="822" t="s">
        <v>3789</v>
      </c>
      <c r="D445" s="822" t="s">
        <v>3957</v>
      </c>
      <c r="E445" s="822" t="s">
        <v>3958</v>
      </c>
      <c r="F445" s="831"/>
      <c r="G445" s="831"/>
      <c r="H445" s="831"/>
      <c r="I445" s="831"/>
      <c r="J445" s="831"/>
      <c r="K445" s="831"/>
      <c r="L445" s="831"/>
      <c r="M445" s="831"/>
      <c r="N445" s="831">
        <v>1</v>
      </c>
      <c r="O445" s="831">
        <v>1380</v>
      </c>
      <c r="P445" s="827"/>
      <c r="Q445" s="832">
        <v>1380</v>
      </c>
    </row>
    <row r="446" spans="1:17" ht="14.45" customHeight="1" x14ac:dyDescent="0.2">
      <c r="A446" s="821" t="s">
        <v>589</v>
      </c>
      <c r="B446" s="822" t="s">
        <v>3620</v>
      </c>
      <c r="C446" s="822" t="s">
        <v>3789</v>
      </c>
      <c r="D446" s="822" t="s">
        <v>3959</v>
      </c>
      <c r="E446" s="822" t="s">
        <v>3960</v>
      </c>
      <c r="F446" s="831"/>
      <c r="G446" s="831"/>
      <c r="H446" s="831"/>
      <c r="I446" s="831"/>
      <c r="J446" s="831">
        <v>2</v>
      </c>
      <c r="K446" s="831">
        <v>438</v>
      </c>
      <c r="L446" s="831">
        <v>1</v>
      </c>
      <c r="M446" s="831">
        <v>219</v>
      </c>
      <c r="N446" s="831">
        <v>2</v>
      </c>
      <c r="O446" s="831">
        <v>303.83</v>
      </c>
      <c r="P446" s="827">
        <v>0.69367579908675792</v>
      </c>
      <c r="Q446" s="832">
        <v>151.91499999999999</v>
      </c>
    </row>
    <row r="447" spans="1:17" ht="14.45" customHeight="1" x14ac:dyDescent="0.2">
      <c r="A447" s="821" t="s">
        <v>589</v>
      </c>
      <c r="B447" s="822" t="s">
        <v>3620</v>
      </c>
      <c r="C447" s="822" t="s">
        <v>3789</v>
      </c>
      <c r="D447" s="822" t="s">
        <v>3961</v>
      </c>
      <c r="E447" s="822" t="s">
        <v>3962</v>
      </c>
      <c r="F447" s="831"/>
      <c r="G447" s="831"/>
      <c r="H447" s="831"/>
      <c r="I447" s="831"/>
      <c r="J447" s="831">
        <v>2</v>
      </c>
      <c r="K447" s="831">
        <v>839.24</v>
      </c>
      <c r="L447" s="831">
        <v>1</v>
      </c>
      <c r="M447" s="831">
        <v>419.62</v>
      </c>
      <c r="N447" s="831">
        <v>1</v>
      </c>
      <c r="O447" s="831">
        <v>193.88</v>
      </c>
      <c r="P447" s="827">
        <v>0.23101854058433821</v>
      </c>
      <c r="Q447" s="832">
        <v>193.88</v>
      </c>
    </row>
    <row r="448" spans="1:17" ht="14.45" customHeight="1" x14ac:dyDescent="0.2">
      <c r="A448" s="821" t="s">
        <v>589</v>
      </c>
      <c r="B448" s="822" t="s">
        <v>3620</v>
      </c>
      <c r="C448" s="822" t="s">
        <v>3789</v>
      </c>
      <c r="D448" s="822" t="s">
        <v>4242</v>
      </c>
      <c r="E448" s="822" t="s">
        <v>4243</v>
      </c>
      <c r="F448" s="831">
        <v>1</v>
      </c>
      <c r="G448" s="831">
        <v>10707.71</v>
      </c>
      <c r="H448" s="831"/>
      <c r="I448" s="831">
        <v>10707.71</v>
      </c>
      <c r="J448" s="831"/>
      <c r="K448" s="831"/>
      <c r="L448" s="831"/>
      <c r="M448" s="831"/>
      <c r="N448" s="831"/>
      <c r="O448" s="831"/>
      <c r="P448" s="827"/>
      <c r="Q448" s="832"/>
    </row>
    <row r="449" spans="1:17" ht="14.45" customHeight="1" x14ac:dyDescent="0.2">
      <c r="A449" s="821" t="s">
        <v>589</v>
      </c>
      <c r="B449" s="822" t="s">
        <v>3620</v>
      </c>
      <c r="C449" s="822" t="s">
        <v>3789</v>
      </c>
      <c r="D449" s="822" t="s">
        <v>3970</v>
      </c>
      <c r="E449" s="822" t="s">
        <v>3971</v>
      </c>
      <c r="F449" s="831"/>
      <c r="G449" s="831"/>
      <c r="H449" s="831"/>
      <c r="I449" s="831"/>
      <c r="J449" s="831"/>
      <c r="K449" s="831"/>
      <c r="L449" s="831"/>
      <c r="M449" s="831"/>
      <c r="N449" s="831">
        <v>2.0300000000000002</v>
      </c>
      <c r="O449" s="831">
        <v>5921.5599999999995</v>
      </c>
      <c r="P449" s="827"/>
      <c r="Q449" s="832">
        <v>2917.0246305418714</v>
      </c>
    </row>
    <row r="450" spans="1:17" ht="14.45" customHeight="1" x14ac:dyDescent="0.2">
      <c r="A450" s="821" t="s">
        <v>589</v>
      </c>
      <c r="B450" s="822" t="s">
        <v>3620</v>
      </c>
      <c r="C450" s="822" t="s">
        <v>3789</v>
      </c>
      <c r="D450" s="822" t="s">
        <v>3972</v>
      </c>
      <c r="E450" s="822" t="s">
        <v>3971</v>
      </c>
      <c r="F450" s="831"/>
      <c r="G450" s="831"/>
      <c r="H450" s="831"/>
      <c r="I450" s="831"/>
      <c r="J450" s="831"/>
      <c r="K450" s="831"/>
      <c r="L450" s="831"/>
      <c r="M450" s="831"/>
      <c r="N450" s="831">
        <v>14</v>
      </c>
      <c r="O450" s="831">
        <v>9100</v>
      </c>
      <c r="P450" s="827"/>
      <c r="Q450" s="832">
        <v>650</v>
      </c>
    </row>
    <row r="451" spans="1:17" ht="14.45" customHeight="1" x14ac:dyDescent="0.2">
      <c r="A451" s="821" t="s">
        <v>589</v>
      </c>
      <c r="B451" s="822" t="s">
        <v>3620</v>
      </c>
      <c r="C451" s="822" t="s">
        <v>3789</v>
      </c>
      <c r="D451" s="822" t="s">
        <v>4244</v>
      </c>
      <c r="E451" s="822" t="s">
        <v>3836</v>
      </c>
      <c r="F451" s="831"/>
      <c r="G451" s="831"/>
      <c r="H451" s="831"/>
      <c r="I451" s="831"/>
      <c r="J451" s="831">
        <v>1</v>
      </c>
      <c r="K451" s="831">
        <v>9984</v>
      </c>
      <c r="L451" s="831">
        <v>1</v>
      </c>
      <c r="M451" s="831">
        <v>9984</v>
      </c>
      <c r="N451" s="831"/>
      <c r="O451" s="831"/>
      <c r="P451" s="827"/>
      <c r="Q451" s="832"/>
    </row>
    <row r="452" spans="1:17" ht="14.45" customHeight="1" x14ac:dyDescent="0.2">
      <c r="A452" s="821" t="s">
        <v>589</v>
      </c>
      <c r="B452" s="822" t="s">
        <v>3620</v>
      </c>
      <c r="C452" s="822" t="s">
        <v>3789</v>
      </c>
      <c r="D452" s="822" t="s">
        <v>4245</v>
      </c>
      <c r="E452" s="822" t="s">
        <v>4226</v>
      </c>
      <c r="F452" s="831">
        <v>1</v>
      </c>
      <c r="G452" s="831">
        <v>1786</v>
      </c>
      <c r="H452" s="831"/>
      <c r="I452" s="831">
        <v>1786</v>
      </c>
      <c r="J452" s="831"/>
      <c r="K452" s="831"/>
      <c r="L452" s="831"/>
      <c r="M452" s="831"/>
      <c r="N452" s="831">
        <v>1</v>
      </c>
      <c r="O452" s="831">
        <v>1786</v>
      </c>
      <c r="P452" s="827"/>
      <c r="Q452" s="832">
        <v>1786</v>
      </c>
    </row>
    <row r="453" spans="1:17" ht="14.45" customHeight="1" x14ac:dyDescent="0.2">
      <c r="A453" s="821" t="s">
        <v>589</v>
      </c>
      <c r="B453" s="822" t="s">
        <v>3620</v>
      </c>
      <c r="C453" s="822" t="s">
        <v>3789</v>
      </c>
      <c r="D453" s="822" t="s">
        <v>3978</v>
      </c>
      <c r="E453" s="822" t="s">
        <v>3944</v>
      </c>
      <c r="F453" s="831"/>
      <c r="G453" s="831"/>
      <c r="H453" s="831"/>
      <c r="I453" s="831"/>
      <c r="J453" s="831"/>
      <c r="K453" s="831"/>
      <c r="L453" s="831"/>
      <c r="M453" s="831"/>
      <c r="N453" s="831">
        <v>4</v>
      </c>
      <c r="O453" s="831">
        <v>5579.18</v>
      </c>
      <c r="P453" s="827"/>
      <c r="Q453" s="832">
        <v>1394.7950000000001</v>
      </c>
    </row>
    <row r="454" spans="1:17" ht="14.45" customHeight="1" x14ac:dyDescent="0.2">
      <c r="A454" s="821" t="s">
        <v>589</v>
      </c>
      <c r="B454" s="822" t="s">
        <v>3620</v>
      </c>
      <c r="C454" s="822" t="s">
        <v>3789</v>
      </c>
      <c r="D454" s="822" t="s">
        <v>4246</v>
      </c>
      <c r="E454" s="822" t="s">
        <v>4247</v>
      </c>
      <c r="F454" s="831"/>
      <c r="G454" s="831"/>
      <c r="H454" s="831"/>
      <c r="I454" s="831"/>
      <c r="J454" s="831"/>
      <c r="K454" s="831"/>
      <c r="L454" s="831"/>
      <c r="M454" s="831"/>
      <c r="N454" s="831">
        <v>1</v>
      </c>
      <c r="O454" s="831">
        <v>3939.22</v>
      </c>
      <c r="P454" s="827"/>
      <c r="Q454" s="832">
        <v>3939.22</v>
      </c>
    </row>
    <row r="455" spans="1:17" ht="14.45" customHeight="1" x14ac:dyDescent="0.2">
      <c r="A455" s="821" t="s">
        <v>589</v>
      </c>
      <c r="B455" s="822" t="s">
        <v>3620</v>
      </c>
      <c r="C455" s="822" t="s">
        <v>3789</v>
      </c>
      <c r="D455" s="822" t="s">
        <v>4248</v>
      </c>
      <c r="E455" s="822" t="s">
        <v>3808</v>
      </c>
      <c r="F455" s="831"/>
      <c r="G455" s="831"/>
      <c r="H455" s="831"/>
      <c r="I455" s="831"/>
      <c r="J455" s="831"/>
      <c r="K455" s="831"/>
      <c r="L455" s="831"/>
      <c r="M455" s="831"/>
      <c r="N455" s="831">
        <v>1</v>
      </c>
      <c r="O455" s="831">
        <v>2985</v>
      </c>
      <c r="P455" s="827"/>
      <c r="Q455" s="832">
        <v>2985</v>
      </c>
    </row>
    <row r="456" spans="1:17" ht="14.45" customHeight="1" x14ac:dyDescent="0.2">
      <c r="A456" s="821" t="s">
        <v>589</v>
      </c>
      <c r="B456" s="822" t="s">
        <v>3620</v>
      </c>
      <c r="C456" s="822" t="s">
        <v>3789</v>
      </c>
      <c r="D456" s="822" t="s">
        <v>4249</v>
      </c>
      <c r="E456" s="822" t="s">
        <v>3836</v>
      </c>
      <c r="F456" s="831"/>
      <c r="G456" s="831"/>
      <c r="H456" s="831"/>
      <c r="I456" s="831"/>
      <c r="J456" s="831"/>
      <c r="K456" s="831"/>
      <c r="L456" s="831"/>
      <c r="M456" s="831"/>
      <c r="N456" s="831">
        <v>2</v>
      </c>
      <c r="O456" s="831">
        <v>12849.98</v>
      </c>
      <c r="P456" s="827"/>
      <c r="Q456" s="832">
        <v>6424.99</v>
      </c>
    </row>
    <row r="457" spans="1:17" ht="14.45" customHeight="1" x14ac:dyDescent="0.2">
      <c r="A457" s="821" t="s">
        <v>589</v>
      </c>
      <c r="B457" s="822" t="s">
        <v>3620</v>
      </c>
      <c r="C457" s="822" t="s">
        <v>3789</v>
      </c>
      <c r="D457" s="822" t="s">
        <v>4250</v>
      </c>
      <c r="E457" s="822" t="s">
        <v>3808</v>
      </c>
      <c r="F457" s="831"/>
      <c r="G457" s="831"/>
      <c r="H457" s="831"/>
      <c r="I457" s="831"/>
      <c r="J457" s="831"/>
      <c r="K457" s="831"/>
      <c r="L457" s="831"/>
      <c r="M457" s="831"/>
      <c r="N457" s="831">
        <v>1</v>
      </c>
      <c r="O457" s="831">
        <v>2135.35</v>
      </c>
      <c r="P457" s="827"/>
      <c r="Q457" s="832">
        <v>2135.35</v>
      </c>
    </row>
    <row r="458" spans="1:17" ht="14.45" customHeight="1" x14ac:dyDescent="0.2">
      <c r="A458" s="821" t="s">
        <v>589</v>
      </c>
      <c r="B458" s="822" t="s">
        <v>3620</v>
      </c>
      <c r="C458" s="822" t="s">
        <v>3789</v>
      </c>
      <c r="D458" s="822" t="s">
        <v>3987</v>
      </c>
      <c r="E458" s="822" t="s">
        <v>3868</v>
      </c>
      <c r="F458" s="831"/>
      <c r="G458" s="831"/>
      <c r="H458" s="831"/>
      <c r="I458" s="831"/>
      <c r="J458" s="831"/>
      <c r="K458" s="831"/>
      <c r="L458" s="831"/>
      <c r="M458" s="831"/>
      <c r="N458" s="831">
        <v>7.7</v>
      </c>
      <c r="O458" s="831">
        <v>10372.140000000001</v>
      </c>
      <c r="P458" s="827"/>
      <c r="Q458" s="832">
        <v>1347.031168831169</v>
      </c>
    </row>
    <row r="459" spans="1:17" ht="14.45" customHeight="1" x14ac:dyDescent="0.2">
      <c r="A459" s="821" t="s">
        <v>589</v>
      </c>
      <c r="B459" s="822" t="s">
        <v>3620</v>
      </c>
      <c r="C459" s="822" t="s">
        <v>3789</v>
      </c>
      <c r="D459" s="822" t="s">
        <v>3989</v>
      </c>
      <c r="E459" s="822" t="s">
        <v>3868</v>
      </c>
      <c r="F459" s="831"/>
      <c r="G459" s="831"/>
      <c r="H459" s="831"/>
      <c r="I459" s="831"/>
      <c r="J459" s="831"/>
      <c r="K459" s="831"/>
      <c r="L459" s="831"/>
      <c r="M459" s="831"/>
      <c r="N459" s="831">
        <v>1.4</v>
      </c>
      <c r="O459" s="831">
        <v>2750.4700000000003</v>
      </c>
      <c r="P459" s="827"/>
      <c r="Q459" s="832">
        <v>1964.6214285714289</v>
      </c>
    </row>
    <row r="460" spans="1:17" ht="14.45" customHeight="1" x14ac:dyDescent="0.2">
      <c r="A460" s="821" t="s">
        <v>589</v>
      </c>
      <c r="B460" s="822" t="s">
        <v>3620</v>
      </c>
      <c r="C460" s="822" t="s">
        <v>3789</v>
      </c>
      <c r="D460" s="822" t="s">
        <v>4002</v>
      </c>
      <c r="E460" s="822" t="s">
        <v>4003</v>
      </c>
      <c r="F460" s="831"/>
      <c r="G460" s="831"/>
      <c r="H460" s="831"/>
      <c r="I460" s="831"/>
      <c r="J460" s="831"/>
      <c r="K460" s="831"/>
      <c r="L460" s="831"/>
      <c r="M460" s="831"/>
      <c r="N460" s="831">
        <v>1</v>
      </c>
      <c r="O460" s="831">
        <v>9080.41</v>
      </c>
      <c r="P460" s="827"/>
      <c r="Q460" s="832">
        <v>9080.41</v>
      </c>
    </row>
    <row r="461" spans="1:17" ht="14.45" customHeight="1" x14ac:dyDescent="0.2">
      <c r="A461" s="821" t="s">
        <v>589</v>
      </c>
      <c r="B461" s="822" t="s">
        <v>3620</v>
      </c>
      <c r="C461" s="822" t="s">
        <v>3789</v>
      </c>
      <c r="D461" s="822" t="s">
        <v>4251</v>
      </c>
      <c r="E461" s="822" t="s">
        <v>4226</v>
      </c>
      <c r="F461" s="831">
        <v>1</v>
      </c>
      <c r="G461" s="831">
        <v>3471</v>
      </c>
      <c r="H461" s="831"/>
      <c r="I461" s="831">
        <v>3471</v>
      </c>
      <c r="J461" s="831"/>
      <c r="K461" s="831"/>
      <c r="L461" s="831"/>
      <c r="M461" s="831"/>
      <c r="N461" s="831"/>
      <c r="O461" s="831"/>
      <c r="P461" s="827"/>
      <c r="Q461" s="832"/>
    </row>
    <row r="462" spans="1:17" ht="14.45" customHeight="1" x14ac:dyDescent="0.2">
      <c r="A462" s="821" t="s">
        <v>589</v>
      </c>
      <c r="B462" s="822" t="s">
        <v>3620</v>
      </c>
      <c r="C462" s="822" t="s">
        <v>3789</v>
      </c>
      <c r="D462" s="822" t="s">
        <v>4004</v>
      </c>
      <c r="E462" s="822" t="s">
        <v>3948</v>
      </c>
      <c r="F462" s="831"/>
      <c r="G462" s="831"/>
      <c r="H462" s="831"/>
      <c r="I462" s="831"/>
      <c r="J462" s="831"/>
      <c r="K462" s="831"/>
      <c r="L462" s="831"/>
      <c r="M462" s="831"/>
      <c r="N462" s="831">
        <v>4</v>
      </c>
      <c r="O462" s="831">
        <v>9164</v>
      </c>
      <c r="P462" s="827"/>
      <c r="Q462" s="832">
        <v>2291</v>
      </c>
    </row>
    <row r="463" spans="1:17" ht="14.45" customHeight="1" x14ac:dyDescent="0.2">
      <c r="A463" s="821" t="s">
        <v>589</v>
      </c>
      <c r="B463" s="822" t="s">
        <v>3620</v>
      </c>
      <c r="C463" s="822" t="s">
        <v>3789</v>
      </c>
      <c r="D463" s="822" t="s">
        <v>4252</v>
      </c>
      <c r="E463" s="822" t="s">
        <v>4253</v>
      </c>
      <c r="F463" s="831"/>
      <c r="G463" s="831"/>
      <c r="H463" s="831"/>
      <c r="I463" s="831"/>
      <c r="J463" s="831"/>
      <c r="K463" s="831"/>
      <c r="L463" s="831"/>
      <c r="M463" s="831"/>
      <c r="N463" s="831">
        <v>0.44</v>
      </c>
      <c r="O463" s="831">
        <v>4052.83</v>
      </c>
      <c r="P463" s="827"/>
      <c r="Q463" s="832">
        <v>9210.9772727272721</v>
      </c>
    </row>
    <row r="464" spans="1:17" ht="14.45" customHeight="1" x14ac:dyDescent="0.2">
      <c r="A464" s="821" t="s">
        <v>589</v>
      </c>
      <c r="B464" s="822" t="s">
        <v>3620</v>
      </c>
      <c r="C464" s="822" t="s">
        <v>3789</v>
      </c>
      <c r="D464" s="822" t="s">
        <v>4254</v>
      </c>
      <c r="E464" s="822" t="s">
        <v>4255</v>
      </c>
      <c r="F464" s="831"/>
      <c r="G464" s="831"/>
      <c r="H464" s="831"/>
      <c r="I464" s="831"/>
      <c r="J464" s="831"/>
      <c r="K464" s="831"/>
      <c r="L464" s="831"/>
      <c r="M464" s="831"/>
      <c r="N464" s="831">
        <v>1</v>
      </c>
      <c r="O464" s="831">
        <v>2340.5</v>
      </c>
      <c r="P464" s="827"/>
      <c r="Q464" s="832">
        <v>2340.5</v>
      </c>
    </row>
    <row r="465" spans="1:17" ht="14.45" customHeight="1" x14ac:dyDescent="0.2">
      <c r="A465" s="821" t="s">
        <v>589</v>
      </c>
      <c r="B465" s="822" t="s">
        <v>3620</v>
      </c>
      <c r="C465" s="822" t="s">
        <v>3789</v>
      </c>
      <c r="D465" s="822" t="s">
        <v>4256</v>
      </c>
      <c r="E465" s="822" t="s">
        <v>4257</v>
      </c>
      <c r="F465" s="831"/>
      <c r="G465" s="831"/>
      <c r="H465" s="831"/>
      <c r="I465" s="831"/>
      <c r="J465" s="831">
        <v>1</v>
      </c>
      <c r="K465" s="831">
        <v>4385.37</v>
      </c>
      <c r="L465" s="831">
        <v>1</v>
      </c>
      <c r="M465" s="831">
        <v>4385.37</v>
      </c>
      <c r="N465" s="831"/>
      <c r="O465" s="831"/>
      <c r="P465" s="827"/>
      <c r="Q465" s="832"/>
    </row>
    <row r="466" spans="1:17" ht="14.45" customHeight="1" x14ac:dyDescent="0.2">
      <c r="A466" s="821" t="s">
        <v>589</v>
      </c>
      <c r="B466" s="822" t="s">
        <v>3620</v>
      </c>
      <c r="C466" s="822" t="s">
        <v>3621</v>
      </c>
      <c r="D466" s="822" t="s">
        <v>4258</v>
      </c>
      <c r="E466" s="822" t="s">
        <v>4259</v>
      </c>
      <c r="F466" s="831">
        <v>23</v>
      </c>
      <c r="G466" s="831">
        <v>735218</v>
      </c>
      <c r="H466" s="831">
        <v>1.9164268585131894</v>
      </c>
      <c r="I466" s="831">
        <v>31966</v>
      </c>
      <c r="J466" s="831">
        <v>12</v>
      </c>
      <c r="K466" s="831">
        <v>383640</v>
      </c>
      <c r="L466" s="831">
        <v>1</v>
      </c>
      <c r="M466" s="831">
        <v>31970</v>
      </c>
      <c r="N466" s="831">
        <v>32</v>
      </c>
      <c r="O466" s="831">
        <v>1023228</v>
      </c>
      <c r="P466" s="827">
        <v>2.6671567094150768</v>
      </c>
      <c r="Q466" s="832">
        <v>31975.875</v>
      </c>
    </row>
    <row r="467" spans="1:17" ht="14.45" customHeight="1" x14ac:dyDescent="0.2">
      <c r="A467" s="821" t="s">
        <v>589</v>
      </c>
      <c r="B467" s="822" t="s">
        <v>3620</v>
      </c>
      <c r="C467" s="822" t="s">
        <v>3621</v>
      </c>
      <c r="D467" s="822" t="s">
        <v>4260</v>
      </c>
      <c r="E467" s="822" t="s">
        <v>4261</v>
      </c>
      <c r="F467" s="831">
        <v>385</v>
      </c>
      <c r="G467" s="831">
        <v>4580345</v>
      </c>
      <c r="H467" s="831">
        <v>0.88071278523667373</v>
      </c>
      <c r="I467" s="831">
        <v>11897</v>
      </c>
      <c r="J467" s="831">
        <v>437</v>
      </c>
      <c r="K467" s="831">
        <v>5200725</v>
      </c>
      <c r="L467" s="831">
        <v>1</v>
      </c>
      <c r="M467" s="831">
        <v>11900.972540045766</v>
      </c>
      <c r="N467" s="831">
        <v>404</v>
      </c>
      <c r="O467" s="831">
        <v>4810286</v>
      </c>
      <c r="P467" s="827">
        <v>0.92492604396502409</v>
      </c>
      <c r="Q467" s="832">
        <v>11906.648514851486</v>
      </c>
    </row>
    <row r="468" spans="1:17" ht="14.45" customHeight="1" x14ac:dyDescent="0.2">
      <c r="A468" s="821" t="s">
        <v>589</v>
      </c>
      <c r="B468" s="822" t="s">
        <v>3620</v>
      </c>
      <c r="C468" s="822" t="s">
        <v>3621</v>
      </c>
      <c r="D468" s="822" t="s">
        <v>4262</v>
      </c>
      <c r="E468" s="822" t="s">
        <v>4263</v>
      </c>
      <c r="F468" s="831">
        <v>1</v>
      </c>
      <c r="G468" s="831">
        <v>4350</v>
      </c>
      <c r="H468" s="831"/>
      <c r="I468" s="831">
        <v>4350</v>
      </c>
      <c r="J468" s="831"/>
      <c r="K468" s="831"/>
      <c r="L468" s="831"/>
      <c r="M468" s="831"/>
      <c r="N468" s="831"/>
      <c r="O468" s="831"/>
      <c r="P468" s="827"/>
      <c r="Q468" s="832"/>
    </row>
    <row r="469" spans="1:17" ht="14.45" customHeight="1" x14ac:dyDescent="0.2">
      <c r="A469" s="821" t="s">
        <v>589</v>
      </c>
      <c r="B469" s="822" t="s">
        <v>3620</v>
      </c>
      <c r="C469" s="822" t="s">
        <v>3621</v>
      </c>
      <c r="D469" s="822" t="s">
        <v>4029</v>
      </c>
      <c r="E469" s="822" t="s">
        <v>4030</v>
      </c>
      <c r="F469" s="831"/>
      <c r="G469" s="831"/>
      <c r="H469" s="831"/>
      <c r="I469" s="831"/>
      <c r="J469" s="831">
        <v>3</v>
      </c>
      <c r="K469" s="831">
        <v>528</v>
      </c>
      <c r="L469" s="831">
        <v>1</v>
      </c>
      <c r="M469" s="831">
        <v>176</v>
      </c>
      <c r="N469" s="831"/>
      <c r="O469" s="831"/>
      <c r="P469" s="827"/>
      <c r="Q469" s="832"/>
    </row>
    <row r="470" spans="1:17" ht="14.45" customHeight="1" x14ac:dyDescent="0.2">
      <c r="A470" s="821" t="s">
        <v>589</v>
      </c>
      <c r="B470" s="822" t="s">
        <v>3620</v>
      </c>
      <c r="C470" s="822" t="s">
        <v>3621</v>
      </c>
      <c r="D470" s="822" t="s">
        <v>4264</v>
      </c>
      <c r="E470" s="822" t="s">
        <v>4265</v>
      </c>
      <c r="F470" s="831"/>
      <c r="G470" s="831"/>
      <c r="H470" s="831"/>
      <c r="I470" s="831"/>
      <c r="J470" s="831">
        <v>1</v>
      </c>
      <c r="K470" s="831">
        <v>254</v>
      </c>
      <c r="L470" s="831">
        <v>1</v>
      </c>
      <c r="M470" s="831">
        <v>254</v>
      </c>
      <c r="N470" s="831"/>
      <c r="O470" s="831"/>
      <c r="P470" s="827"/>
      <c r="Q470" s="832"/>
    </row>
    <row r="471" spans="1:17" ht="14.45" customHeight="1" x14ac:dyDescent="0.2">
      <c r="A471" s="821" t="s">
        <v>589</v>
      </c>
      <c r="B471" s="822" t="s">
        <v>3620</v>
      </c>
      <c r="C471" s="822" t="s">
        <v>3621</v>
      </c>
      <c r="D471" s="822" t="s">
        <v>4266</v>
      </c>
      <c r="E471" s="822" t="s">
        <v>4267</v>
      </c>
      <c r="F471" s="831"/>
      <c r="G471" s="831"/>
      <c r="H471" s="831"/>
      <c r="I471" s="831"/>
      <c r="J471" s="831">
        <v>2</v>
      </c>
      <c r="K471" s="831">
        <v>774</v>
      </c>
      <c r="L471" s="831">
        <v>1</v>
      </c>
      <c r="M471" s="831">
        <v>387</v>
      </c>
      <c r="N471" s="831"/>
      <c r="O471" s="831"/>
      <c r="P471" s="827"/>
      <c r="Q471" s="832"/>
    </row>
    <row r="472" spans="1:17" ht="14.45" customHeight="1" x14ac:dyDescent="0.2">
      <c r="A472" s="821" t="s">
        <v>589</v>
      </c>
      <c r="B472" s="822" t="s">
        <v>3620</v>
      </c>
      <c r="C472" s="822" t="s">
        <v>3621</v>
      </c>
      <c r="D472" s="822" t="s">
        <v>4268</v>
      </c>
      <c r="E472" s="822" t="s">
        <v>4269</v>
      </c>
      <c r="F472" s="831"/>
      <c r="G472" s="831"/>
      <c r="H472" s="831"/>
      <c r="I472" s="831"/>
      <c r="J472" s="831">
        <v>1</v>
      </c>
      <c r="K472" s="831">
        <v>917</v>
      </c>
      <c r="L472" s="831">
        <v>1</v>
      </c>
      <c r="M472" s="831">
        <v>917</v>
      </c>
      <c r="N472" s="831"/>
      <c r="O472" s="831"/>
      <c r="P472" s="827"/>
      <c r="Q472" s="832"/>
    </row>
    <row r="473" spans="1:17" ht="14.45" customHeight="1" x14ac:dyDescent="0.2">
      <c r="A473" s="821" t="s">
        <v>589</v>
      </c>
      <c r="B473" s="822" t="s">
        <v>3620</v>
      </c>
      <c r="C473" s="822" t="s">
        <v>3621</v>
      </c>
      <c r="D473" s="822" t="s">
        <v>4270</v>
      </c>
      <c r="E473" s="822" t="s">
        <v>4271</v>
      </c>
      <c r="F473" s="831"/>
      <c r="G473" s="831"/>
      <c r="H473" s="831"/>
      <c r="I473" s="831"/>
      <c r="J473" s="831">
        <v>2</v>
      </c>
      <c r="K473" s="831">
        <v>3962</v>
      </c>
      <c r="L473" s="831">
        <v>1</v>
      </c>
      <c r="M473" s="831">
        <v>1981</v>
      </c>
      <c r="N473" s="831"/>
      <c r="O473" s="831"/>
      <c r="P473" s="827"/>
      <c r="Q473" s="832"/>
    </row>
    <row r="474" spans="1:17" ht="14.45" customHeight="1" x14ac:dyDescent="0.2">
      <c r="A474" s="821" t="s">
        <v>589</v>
      </c>
      <c r="B474" s="822" t="s">
        <v>3620</v>
      </c>
      <c r="C474" s="822" t="s">
        <v>3621</v>
      </c>
      <c r="D474" s="822" t="s">
        <v>4272</v>
      </c>
      <c r="E474" s="822" t="s">
        <v>4273</v>
      </c>
      <c r="F474" s="831"/>
      <c r="G474" s="831"/>
      <c r="H474" s="831"/>
      <c r="I474" s="831"/>
      <c r="J474" s="831">
        <v>2</v>
      </c>
      <c r="K474" s="831">
        <v>6570</v>
      </c>
      <c r="L474" s="831">
        <v>1</v>
      </c>
      <c r="M474" s="831">
        <v>3285</v>
      </c>
      <c r="N474" s="831"/>
      <c r="O474" s="831"/>
      <c r="P474" s="827"/>
      <c r="Q474" s="832"/>
    </row>
    <row r="475" spans="1:17" ht="14.45" customHeight="1" x14ac:dyDescent="0.2">
      <c r="A475" s="821" t="s">
        <v>589</v>
      </c>
      <c r="B475" s="822" t="s">
        <v>3620</v>
      </c>
      <c r="C475" s="822" t="s">
        <v>3621</v>
      </c>
      <c r="D475" s="822" t="s">
        <v>4055</v>
      </c>
      <c r="E475" s="822" t="s">
        <v>4056</v>
      </c>
      <c r="F475" s="831">
        <v>15</v>
      </c>
      <c r="G475" s="831">
        <v>12585</v>
      </c>
      <c r="H475" s="831">
        <v>1.3533713302505646</v>
      </c>
      <c r="I475" s="831">
        <v>839</v>
      </c>
      <c r="J475" s="831">
        <v>11</v>
      </c>
      <c r="K475" s="831">
        <v>9299</v>
      </c>
      <c r="L475" s="831">
        <v>1</v>
      </c>
      <c r="M475" s="831">
        <v>845.36363636363637</v>
      </c>
      <c r="N475" s="831">
        <v>15</v>
      </c>
      <c r="O475" s="831">
        <v>12768</v>
      </c>
      <c r="P475" s="827">
        <v>1.3730508656844822</v>
      </c>
      <c r="Q475" s="832">
        <v>851.2</v>
      </c>
    </row>
    <row r="476" spans="1:17" ht="14.45" customHeight="1" x14ac:dyDescent="0.2">
      <c r="A476" s="821" t="s">
        <v>589</v>
      </c>
      <c r="B476" s="822" t="s">
        <v>3620</v>
      </c>
      <c r="C476" s="822" t="s">
        <v>3621</v>
      </c>
      <c r="D476" s="822" t="s">
        <v>4274</v>
      </c>
      <c r="E476" s="822" t="s">
        <v>4275</v>
      </c>
      <c r="F476" s="831"/>
      <c r="G476" s="831"/>
      <c r="H476" s="831"/>
      <c r="I476" s="831"/>
      <c r="J476" s="831">
        <v>1</v>
      </c>
      <c r="K476" s="831">
        <v>5255</v>
      </c>
      <c r="L476" s="831">
        <v>1</v>
      </c>
      <c r="M476" s="831">
        <v>5255</v>
      </c>
      <c r="N476" s="831"/>
      <c r="O476" s="831"/>
      <c r="P476" s="827"/>
      <c r="Q476" s="832"/>
    </row>
    <row r="477" spans="1:17" ht="14.45" customHeight="1" x14ac:dyDescent="0.2">
      <c r="A477" s="821" t="s">
        <v>589</v>
      </c>
      <c r="B477" s="822" t="s">
        <v>3620</v>
      </c>
      <c r="C477" s="822" t="s">
        <v>3621</v>
      </c>
      <c r="D477" s="822" t="s">
        <v>4059</v>
      </c>
      <c r="E477" s="822" t="s">
        <v>4060</v>
      </c>
      <c r="F477" s="831">
        <v>0</v>
      </c>
      <c r="G477" s="831">
        <v>0</v>
      </c>
      <c r="H477" s="831"/>
      <c r="I477" s="831"/>
      <c r="J477" s="831">
        <v>0</v>
      </c>
      <c r="K477" s="831">
        <v>0</v>
      </c>
      <c r="L477" s="831"/>
      <c r="M477" s="831"/>
      <c r="N477" s="831">
        <v>0</v>
      </c>
      <c r="O477" s="831">
        <v>0</v>
      </c>
      <c r="P477" s="827"/>
      <c r="Q477" s="832"/>
    </row>
    <row r="478" spans="1:17" ht="14.45" customHeight="1" x14ac:dyDescent="0.2">
      <c r="A478" s="821" t="s">
        <v>589</v>
      </c>
      <c r="B478" s="822" t="s">
        <v>3620</v>
      </c>
      <c r="C478" s="822" t="s">
        <v>3621</v>
      </c>
      <c r="D478" s="822" t="s">
        <v>4061</v>
      </c>
      <c r="E478" s="822" t="s">
        <v>4062</v>
      </c>
      <c r="F478" s="831">
        <v>407</v>
      </c>
      <c r="G478" s="831">
        <v>0</v>
      </c>
      <c r="H478" s="831"/>
      <c r="I478" s="831">
        <v>0</v>
      </c>
      <c r="J478" s="831">
        <v>401</v>
      </c>
      <c r="K478" s="831">
        <v>0</v>
      </c>
      <c r="L478" s="831"/>
      <c r="M478" s="831">
        <v>0</v>
      </c>
      <c r="N478" s="831">
        <v>314</v>
      </c>
      <c r="O478" s="831">
        <v>0</v>
      </c>
      <c r="P478" s="827"/>
      <c r="Q478" s="832">
        <v>0</v>
      </c>
    </row>
    <row r="479" spans="1:17" ht="14.45" customHeight="1" x14ac:dyDescent="0.2">
      <c r="A479" s="821" t="s">
        <v>589</v>
      </c>
      <c r="B479" s="822" t="s">
        <v>3620</v>
      </c>
      <c r="C479" s="822" t="s">
        <v>3621</v>
      </c>
      <c r="D479" s="822" t="s">
        <v>4276</v>
      </c>
      <c r="E479" s="822" t="s">
        <v>4277</v>
      </c>
      <c r="F479" s="831">
        <v>13</v>
      </c>
      <c r="G479" s="831">
        <v>0</v>
      </c>
      <c r="H479" s="831"/>
      <c r="I479" s="831">
        <v>0</v>
      </c>
      <c r="J479" s="831">
        <v>16</v>
      </c>
      <c r="K479" s="831">
        <v>0</v>
      </c>
      <c r="L479" s="831"/>
      <c r="M479" s="831">
        <v>0</v>
      </c>
      <c r="N479" s="831">
        <v>22</v>
      </c>
      <c r="O479" s="831">
        <v>0</v>
      </c>
      <c r="P479" s="827"/>
      <c r="Q479" s="832">
        <v>0</v>
      </c>
    </row>
    <row r="480" spans="1:17" ht="14.45" customHeight="1" x14ac:dyDescent="0.2">
      <c r="A480" s="821" t="s">
        <v>589</v>
      </c>
      <c r="B480" s="822" t="s">
        <v>3620</v>
      </c>
      <c r="C480" s="822" t="s">
        <v>3621</v>
      </c>
      <c r="D480" s="822" t="s">
        <v>4278</v>
      </c>
      <c r="E480" s="822" t="s">
        <v>4279</v>
      </c>
      <c r="F480" s="831">
        <v>47</v>
      </c>
      <c r="G480" s="831">
        <v>0</v>
      </c>
      <c r="H480" s="831"/>
      <c r="I480" s="831">
        <v>0</v>
      </c>
      <c r="J480" s="831">
        <v>39</v>
      </c>
      <c r="K480" s="831">
        <v>0</v>
      </c>
      <c r="L480" s="831"/>
      <c r="M480" s="831">
        <v>0</v>
      </c>
      <c r="N480" s="831">
        <v>44</v>
      </c>
      <c r="O480" s="831">
        <v>0</v>
      </c>
      <c r="P480" s="827"/>
      <c r="Q480" s="832">
        <v>0</v>
      </c>
    </row>
    <row r="481" spans="1:17" ht="14.45" customHeight="1" x14ac:dyDescent="0.2">
      <c r="A481" s="821" t="s">
        <v>589</v>
      </c>
      <c r="B481" s="822" t="s">
        <v>3620</v>
      </c>
      <c r="C481" s="822" t="s">
        <v>3621</v>
      </c>
      <c r="D481" s="822" t="s">
        <v>4063</v>
      </c>
      <c r="E481" s="822" t="s">
        <v>4064</v>
      </c>
      <c r="F481" s="831">
        <v>38</v>
      </c>
      <c r="G481" s="831">
        <v>0</v>
      </c>
      <c r="H481" s="831"/>
      <c r="I481" s="831">
        <v>0</v>
      </c>
      <c r="J481" s="831">
        <v>48</v>
      </c>
      <c r="K481" s="831">
        <v>0</v>
      </c>
      <c r="L481" s="831"/>
      <c r="M481" s="831">
        <v>0</v>
      </c>
      <c r="N481" s="831">
        <v>43</v>
      </c>
      <c r="O481" s="831">
        <v>0</v>
      </c>
      <c r="P481" s="827"/>
      <c r="Q481" s="832">
        <v>0</v>
      </c>
    </row>
    <row r="482" spans="1:17" ht="14.45" customHeight="1" x14ac:dyDescent="0.2">
      <c r="A482" s="821" t="s">
        <v>589</v>
      </c>
      <c r="B482" s="822" t="s">
        <v>3620</v>
      </c>
      <c r="C482" s="822" t="s">
        <v>3621</v>
      </c>
      <c r="D482" s="822" t="s">
        <v>4280</v>
      </c>
      <c r="E482" s="822" t="s">
        <v>4279</v>
      </c>
      <c r="F482" s="831"/>
      <c r="G482" s="831"/>
      <c r="H482" s="831"/>
      <c r="I482" s="831"/>
      <c r="J482" s="831">
        <v>1</v>
      </c>
      <c r="K482" s="831">
        <v>0</v>
      </c>
      <c r="L482" s="831"/>
      <c r="M482" s="831">
        <v>0</v>
      </c>
      <c r="N482" s="831"/>
      <c r="O482" s="831"/>
      <c r="P482" s="827"/>
      <c r="Q482" s="832"/>
    </row>
    <row r="483" spans="1:17" ht="14.45" customHeight="1" x14ac:dyDescent="0.2">
      <c r="A483" s="821" t="s">
        <v>589</v>
      </c>
      <c r="B483" s="822" t="s">
        <v>3620</v>
      </c>
      <c r="C483" s="822" t="s">
        <v>3621</v>
      </c>
      <c r="D483" s="822" t="s">
        <v>3660</v>
      </c>
      <c r="E483" s="822" t="s">
        <v>3661</v>
      </c>
      <c r="F483" s="831">
        <v>147</v>
      </c>
      <c r="G483" s="831">
        <v>37044</v>
      </c>
      <c r="H483" s="831">
        <v>0.94091948183896368</v>
      </c>
      <c r="I483" s="831">
        <v>252</v>
      </c>
      <c r="J483" s="831">
        <v>155</v>
      </c>
      <c r="K483" s="831">
        <v>39370</v>
      </c>
      <c r="L483" s="831">
        <v>1</v>
      </c>
      <c r="M483" s="831">
        <v>254</v>
      </c>
      <c r="N483" s="831">
        <v>150</v>
      </c>
      <c r="O483" s="831">
        <v>38250</v>
      </c>
      <c r="P483" s="827">
        <v>0.97155194310388626</v>
      </c>
      <c r="Q483" s="832">
        <v>255</v>
      </c>
    </row>
    <row r="484" spans="1:17" ht="14.45" customHeight="1" x14ac:dyDescent="0.2">
      <c r="A484" s="821" t="s">
        <v>589</v>
      </c>
      <c r="B484" s="822" t="s">
        <v>3620</v>
      </c>
      <c r="C484" s="822" t="s">
        <v>3621</v>
      </c>
      <c r="D484" s="822" t="s">
        <v>4281</v>
      </c>
      <c r="E484" s="822" t="s">
        <v>4279</v>
      </c>
      <c r="F484" s="831">
        <v>21</v>
      </c>
      <c r="G484" s="831">
        <v>0</v>
      </c>
      <c r="H484" s="831"/>
      <c r="I484" s="831">
        <v>0</v>
      </c>
      <c r="J484" s="831">
        <v>22</v>
      </c>
      <c r="K484" s="831">
        <v>0</v>
      </c>
      <c r="L484" s="831"/>
      <c r="M484" s="831">
        <v>0</v>
      </c>
      <c r="N484" s="831">
        <v>16</v>
      </c>
      <c r="O484" s="831">
        <v>0</v>
      </c>
      <c r="P484" s="827"/>
      <c r="Q484" s="832">
        <v>0</v>
      </c>
    </row>
    <row r="485" spans="1:17" ht="14.45" customHeight="1" x14ac:dyDescent="0.2">
      <c r="A485" s="821" t="s">
        <v>589</v>
      </c>
      <c r="B485" s="822" t="s">
        <v>3620</v>
      </c>
      <c r="C485" s="822" t="s">
        <v>3621</v>
      </c>
      <c r="D485" s="822" t="s">
        <v>4282</v>
      </c>
      <c r="E485" s="822" t="s">
        <v>4283</v>
      </c>
      <c r="F485" s="831">
        <v>237</v>
      </c>
      <c r="G485" s="831">
        <v>1297812</v>
      </c>
      <c r="H485" s="831">
        <v>1.4989605085654094</v>
      </c>
      <c r="I485" s="831">
        <v>5476</v>
      </c>
      <c r="J485" s="831">
        <v>158</v>
      </c>
      <c r="K485" s="831">
        <v>865808</v>
      </c>
      <c r="L485" s="831">
        <v>1</v>
      </c>
      <c r="M485" s="831">
        <v>5479.7974683544307</v>
      </c>
      <c r="N485" s="831">
        <v>141</v>
      </c>
      <c r="O485" s="831">
        <v>773480</v>
      </c>
      <c r="P485" s="827">
        <v>0.89336203869680109</v>
      </c>
      <c r="Q485" s="832">
        <v>5485.6737588652486</v>
      </c>
    </row>
    <row r="486" spans="1:17" ht="14.45" customHeight="1" x14ac:dyDescent="0.2">
      <c r="A486" s="821" t="s">
        <v>589</v>
      </c>
      <c r="B486" s="822" t="s">
        <v>3620</v>
      </c>
      <c r="C486" s="822" t="s">
        <v>3621</v>
      </c>
      <c r="D486" s="822" t="s">
        <v>4284</v>
      </c>
      <c r="E486" s="822" t="s">
        <v>4285</v>
      </c>
      <c r="F486" s="831">
        <v>203</v>
      </c>
      <c r="G486" s="831">
        <v>4865098</v>
      </c>
      <c r="H486" s="831">
        <v>0.99008590882764391</v>
      </c>
      <c r="I486" s="831">
        <v>23966</v>
      </c>
      <c r="J486" s="831">
        <v>205</v>
      </c>
      <c r="K486" s="831">
        <v>4913814</v>
      </c>
      <c r="L486" s="831">
        <v>1</v>
      </c>
      <c r="M486" s="831">
        <v>23969.824390243903</v>
      </c>
      <c r="N486" s="831">
        <v>199</v>
      </c>
      <c r="O486" s="831">
        <v>4771148</v>
      </c>
      <c r="P486" s="827">
        <v>0.97096634101331469</v>
      </c>
      <c r="Q486" s="832">
        <v>23975.618090452263</v>
      </c>
    </row>
    <row r="487" spans="1:17" ht="14.45" customHeight="1" x14ac:dyDescent="0.2">
      <c r="A487" s="821" t="s">
        <v>589</v>
      </c>
      <c r="B487" s="822" t="s">
        <v>3620</v>
      </c>
      <c r="C487" s="822" t="s">
        <v>3621</v>
      </c>
      <c r="D487" s="822" t="s">
        <v>4286</v>
      </c>
      <c r="E487" s="822" t="s">
        <v>4287</v>
      </c>
      <c r="F487" s="831">
        <v>279</v>
      </c>
      <c r="G487" s="831">
        <v>1862604</v>
      </c>
      <c r="H487" s="831">
        <v>0.96817141992798761</v>
      </c>
      <c r="I487" s="831">
        <v>6676</v>
      </c>
      <c r="J487" s="831">
        <v>288</v>
      </c>
      <c r="K487" s="831">
        <v>1923837</v>
      </c>
      <c r="L487" s="831">
        <v>1</v>
      </c>
      <c r="M487" s="831">
        <v>6679.989583333333</v>
      </c>
      <c r="N487" s="831">
        <v>257</v>
      </c>
      <c r="O487" s="831">
        <v>1718232</v>
      </c>
      <c r="P487" s="827">
        <v>0.89312764023147495</v>
      </c>
      <c r="Q487" s="832">
        <v>6685.7276264591437</v>
      </c>
    </row>
    <row r="488" spans="1:17" ht="14.45" customHeight="1" x14ac:dyDescent="0.2">
      <c r="A488" s="821" t="s">
        <v>589</v>
      </c>
      <c r="B488" s="822" t="s">
        <v>3620</v>
      </c>
      <c r="C488" s="822" t="s">
        <v>3621</v>
      </c>
      <c r="D488" s="822" t="s">
        <v>4288</v>
      </c>
      <c r="E488" s="822" t="s">
        <v>4279</v>
      </c>
      <c r="F488" s="831">
        <v>2</v>
      </c>
      <c r="G488" s="831">
        <v>0</v>
      </c>
      <c r="H488" s="831"/>
      <c r="I488" s="831">
        <v>0</v>
      </c>
      <c r="J488" s="831">
        <v>4</v>
      </c>
      <c r="K488" s="831">
        <v>0</v>
      </c>
      <c r="L488" s="831"/>
      <c r="M488" s="831">
        <v>0</v>
      </c>
      <c r="N488" s="831">
        <v>7</v>
      </c>
      <c r="O488" s="831">
        <v>0</v>
      </c>
      <c r="P488" s="827"/>
      <c r="Q488" s="832">
        <v>0</v>
      </c>
    </row>
    <row r="489" spans="1:17" ht="14.45" customHeight="1" x14ac:dyDescent="0.2">
      <c r="A489" s="821" t="s">
        <v>589</v>
      </c>
      <c r="B489" s="822" t="s">
        <v>3620</v>
      </c>
      <c r="C489" s="822" t="s">
        <v>3621</v>
      </c>
      <c r="D489" s="822" t="s">
        <v>4289</v>
      </c>
      <c r="E489" s="822" t="s">
        <v>4290</v>
      </c>
      <c r="F489" s="831">
        <v>1</v>
      </c>
      <c r="G489" s="831">
        <v>121</v>
      </c>
      <c r="H489" s="831"/>
      <c r="I489" s="831">
        <v>121</v>
      </c>
      <c r="J489" s="831"/>
      <c r="K489" s="831"/>
      <c r="L489" s="831"/>
      <c r="M489" s="831"/>
      <c r="N489" s="831"/>
      <c r="O489" s="831"/>
      <c r="P489" s="827"/>
      <c r="Q489" s="832"/>
    </row>
    <row r="490" spans="1:17" ht="14.45" customHeight="1" x14ac:dyDescent="0.2">
      <c r="A490" s="821" t="s">
        <v>589</v>
      </c>
      <c r="B490" s="822" t="s">
        <v>3620</v>
      </c>
      <c r="C490" s="822" t="s">
        <v>3621</v>
      </c>
      <c r="D490" s="822" t="s">
        <v>4291</v>
      </c>
      <c r="E490" s="822" t="s">
        <v>4292</v>
      </c>
      <c r="F490" s="831">
        <v>153</v>
      </c>
      <c r="G490" s="831">
        <v>4278798</v>
      </c>
      <c r="H490" s="831">
        <v>0.96212394108528387</v>
      </c>
      <c r="I490" s="831">
        <v>27966</v>
      </c>
      <c r="J490" s="831">
        <v>159</v>
      </c>
      <c r="K490" s="831">
        <v>4447242</v>
      </c>
      <c r="L490" s="831">
        <v>1</v>
      </c>
      <c r="M490" s="831">
        <v>27970.075471698114</v>
      </c>
      <c r="N490" s="831">
        <v>190</v>
      </c>
      <c r="O490" s="831">
        <v>5315404</v>
      </c>
      <c r="P490" s="827">
        <v>1.1952135728165907</v>
      </c>
      <c r="Q490" s="832">
        <v>27975.810526315789</v>
      </c>
    </row>
    <row r="491" spans="1:17" ht="14.45" customHeight="1" x14ac:dyDescent="0.2">
      <c r="A491" s="821" t="s">
        <v>589</v>
      </c>
      <c r="B491" s="822" t="s">
        <v>3620</v>
      </c>
      <c r="C491" s="822" t="s">
        <v>3621</v>
      </c>
      <c r="D491" s="822" t="s">
        <v>3676</v>
      </c>
      <c r="E491" s="822" t="s">
        <v>3677</v>
      </c>
      <c r="F491" s="831">
        <v>153</v>
      </c>
      <c r="G491" s="831">
        <v>57219</v>
      </c>
      <c r="H491" s="831">
        <v>1.0424682990817664</v>
      </c>
      <c r="I491" s="831">
        <v>373.98039215686276</v>
      </c>
      <c r="J491" s="831">
        <v>146</v>
      </c>
      <c r="K491" s="831">
        <v>54888</v>
      </c>
      <c r="L491" s="831">
        <v>1</v>
      </c>
      <c r="M491" s="831">
        <v>375.94520547945206</v>
      </c>
      <c r="N491" s="831">
        <v>132</v>
      </c>
      <c r="O491" s="831">
        <v>50016</v>
      </c>
      <c r="P491" s="827">
        <v>0.91123742894621773</v>
      </c>
      <c r="Q491" s="832">
        <v>378.90909090909093</v>
      </c>
    </row>
    <row r="492" spans="1:17" ht="14.45" customHeight="1" x14ac:dyDescent="0.2">
      <c r="A492" s="821" t="s">
        <v>589</v>
      </c>
      <c r="B492" s="822" t="s">
        <v>3620</v>
      </c>
      <c r="C492" s="822" t="s">
        <v>3621</v>
      </c>
      <c r="D492" s="822" t="s">
        <v>4093</v>
      </c>
      <c r="E492" s="822" t="s">
        <v>4094</v>
      </c>
      <c r="F492" s="831">
        <v>1</v>
      </c>
      <c r="G492" s="831">
        <v>353</v>
      </c>
      <c r="H492" s="831"/>
      <c r="I492" s="831">
        <v>353</v>
      </c>
      <c r="J492" s="831"/>
      <c r="K492" s="831"/>
      <c r="L492" s="831"/>
      <c r="M492" s="831"/>
      <c r="N492" s="831"/>
      <c r="O492" s="831"/>
      <c r="P492" s="827"/>
      <c r="Q492" s="832"/>
    </row>
    <row r="493" spans="1:17" ht="14.45" customHeight="1" x14ac:dyDescent="0.2">
      <c r="A493" s="821" t="s">
        <v>589</v>
      </c>
      <c r="B493" s="822" t="s">
        <v>3620</v>
      </c>
      <c r="C493" s="822" t="s">
        <v>3621</v>
      </c>
      <c r="D493" s="822" t="s">
        <v>3721</v>
      </c>
      <c r="E493" s="822" t="s">
        <v>3722</v>
      </c>
      <c r="F493" s="831">
        <v>3</v>
      </c>
      <c r="G493" s="831">
        <v>21033</v>
      </c>
      <c r="H493" s="831"/>
      <c r="I493" s="831">
        <v>7011</v>
      </c>
      <c r="J493" s="831"/>
      <c r="K493" s="831"/>
      <c r="L493" s="831"/>
      <c r="M493" s="831"/>
      <c r="N493" s="831"/>
      <c r="O493" s="831"/>
      <c r="P493" s="827"/>
      <c r="Q493" s="832"/>
    </row>
    <row r="494" spans="1:17" ht="14.45" customHeight="1" x14ac:dyDescent="0.2">
      <c r="A494" s="821" t="s">
        <v>589</v>
      </c>
      <c r="B494" s="822" t="s">
        <v>3620</v>
      </c>
      <c r="C494" s="822" t="s">
        <v>3621</v>
      </c>
      <c r="D494" s="822" t="s">
        <v>4293</v>
      </c>
      <c r="E494" s="822" t="s">
        <v>4294</v>
      </c>
      <c r="F494" s="831"/>
      <c r="G494" s="831"/>
      <c r="H494" s="831"/>
      <c r="I494" s="831"/>
      <c r="J494" s="831">
        <v>4</v>
      </c>
      <c r="K494" s="831">
        <v>176</v>
      </c>
      <c r="L494" s="831">
        <v>1</v>
      </c>
      <c r="M494" s="831">
        <v>44</v>
      </c>
      <c r="N494" s="831"/>
      <c r="O494" s="831"/>
      <c r="P494" s="827"/>
      <c r="Q494" s="832"/>
    </row>
    <row r="495" spans="1:17" ht="14.45" customHeight="1" x14ac:dyDescent="0.2">
      <c r="A495" s="821" t="s">
        <v>589</v>
      </c>
      <c r="B495" s="822" t="s">
        <v>3620</v>
      </c>
      <c r="C495" s="822" t="s">
        <v>3621</v>
      </c>
      <c r="D495" s="822" t="s">
        <v>4295</v>
      </c>
      <c r="E495" s="822" t="s">
        <v>4296</v>
      </c>
      <c r="F495" s="831"/>
      <c r="G495" s="831"/>
      <c r="H495" s="831"/>
      <c r="I495" s="831"/>
      <c r="J495" s="831">
        <v>1</v>
      </c>
      <c r="K495" s="831">
        <v>1518</v>
      </c>
      <c r="L495" s="831">
        <v>1</v>
      </c>
      <c r="M495" s="831">
        <v>1518</v>
      </c>
      <c r="N495" s="831"/>
      <c r="O495" s="831"/>
      <c r="P495" s="827"/>
      <c r="Q495" s="832"/>
    </row>
    <row r="496" spans="1:17" ht="14.45" customHeight="1" x14ac:dyDescent="0.2">
      <c r="A496" s="821" t="s">
        <v>589</v>
      </c>
      <c r="B496" s="822" t="s">
        <v>3620</v>
      </c>
      <c r="C496" s="822" t="s">
        <v>3621</v>
      </c>
      <c r="D496" s="822" t="s">
        <v>4107</v>
      </c>
      <c r="E496" s="822" t="s">
        <v>4108</v>
      </c>
      <c r="F496" s="831">
        <v>42</v>
      </c>
      <c r="G496" s="831">
        <v>0</v>
      </c>
      <c r="H496" s="831"/>
      <c r="I496" s="831">
        <v>0</v>
      </c>
      <c r="J496" s="831">
        <v>56</v>
      </c>
      <c r="K496" s="831">
        <v>0</v>
      </c>
      <c r="L496" s="831"/>
      <c r="M496" s="831">
        <v>0</v>
      </c>
      <c r="N496" s="831">
        <v>34</v>
      </c>
      <c r="O496" s="831">
        <v>0</v>
      </c>
      <c r="P496" s="827"/>
      <c r="Q496" s="832">
        <v>0</v>
      </c>
    </row>
    <row r="497" spans="1:17" ht="14.45" customHeight="1" x14ac:dyDescent="0.2">
      <c r="A497" s="821" t="s">
        <v>589</v>
      </c>
      <c r="B497" s="822" t="s">
        <v>3620</v>
      </c>
      <c r="C497" s="822" t="s">
        <v>3621</v>
      </c>
      <c r="D497" s="822" t="s">
        <v>4297</v>
      </c>
      <c r="E497" s="822" t="s">
        <v>4298</v>
      </c>
      <c r="F497" s="831"/>
      <c r="G497" s="831"/>
      <c r="H497" s="831"/>
      <c r="I497" s="831"/>
      <c r="J497" s="831"/>
      <c r="K497" s="831"/>
      <c r="L497" s="831"/>
      <c r="M497" s="831"/>
      <c r="N497" s="831">
        <v>1</v>
      </c>
      <c r="O497" s="831">
        <v>630</v>
      </c>
      <c r="P497" s="827"/>
      <c r="Q497" s="832">
        <v>630</v>
      </c>
    </row>
    <row r="498" spans="1:17" ht="14.45" customHeight="1" x14ac:dyDescent="0.2">
      <c r="A498" s="821" t="s">
        <v>589</v>
      </c>
      <c r="B498" s="822" t="s">
        <v>3620</v>
      </c>
      <c r="C498" s="822" t="s">
        <v>3621</v>
      </c>
      <c r="D498" s="822" t="s">
        <v>3723</v>
      </c>
      <c r="E498" s="822" t="s">
        <v>3724</v>
      </c>
      <c r="F498" s="831"/>
      <c r="G498" s="831"/>
      <c r="H498" s="831"/>
      <c r="I498" s="831"/>
      <c r="J498" s="831">
        <v>2</v>
      </c>
      <c r="K498" s="831">
        <v>9376</v>
      </c>
      <c r="L498" s="831">
        <v>1</v>
      </c>
      <c r="M498" s="831">
        <v>4688</v>
      </c>
      <c r="N498" s="831"/>
      <c r="O498" s="831"/>
      <c r="P498" s="827"/>
      <c r="Q498" s="832"/>
    </row>
    <row r="499" spans="1:17" ht="14.45" customHeight="1" x14ac:dyDescent="0.2">
      <c r="A499" s="821" t="s">
        <v>589</v>
      </c>
      <c r="B499" s="822" t="s">
        <v>3620</v>
      </c>
      <c r="C499" s="822" t="s">
        <v>3621</v>
      </c>
      <c r="D499" s="822" t="s">
        <v>4299</v>
      </c>
      <c r="E499" s="822" t="s">
        <v>4300</v>
      </c>
      <c r="F499" s="831"/>
      <c r="G499" s="831"/>
      <c r="H499" s="831"/>
      <c r="I499" s="831"/>
      <c r="J499" s="831">
        <v>2</v>
      </c>
      <c r="K499" s="831">
        <v>1246</v>
      </c>
      <c r="L499" s="831">
        <v>1</v>
      </c>
      <c r="M499" s="831">
        <v>623</v>
      </c>
      <c r="N499" s="831"/>
      <c r="O499" s="831"/>
      <c r="P499" s="827"/>
      <c r="Q499" s="832"/>
    </row>
    <row r="500" spans="1:17" ht="14.45" customHeight="1" x14ac:dyDescent="0.2">
      <c r="A500" s="821" t="s">
        <v>589</v>
      </c>
      <c r="B500" s="822" t="s">
        <v>3620</v>
      </c>
      <c r="C500" s="822" t="s">
        <v>3621</v>
      </c>
      <c r="D500" s="822" t="s">
        <v>4301</v>
      </c>
      <c r="E500" s="822" t="s">
        <v>4302</v>
      </c>
      <c r="F500" s="831"/>
      <c r="G500" s="831"/>
      <c r="H500" s="831"/>
      <c r="I500" s="831"/>
      <c r="J500" s="831">
        <v>1</v>
      </c>
      <c r="K500" s="831">
        <v>3338</v>
      </c>
      <c r="L500" s="831">
        <v>1</v>
      </c>
      <c r="M500" s="831">
        <v>3338</v>
      </c>
      <c r="N500" s="831"/>
      <c r="O500" s="831"/>
      <c r="P500" s="827"/>
      <c r="Q500" s="832"/>
    </row>
    <row r="501" spans="1:17" ht="14.45" customHeight="1" x14ac:dyDescent="0.2">
      <c r="A501" s="821" t="s">
        <v>589</v>
      </c>
      <c r="B501" s="822" t="s">
        <v>3620</v>
      </c>
      <c r="C501" s="822" t="s">
        <v>3621</v>
      </c>
      <c r="D501" s="822" t="s">
        <v>4303</v>
      </c>
      <c r="E501" s="822" t="s">
        <v>4279</v>
      </c>
      <c r="F501" s="831"/>
      <c r="G501" s="831"/>
      <c r="H501" s="831"/>
      <c r="I501" s="831"/>
      <c r="J501" s="831"/>
      <c r="K501" s="831"/>
      <c r="L501" s="831"/>
      <c r="M501" s="831"/>
      <c r="N501" s="831">
        <v>1</v>
      </c>
      <c r="O501" s="831">
        <v>0</v>
      </c>
      <c r="P501" s="827"/>
      <c r="Q501" s="832">
        <v>0</v>
      </c>
    </row>
    <row r="502" spans="1:17" ht="14.45" customHeight="1" x14ac:dyDescent="0.2">
      <c r="A502" s="821" t="s">
        <v>589</v>
      </c>
      <c r="B502" s="822" t="s">
        <v>3620</v>
      </c>
      <c r="C502" s="822" t="s">
        <v>3621</v>
      </c>
      <c r="D502" s="822" t="s">
        <v>4304</v>
      </c>
      <c r="E502" s="822" t="s">
        <v>4305</v>
      </c>
      <c r="F502" s="831"/>
      <c r="G502" s="831"/>
      <c r="H502" s="831"/>
      <c r="I502" s="831"/>
      <c r="J502" s="831">
        <v>1</v>
      </c>
      <c r="K502" s="831">
        <v>0</v>
      </c>
      <c r="L502" s="831"/>
      <c r="M502" s="831">
        <v>0</v>
      </c>
      <c r="N502" s="831"/>
      <c r="O502" s="831"/>
      <c r="P502" s="827"/>
      <c r="Q502" s="832"/>
    </row>
    <row r="503" spans="1:17" ht="14.45" customHeight="1" x14ac:dyDescent="0.2">
      <c r="A503" s="821" t="s">
        <v>589</v>
      </c>
      <c r="B503" s="822" t="s">
        <v>3620</v>
      </c>
      <c r="C503" s="822" t="s">
        <v>3621</v>
      </c>
      <c r="D503" s="822" t="s">
        <v>4161</v>
      </c>
      <c r="E503" s="822" t="s">
        <v>4162</v>
      </c>
      <c r="F503" s="831"/>
      <c r="G503" s="831"/>
      <c r="H503" s="831"/>
      <c r="I503" s="831"/>
      <c r="J503" s="831">
        <v>1</v>
      </c>
      <c r="K503" s="831">
        <v>0</v>
      </c>
      <c r="L503" s="831"/>
      <c r="M503" s="831">
        <v>0</v>
      </c>
      <c r="N503" s="831"/>
      <c r="O503" s="831"/>
      <c r="P503" s="827"/>
      <c r="Q503" s="832"/>
    </row>
    <row r="504" spans="1:17" ht="14.45" customHeight="1" x14ac:dyDescent="0.2">
      <c r="A504" s="821" t="s">
        <v>589</v>
      </c>
      <c r="B504" s="822" t="s">
        <v>4306</v>
      </c>
      <c r="C504" s="822" t="s">
        <v>3621</v>
      </c>
      <c r="D504" s="822" t="s">
        <v>4307</v>
      </c>
      <c r="E504" s="822" t="s">
        <v>4308</v>
      </c>
      <c r="F504" s="831">
        <v>1</v>
      </c>
      <c r="G504" s="831">
        <v>5088</v>
      </c>
      <c r="H504" s="831"/>
      <c r="I504" s="831">
        <v>5088</v>
      </c>
      <c r="J504" s="831"/>
      <c r="K504" s="831"/>
      <c r="L504" s="831"/>
      <c r="M504" s="831"/>
      <c r="N504" s="831"/>
      <c r="O504" s="831"/>
      <c r="P504" s="827"/>
      <c r="Q504" s="832"/>
    </row>
    <row r="505" spans="1:17" ht="14.45" customHeight="1" x14ac:dyDescent="0.2">
      <c r="A505" s="821" t="s">
        <v>589</v>
      </c>
      <c r="B505" s="822" t="s">
        <v>4306</v>
      </c>
      <c r="C505" s="822" t="s">
        <v>3621</v>
      </c>
      <c r="D505" s="822" t="s">
        <v>4035</v>
      </c>
      <c r="E505" s="822" t="s">
        <v>4036</v>
      </c>
      <c r="F505" s="831">
        <v>14</v>
      </c>
      <c r="G505" s="831">
        <v>4746</v>
      </c>
      <c r="H505" s="831">
        <v>1.153061224489796</v>
      </c>
      <c r="I505" s="831">
        <v>339</v>
      </c>
      <c r="J505" s="831">
        <v>12</v>
      </c>
      <c r="K505" s="831">
        <v>4116</v>
      </c>
      <c r="L505" s="831">
        <v>1</v>
      </c>
      <c r="M505" s="831">
        <v>343</v>
      </c>
      <c r="N505" s="831">
        <v>7</v>
      </c>
      <c r="O505" s="831">
        <v>2436</v>
      </c>
      <c r="P505" s="827">
        <v>0.59183673469387754</v>
      </c>
      <c r="Q505" s="832">
        <v>348</v>
      </c>
    </row>
    <row r="506" spans="1:17" ht="14.45" customHeight="1" x14ac:dyDescent="0.2">
      <c r="A506" s="821" t="s">
        <v>589</v>
      </c>
      <c r="B506" s="822" t="s">
        <v>4306</v>
      </c>
      <c r="C506" s="822" t="s">
        <v>3621</v>
      </c>
      <c r="D506" s="822" t="s">
        <v>4051</v>
      </c>
      <c r="E506" s="822" t="s">
        <v>4052</v>
      </c>
      <c r="F506" s="831">
        <v>9</v>
      </c>
      <c r="G506" s="831">
        <v>8388</v>
      </c>
      <c r="H506" s="831">
        <v>1.4919957310565635</v>
      </c>
      <c r="I506" s="831">
        <v>932</v>
      </c>
      <c r="J506" s="831">
        <v>6</v>
      </c>
      <c r="K506" s="831">
        <v>5622</v>
      </c>
      <c r="L506" s="831">
        <v>1</v>
      </c>
      <c r="M506" s="831">
        <v>937</v>
      </c>
      <c r="N506" s="831">
        <v>6</v>
      </c>
      <c r="O506" s="831">
        <v>5652</v>
      </c>
      <c r="P506" s="827">
        <v>1.0053361792956244</v>
      </c>
      <c r="Q506" s="832">
        <v>942</v>
      </c>
    </row>
    <row r="507" spans="1:17" ht="14.45" customHeight="1" x14ac:dyDescent="0.2">
      <c r="A507" s="821" t="s">
        <v>589</v>
      </c>
      <c r="B507" s="822" t="s">
        <v>4306</v>
      </c>
      <c r="C507" s="822" t="s">
        <v>3621</v>
      </c>
      <c r="D507" s="822" t="s">
        <v>4087</v>
      </c>
      <c r="E507" s="822" t="s">
        <v>4088</v>
      </c>
      <c r="F507" s="831">
        <v>24</v>
      </c>
      <c r="G507" s="831">
        <v>44760</v>
      </c>
      <c r="H507" s="831">
        <v>1.0845125024229503</v>
      </c>
      <c r="I507" s="831">
        <v>1865</v>
      </c>
      <c r="J507" s="831">
        <v>22</v>
      </c>
      <c r="K507" s="831">
        <v>41272</v>
      </c>
      <c r="L507" s="831">
        <v>1</v>
      </c>
      <c r="M507" s="831">
        <v>1876</v>
      </c>
      <c r="N507" s="831">
        <v>16</v>
      </c>
      <c r="O507" s="831">
        <v>30176</v>
      </c>
      <c r="P507" s="827">
        <v>0.731149447567358</v>
      </c>
      <c r="Q507" s="832">
        <v>1886</v>
      </c>
    </row>
    <row r="508" spans="1:17" ht="14.45" customHeight="1" x14ac:dyDescent="0.2">
      <c r="A508" s="821" t="s">
        <v>589</v>
      </c>
      <c r="B508" s="822" t="s">
        <v>4306</v>
      </c>
      <c r="C508" s="822" t="s">
        <v>3621</v>
      </c>
      <c r="D508" s="822" t="s">
        <v>3678</v>
      </c>
      <c r="E508" s="822" t="s">
        <v>3679</v>
      </c>
      <c r="F508" s="831">
        <v>1</v>
      </c>
      <c r="G508" s="831">
        <v>0</v>
      </c>
      <c r="H508" s="831"/>
      <c r="I508" s="831">
        <v>0</v>
      </c>
      <c r="J508" s="831"/>
      <c r="K508" s="831"/>
      <c r="L508" s="831"/>
      <c r="M508" s="831"/>
      <c r="N508" s="831"/>
      <c r="O508" s="831"/>
      <c r="P508" s="827"/>
      <c r="Q508" s="832"/>
    </row>
    <row r="509" spans="1:17" ht="14.45" customHeight="1" x14ac:dyDescent="0.2">
      <c r="A509" s="821" t="s">
        <v>589</v>
      </c>
      <c r="B509" s="822" t="s">
        <v>3680</v>
      </c>
      <c r="C509" s="822" t="s">
        <v>3621</v>
      </c>
      <c r="D509" s="822" t="s">
        <v>3642</v>
      </c>
      <c r="E509" s="822" t="s">
        <v>3643</v>
      </c>
      <c r="F509" s="831">
        <v>3</v>
      </c>
      <c r="G509" s="831">
        <v>15</v>
      </c>
      <c r="H509" s="831">
        <v>0.6</v>
      </c>
      <c r="I509" s="831">
        <v>5</v>
      </c>
      <c r="J509" s="831">
        <v>5</v>
      </c>
      <c r="K509" s="831">
        <v>25</v>
      </c>
      <c r="L509" s="831">
        <v>1</v>
      </c>
      <c r="M509" s="831">
        <v>5</v>
      </c>
      <c r="N509" s="831"/>
      <c r="O509" s="831"/>
      <c r="P509" s="827"/>
      <c r="Q509" s="832"/>
    </row>
    <row r="510" spans="1:17" ht="14.45" customHeight="1" x14ac:dyDescent="0.2">
      <c r="A510" s="821" t="s">
        <v>589</v>
      </c>
      <c r="B510" s="822" t="s">
        <v>3680</v>
      </c>
      <c r="C510" s="822" t="s">
        <v>3621</v>
      </c>
      <c r="D510" s="822" t="s">
        <v>3684</v>
      </c>
      <c r="E510" s="822" t="s">
        <v>3685</v>
      </c>
      <c r="F510" s="831"/>
      <c r="G510" s="831"/>
      <c r="H510" s="831"/>
      <c r="I510" s="831"/>
      <c r="J510" s="831">
        <v>1</v>
      </c>
      <c r="K510" s="831">
        <v>126</v>
      </c>
      <c r="L510" s="831">
        <v>1</v>
      </c>
      <c r="M510" s="831">
        <v>126</v>
      </c>
      <c r="N510" s="831"/>
      <c r="O510" s="831"/>
      <c r="P510" s="827"/>
      <c r="Q510" s="832"/>
    </row>
    <row r="511" spans="1:17" ht="14.45" customHeight="1" x14ac:dyDescent="0.2">
      <c r="A511" s="821" t="s">
        <v>589</v>
      </c>
      <c r="B511" s="822" t="s">
        <v>4309</v>
      </c>
      <c r="C511" s="822" t="s">
        <v>3621</v>
      </c>
      <c r="D511" s="822" t="s">
        <v>4264</v>
      </c>
      <c r="E511" s="822" t="s">
        <v>4265</v>
      </c>
      <c r="F511" s="831"/>
      <c r="G511" s="831"/>
      <c r="H511" s="831"/>
      <c r="I511" s="831"/>
      <c r="J511" s="831">
        <v>17</v>
      </c>
      <c r="K511" s="831">
        <v>4318</v>
      </c>
      <c r="L511" s="831">
        <v>1</v>
      </c>
      <c r="M511" s="831">
        <v>254</v>
      </c>
      <c r="N511" s="831">
        <v>16</v>
      </c>
      <c r="O511" s="831">
        <v>4080</v>
      </c>
      <c r="P511" s="827">
        <v>0.94488188976377951</v>
      </c>
      <c r="Q511" s="832">
        <v>255</v>
      </c>
    </row>
    <row r="512" spans="1:17" ht="14.45" customHeight="1" x14ac:dyDescent="0.2">
      <c r="A512" s="821" t="s">
        <v>589</v>
      </c>
      <c r="B512" s="822" t="s">
        <v>4309</v>
      </c>
      <c r="C512" s="822" t="s">
        <v>3621</v>
      </c>
      <c r="D512" s="822" t="s">
        <v>4310</v>
      </c>
      <c r="E512" s="822" t="s">
        <v>4311</v>
      </c>
      <c r="F512" s="831">
        <v>1</v>
      </c>
      <c r="G512" s="831">
        <v>433</v>
      </c>
      <c r="H512" s="831">
        <v>2.9076013967230727E-2</v>
      </c>
      <c r="I512" s="831">
        <v>433</v>
      </c>
      <c r="J512" s="831">
        <v>34</v>
      </c>
      <c r="K512" s="831">
        <v>14892</v>
      </c>
      <c r="L512" s="831">
        <v>1</v>
      </c>
      <c r="M512" s="831">
        <v>438</v>
      </c>
      <c r="N512" s="831">
        <v>30</v>
      </c>
      <c r="O512" s="831">
        <v>13230</v>
      </c>
      <c r="P512" s="827">
        <v>0.88839645447219984</v>
      </c>
      <c r="Q512" s="832">
        <v>441</v>
      </c>
    </row>
    <row r="513" spans="1:17" ht="14.45" customHeight="1" x14ac:dyDescent="0.2">
      <c r="A513" s="821" t="s">
        <v>589</v>
      </c>
      <c r="B513" s="822" t="s">
        <v>4309</v>
      </c>
      <c r="C513" s="822" t="s">
        <v>3621</v>
      </c>
      <c r="D513" s="822" t="s">
        <v>4266</v>
      </c>
      <c r="E513" s="822" t="s">
        <v>4267</v>
      </c>
      <c r="F513" s="831"/>
      <c r="G513" s="831"/>
      <c r="H513" s="831"/>
      <c r="I513" s="831"/>
      <c r="J513" s="831"/>
      <c r="K513" s="831"/>
      <c r="L513" s="831"/>
      <c r="M513" s="831"/>
      <c r="N513" s="831">
        <v>1</v>
      </c>
      <c r="O513" s="831">
        <v>390</v>
      </c>
      <c r="P513" s="827"/>
      <c r="Q513" s="832">
        <v>390</v>
      </c>
    </row>
    <row r="514" spans="1:17" ht="14.45" customHeight="1" x14ac:dyDescent="0.2">
      <c r="A514" s="821" t="s">
        <v>589</v>
      </c>
      <c r="B514" s="822" t="s">
        <v>4309</v>
      </c>
      <c r="C514" s="822" t="s">
        <v>3621</v>
      </c>
      <c r="D514" s="822" t="s">
        <v>4268</v>
      </c>
      <c r="E514" s="822" t="s">
        <v>4269</v>
      </c>
      <c r="F514" s="831"/>
      <c r="G514" s="831"/>
      <c r="H514" s="831"/>
      <c r="I514" s="831"/>
      <c r="J514" s="831">
        <v>16</v>
      </c>
      <c r="K514" s="831">
        <v>14672</v>
      </c>
      <c r="L514" s="831">
        <v>1</v>
      </c>
      <c r="M514" s="831">
        <v>917</v>
      </c>
      <c r="N514" s="831">
        <v>16</v>
      </c>
      <c r="O514" s="831">
        <v>14800</v>
      </c>
      <c r="P514" s="827">
        <v>1.0087241003271539</v>
      </c>
      <c r="Q514" s="832">
        <v>925</v>
      </c>
    </row>
    <row r="515" spans="1:17" ht="14.45" customHeight="1" x14ac:dyDescent="0.2">
      <c r="A515" s="821" t="s">
        <v>589</v>
      </c>
      <c r="B515" s="822" t="s">
        <v>4309</v>
      </c>
      <c r="C515" s="822" t="s">
        <v>3621</v>
      </c>
      <c r="D515" s="822" t="s">
        <v>4312</v>
      </c>
      <c r="E515" s="822" t="s">
        <v>4313</v>
      </c>
      <c r="F515" s="831"/>
      <c r="G515" s="831"/>
      <c r="H515" s="831"/>
      <c r="I515" s="831"/>
      <c r="J515" s="831">
        <v>1</v>
      </c>
      <c r="K515" s="831">
        <v>1148</v>
      </c>
      <c r="L515" s="831">
        <v>1</v>
      </c>
      <c r="M515" s="831">
        <v>1148</v>
      </c>
      <c r="N515" s="831"/>
      <c r="O515" s="831"/>
      <c r="P515" s="827"/>
      <c r="Q515" s="832"/>
    </row>
    <row r="516" spans="1:17" ht="14.45" customHeight="1" x14ac:dyDescent="0.2">
      <c r="A516" s="821" t="s">
        <v>589</v>
      </c>
      <c r="B516" s="822" t="s">
        <v>4309</v>
      </c>
      <c r="C516" s="822" t="s">
        <v>3621</v>
      </c>
      <c r="D516" s="822" t="s">
        <v>4270</v>
      </c>
      <c r="E516" s="822" t="s">
        <v>4271</v>
      </c>
      <c r="F516" s="831">
        <v>1</v>
      </c>
      <c r="G516" s="831">
        <v>1961</v>
      </c>
      <c r="H516" s="831">
        <v>2.9114826142471122E-2</v>
      </c>
      <c r="I516" s="831">
        <v>1961</v>
      </c>
      <c r="J516" s="831">
        <v>34</v>
      </c>
      <c r="K516" s="831">
        <v>67354</v>
      </c>
      <c r="L516" s="831">
        <v>1</v>
      </c>
      <c r="M516" s="831">
        <v>1981</v>
      </c>
      <c r="N516" s="831">
        <v>32</v>
      </c>
      <c r="O516" s="831">
        <v>63936</v>
      </c>
      <c r="P516" s="827">
        <v>0.94925319951302078</v>
      </c>
      <c r="Q516" s="832">
        <v>1998</v>
      </c>
    </row>
    <row r="517" spans="1:17" ht="14.45" customHeight="1" x14ac:dyDescent="0.2">
      <c r="A517" s="821" t="s">
        <v>589</v>
      </c>
      <c r="B517" s="822" t="s">
        <v>4309</v>
      </c>
      <c r="C517" s="822" t="s">
        <v>3621</v>
      </c>
      <c r="D517" s="822" t="s">
        <v>4272</v>
      </c>
      <c r="E517" s="822" t="s">
        <v>4273</v>
      </c>
      <c r="F517" s="831">
        <v>1</v>
      </c>
      <c r="G517" s="831">
        <v>3252</v>
      </c>
      <c r="H517" s="831">
        <v>3.1934010899985273E-2</v>
      </c>
      <c r="I517" s="831">
        <v>3252</v>
      </c>
      <c r="J517" s="831">
        <v>31</v>
      </c>
      <c r="K517" s="831">
        <v>101835</v>
      </c>
      <c r="L517" s="831">
        <v>1</v>
      </c>
      <c r="M517" s="831">
        <v>3285</v>
      </c>
      <c r="N517" s="831">
        <v>30</v>
      </c>
      <c r="O517" s="831">
        <v>99420</v>
      </c>
      <c r="P517" s="827">
        <v>0.97628516718220648</v>
      </c>
      <c r="Q517" s="832">
        <v>3314</v>
      </c>
    </row>
    <row r="518" spans="1:17" ht="14.45" customHeight="1" x14ac:dyDescent="0.2">
      <c r="A518" s="821" t="s">
        <v>589</v>
      </c>
      <c r="B518" s="822" t="s">
        <v>4309</v>
      </c>
      <c r="C518" s="822" t="s">
        <v>3621</v>
      </c>
      <c r="D518" s="822" t="s">
        <v>4293</v>
      </c>
      <c r="E518" s="822" t="s">
        <v>4294</v>
      </c>
      <c r="F518" s="831">
        <v>5</v>
      </c>
      <c r="G518" s="831">
        <v>215</v>
      </c>
      <c r="H518" s="831">
        <v>7.1858288770053472E-2</v>
      </c>
      <c r="I518" s="831">
        <v>43</v>
      </c>
      <c r="J518" s="831">
        <v>68</v>
      </c>
      <c r="K518" s="831">
        <v>2992</v>
      </c>
      <c r="L518" s="831">
        <v>1</v>
      </c>
      <c r="M518" s="831">
        <v>44</v>
      </c>
      <c r="N518" s="831">
        <v>64</v>
      </c>
      <c r="O518" s="831">
        <v>2880</v>
      </c>
      <c r="P518" s="827">
        <v>0.96256684491978606</v>
      </c>
      <c r="Q518" s="832">
        <v>45</v>
      </c>
    </row>
    <row r="519" spans="1:17" ht="14.45" customHeight="1" x14ac:dyDescent="0.2">
      <c r="A519" s="821" t="s">
        <v>589</v>
      </c>
      <c r="B519" s="822" t="s">
        <v>4309</v>
      </c>
      <c r="C519" s="822" t="s">
        <v>3621</v>
      </c>
      <c r="D519" s="822" t="s">
        <v>4295</v>
      </c>
      <c r="E519" s="822" t="s">
        <v>4296</v>
      </c>
      <c r="F519" s="831">
        <v>2</v>
      </c>
      <c r="G519" s="831">
        <v>3006</v>
      </c>
      <c r="H519" s="831">
        <v>0.11648453847942339</v>
      </c>
      <c r="I519" s="831">
        <v>1503</v>
      </c>
      <c r="J519" s="831">
        <v>17</v>
      </c>
      <c r="K519" s="831">
        <v>25806</v>
      </c>
      <c r="L519" s="831">
        <v>1</v>
      </c>
      <c r="M519" s="831">
        <v>1518</v>
      </c>
      <c r="N519" s="831">
        <v>16</v>
      </c>
      <c r="O519" s="831">
        <v>24528</v>
      </c>
      <c r="P519" s="827">
        <v>0.95047663334108345</v>
      </c>
      <c r="Q519" s="832">
        <v>1533</v>
      </c>
    </row>
    <row r="520" spans="1:17" ht="14.45" customHeight="1" x14ac:dyDescent="0.2">
      <c r="A520" s="821" t="s">
        <v>589</v>
      </c>
      <c r="B520" s="822" t="s">
        <v>4309</v>
      </c>
      <c r="C520" s="822" t="s">
        <v>3621</v>
      </c>
      <c r="D520" s="822" t="s">
        <v>4299</v>
      </c>
      <c r="E520" s="822" t="s">
        <v>4300</v>
      </c>
      <c r="F520" s="831"/>
      <c r="G520" s="831"/>
      <c r="H520" s="831"/>
      <c r="I520" s="831"/>
      <c r="J520" s="831">
        <v>28</v>
      </c>
      <c r="K520" s="831">
        <v>17444</v>
      </c>
      <c r="L520" s="831">
        <v>1</v>
      </c>
      <c r="M520" s="831">
        <v>623</v>
      </c>
      <c r="N520" s="831">
        <v>28</v>
      </c>
      <c r="O520" s="831">
        <v>17584</v>
      </c>
      <c r="P520" s="827">
        <v>1.0080256821829856</v>
      </c>
      <c r="Q520" s="832">
        <v>628</v>
      </c>
    </row>
    <row r="521" spans="1:17" ht="14.45" customHeight="1" x14ac:dyDescent="0.2">
      <c r="A521" s="821" t="s">
        <v>589</v>
      </c>
      <c r="B521" s="822" t="s">
        <v>4309</v>
      </c>
      <c r="C521" s="822" t="s">
        <v>3621</v>
      </c>
      <c r="D521" s="822" t="s">
        <v>4314</v>
      </c>
      <c r="E521" s="822" t="s">
        <v>4315</v>
      </c>
      <c r="F521" s="831">
        <v>2</v>
      </c>
      <c r="G521" s="831">
        <v>13510</v>
      </c>
      <c r="H521" s="831"/>
      <c r="I521" s="831">
        <v>6755</v>
      </c>
      <c r="J521" s="831"/>
      <c r="K521" s="831"/>
      <c r="L521" s="831"/>
      <c r="M521" s="831"/>
      <c r="N521" s="831">
        <v>1</v>
      </c>
      <c r="O521" s="831">
        <v>6800</v>
      </c>
      <c r="P521" s="827"/>
      <c r="Q521" s="832">
        <v>6800</v>
      </c>
    </row>
    <row r="522" spans="1:17" ht="14.45" customHeight="1" x14ac:dyDescent="0.2">
      <c r="A522" s="821" t="s">
        <v>589</v>
      </c>
      <c r="B522" s="822" t="s">
        <v>4316</v>
      </c>
      <c r="C522" s="822" t="s">
        <v>3621</v>
      </c>
      <c r="D522" s="822" t="s">
        <v>4317</v>
      </c>
      <c r="E522" s="822" t="s">
        <v>4318</v>
      </c>
      <c r="F522" s="831">
        <v>486</v>
      </c>
      <c r="G522" s="831">
        <v>389770</v>
      </c>
      <c r="H522" s="831">
        <v>0.87235313997444064</v>
      </c>
      <c r="I522" s="831">
        <v>801.99588477366251</v>
      </c>
      <c r="J522" s="831">
        <v>553</v>
      </c>
      <c r="K522" s="831">
        <v>446803</v>
      </c>
      <c r="L522" s="831">
        <v>1</v>
      </c>
      <c r="M522" s="831">
        <v>807.96202531645565</v>
      </c>
      <c r="N522" s="831">
        <v>471</v>
      </c>
      <c r="O522" s="831">
        <v>382888</v>
      </c>
      <c r="P522" s="827">
        <v>0.85695037857847867</v>
      </c>
      <c r="Q522" s="832">
        <v>812.92569002123139</v>
      </c>
    </row>
    <row r="523" spans="1:17" ht="14.45" customHeight="1" x14ac:dyDescent="0.2">
      <c r="A523" s="821" t="s">
        <v>4319</v>
      </c>
      <c r="B523" s="822" t="s">
        <v>3624</v>
      </c>
      <c r="C523" s="822" t="s">
        <v>3621</v>
      </c>
      <c r="D523" s="822" t="s">
        <v>3640</v>
      </c>
      <c r="E523" s="822" t="s">
        <v>3641</v>
      </c>
      <c r="F523" s="831">
        <v>4</v>
      </c>
      <c r="G523" s="831">
        <v>148</v>
      </c>
      <c r="H523" s="831">
        <v>0.24342105263157895</v>
      </c>
      <c r="I523" s="831">
        <v>37</v>
      </c>
      <c r="J523" s="831">
        <v>16</v>
      </c>
      <c r="K523" s="831">
        <v>608</v>
      </c>
      <c r="L523" s="831">
        <v>1</v>
      </c>
      <c r="M523" s="831">
        <v>38</v>
      </c>
      <c r="N523" s="831">
        <v>4</v>
      </c>
      <c r="O523" s="831">
        <v>152</v>
      </c>
      <c r="P523" s="827">
        <v>0.25</v>
      </c>
      <c r="Q523" s="832">
        <v>38</v>
      </c>
    </row>
    <row r="524" spans="1:17" ht="14.45" customHeight="1" x14ac:dyDescent="0.2">
      <c r="A524" s="821" t="s">
        <v>4319</v>
      </c>
      <c r="B524" s="822" t="s">
        <v>3624</v>
      </c>
      <c r="C524" s="822" t="s">
        <v>3621</v>
      </c>
      <c r="D524" s="822" t="s">
        <v>3650</v>
      </c>
      <c r="E524" s="822" t="s">
        <v>3651</v>
      </c>
      <c r="F524" s="831">
        <v>15</v>
      </c>
      <c r="G524" s="831">
        <v>1905</v>
      </c>
      <c r="H524" s="831">
        <v>0.94494047619047616</v>
      </c>
      <c r="I524" s="831">
        <v>127</v>
      </c>
      <c r="J524" s="831">
        <v>16</v>
      </c>
      <c r="K524" s="831">
        <v>2016</v>
      </c>
      <c r="L524" s="831">
        <v>1</v>
      </c>
      <c r="M524" s="831">
        <v>126</v>
      </c>
      <c r="N524" s="831">
        <v>9</v>
      </c>
      <c r="O524" s="831">
        <v>1143</v>
      </c>
      <c r="P524" s="827">
        <v>0.5669642857142857</v>
      </c>
      <c r="Q524" s="832">
        <v>127</v>
      </c>
    </row>
    <row r="525" spans="1:17" ht="14.45" customHeight="1" x14ac:dyDescent="0.2">
      <c r="A525" s="821" t="s">
        <v>4319</v>
      </c>
      <c r="B525" s="822" t="s">
        <v>3624</v>
      </c>
      <c r="C525" s="822" t="s">
        <v>3621</v>
      </c>
      <c r="D525" s="822" t="s">
        <v>3658</v>
      </c>
      <c r="E525" s="822" t="s">
        <v>3659</v>
      </c>
      <c r="F525" s="831">
        <v>4</v>
      </c>
      <c r="G525" s="831">
        <v>133.32</v>
      </c>
      <c r="H525" s="831">
        <v>1</v>
      </c>
      <c r="I525" s="831">
        <v>33.33</v>
      </c>
      <c r="J525" s="831">
        <v>4</v>
      </c>
      <c r="K525" s="831">
        <v>133.32</v>
      </c>
      <c r="L525" s="831">
        <v>1</v>
      </c>
      <c r="M525" s="831">
        <v>33.33</v>
      </c>
      <c r="N525" s="831">
        <v>6</v>
      </c>
      <c r="O525" s="831">
        <v>212.20999999999998</v>
      </c>
      <c r="P525" s="827">
        <v>1.5917341734173416</v>
      </c>
      <c r="Q525" s="832">
        <v>35.368333333333332</v>
      </c>
    </row>
    <row r="526" spans="1:17" ht="14.45" customHeight="1" x14ac:dyDescent="0.2">
      <c r="A526" s="821" t="s">
        <v>4319</v>
      </c>
      <c r="B526" s="822" t="s">
        <v>3624</v>
      </c>
      <c r="C526" s="822" t="s">
        <v>3621</v>
      </c>
      <c r="D526" s="822" t="s">
        <v>3660</v>
      </c>
      <c r="E526" s="822" t="s">
        <v>3661</v>
      </c>
      <c r="F526" s="831">
        <v>24</v>
      </c>
      <c r="G526" s="831">
        <v>6048</v>
      </c>
      <c r="H526" s="831">
        <v>1.4006484483557202</v>
      </c>
      <c r="I526" s="831">
        <v>252</v>
      </c>
      <c r="J526" s="831">
        <v>17</v>
      </c>
      <c r="K526" s="831">
        <v>4318</v>
      </c>
      <c r="L526" s="831">
        <v>1</v>
      </c>
      <c r="M526" s="831">
        <v>254</v>
      </c>
      <c r="N526" s="831">
        <v>27</v>
      </c>
      <c r="O526" s="831">
        <v>6885</v>
      </c>
      <c r="P526" s="827">
        <v>1.594488188976378</v>
      </c>
      <c r="Q526" s="832">
        <v>255</v>
      </c>
    </row>
    <row r="527" spans="1:17" ht="14.45" customHeight="1" x14ac:dyDescent="0.2">
      <c r="A527" s="821" t="s">
        <v>4319</v>
      </c>
      <c r="B527" s="822" t="s">
        <v>3624</v>
      </c>
      <c r="C527" s="822" t="s">
        <v>3621</v>
      </c>
      <c r="D527" s="822" t="s">
        <v>3676</v>
      </c>
      <c r="E527" s="822" t="s">
        <v>3677</v>
      </c>
      <c r="F527" s="831">
        <v>2</v>
      </c>
      <c r="G527" s="831">
        <v>748</v>
      </c>
      <c r="H527" s="831">
        <v>0.22104018912529552</v>
      </c>
      <c r="I527" s="831">
        <v>374</v>
      </c>
      <c r="J527" s="831">
        <v>9</v>
      </c>
      <c r="K527" s="831">
        <v>3384</v>
      </c>
      <c r="L527" s="831">
        <v>1</v>
      </c>
      <c r="M527" s="831">
        <v>376</v>
      </c>
      <c r="N527" s="831">
        <v>25</v>
      </c>
      <c r="O527" s="831">
        <v>9475</v>
      </c>
      <c r="P527" s="827">
        <v>2.7999408983451537</v>
      </c>
      <c r="Q527" s="832">
        <v>379</v>
      </c>
    </row>
    <row r="528" spans="1:17" ht="14.45" customHeight="1" x14ac:dyDescent="0.2">
      <c r="A528" s="821" t="s">
        <v>4320</v>
      </c>
      <c r="B528" s="822" t="s">
        <v>3624</v>
      </c>
      <c r="C528" s="822" t="s">
        <v>3621</v>
      </c>
      <c r="D528" s="822" t="s">
        <v>3650</v>
      </c>
      <c r="E528" s="822" t="s">
        <v>3651</v>
      </c>
      <c r="F528" s="831"/>
      <c r="G528" s="831"/>
      <c r="H528" s="831"/>
      <c r="I528" s="831"/>
      <c r="J528" s="831">
        <v>2</v>
      </c>
      <c r="K528" s="831">
        <v>252</v>
      </c>
      <c r="L528" s="831">
        <v>1</v>
      </c>
      <c r="M528" s="831">
        <v>126</v>
      </c>
      <c r="N528" s="831"/>
      <c r="O528" s="831"/>
      <c r="P528" s="827"/>
      <c r="Q528" s="832"/>
    </row>
    <row r="529" spans="1:17" ht="14.45" customHeight="1" x14ac:dyDescent="0.2">
      <c r="A529" s="821" t="s">
        <v>4320</v>
      </c>
      <c r="B529" s="822" t="s">
        <v>3624</v>
      </c>
      <c r="C529" s="822" t="s">
        <v>3621</v>
      </c>
      <c r="D529" s="822" t="s">
        <v>3658</v>
      </c>
      <c r="E529" s="822" t="s">
        <v>3659</v>
      </c>
      <c r="F529" s="831"/>
      <c r="G529" s="831"/>
      <c r="H529" s="831"/>
      <c r="I529" s="831"/>
      <c r="J529" s="831"/>
      <c r="K529" s="831"/>
      <c r="L529" s="831"/>
      <c r="M529" s="831"/>
      <c r="N529" s="831">
        <v>0</v>
      </c>
      <c r="O529" s="831">
        <v>0</v>
      </c>
      <c r="P529" s="827"/>
      <c r="Q529" s="832"/>
    </row>
    <row r="530" spans="1:17" ht="14.45" customHeight="1" x14ac:dyDescent="0.2">
      <c r="A530" s="821" t="s">
        <v>4320</v>
      </c>
      <c r="B530" s="822" t="s">
        <v>3624</v>
      </c>
      <c r="C530" s="822" t="s">
        <v>3621</v>
      </c>
      <c r="D530" s="822" t="s">
        <v>3660</v>
      </c>
      <c r="E530" s="822" t="s">
        <v>3661</v>
      </c>
      <c r="F530" s="831"/>
      <c r="G530" s="831"/>
      <c r="H530" s="831"/>
      <c r="I530" s="831"/>
      <c r="J530" s="831"/>
      <c r="K530" s="831"/>
      <c r="L530" s="831"/>
      <c r="M530" s="831"/>
      <c r="N530" s="831">
        <v>2</v>
      </c>
      <c r="O530" s="831">
        <v>510</v>
      </c>
      <c r="P530" s="827"/>
      <c r="Q530" s="832">
        <v>255</v>
      </c>
    </row>
    <row r="531" spans="1:17" ht="14.45" customHeight="1" x14ac:dyDescent="0.2">
      <c r="A531" s="821" t="s">
        <v>4320</v>
      </c>
      <c r="B531" s="822" t="s">
        <v>3624</v>
      </c>
      <c r="C531" s="822" t="s">
        <v>3621</v>
      </c>
      <c r="D531" s="822" t="s">
        <v>3676</v>
      </c>
      <c r="E531" s="822" t="s">
        <v>3677</v>
      </c>
      <c r="F531" s="831"/>
      <c r="G531" s="831"/>
      <c r="H531" s="831"/>
      <c r="I531" s="831"/>
      <c r="J531" s="831"/>
      <c r="K531" s="831"/>
      <c r="L531" s="831"/>
      <c r="M531" s="831"/>
      <c r="N531" s="831">
        <v>0</v>
      </c>
      <c r="O531" s="831">
        <v>0</v>
      </c>
      <c r="P531" s="827"/>
      <c r="Q531" s="832"/>
    </row>
    <row r="532" spans="1:17" ht="14.45" customHeight="1" x14ac:dyDescent="0.2">
      <c r="A532" s="821" t="s">
        <v>4321</v>
      </c>
      <c r="B532" s="822" t="s">
        <v>3624</v>
      </c>
      <c r="C532" s="822" t="s">
        <v>3621</v>
      </c>
      <c r="D532" s="822" t="s">
        <v>3660</v>
      </c>
      <c r="E532" s="822" t="s">
        <v>3661</v>
      </c>
      <c r="F532" s="831">
        <v>7</v>
      </c>
      <c r="G532" s="831">
        <v>1764</v>
      </c>
      <c r="H532" s="831">
        <v>0.69448818897637798</v>
      </c>
      <c r="I532" s="831">
        <v>252</v>
      </c>
      <c r="J532" s="831">
        <v>10</v>
      </c>
      <c r="K532" s="831">
        <v>2540</v>
      </c>
      <c r="L532" s="831">
        <v>1</v>
      </c>
      <c r="M532" s="831">
        <v>254</v>
      </c>
      <c r="N532" s="831"/>
      <c r="O532" s="831"/>
      <c r="P532" s="827"/>
      <c r="Q532" s="832"/>
    </row>
    <row r="533" spans="1:17" ht="14.45" customHeight="1" x14ac:dyDescent="0.2">
      <c r="A533" s="821" t="s">
        <v>4321</v>
      </c>
      <c r="B533" s="822" t="s">
        <v>3624</v>
      </c>
      <c r="C533" s="822" t="s">
        <v>3621</v>
      </c>
      <c r="D533" s="822" t="s">
        <v>3676</v>
      </c>
      <c r="E533" s="822" t="s">
        <v>3677</v>
      </c>
      <c r="F533" s="831"/>
      <c r="G533" s="831"/>
      <c r="H533" s="831"/>
      <c r="I533" s="831"/>
      <c r="J533" s="831"/>
      <c r="K533" s="831"/>
      <c r="L533" s="831"/>
      <c r="M533" s="831"/>
      <c r="N533" s="831">
        <v>3</v>
      </c>
      <c r="O533" s="831">
        <v>1137</v>
      </c>
      <c r="P533" s="827"/>
      <c r="Q533" s="832">
        <v>379</v>
      </c>
    </row>
    <row r="534" spans="1:17" ht="14.45" customHeight="1" x14ac:dyDescent="0.2">
      <c r="A534" s="821" t="s">
        <v>4322</v>
      </c>
      <c r="B534" s="822" t="s">
        <v>3624</v>
      </c>
      <c r="C534" s="822" t="s">
        <v>3621</v>
      </c>
      <c r="D534" s="822" t="s">
        <v>3640</v>
      </c>
      <c r="E534" s="822" t="s">
        <v>3641</v>
      </c>
      <c r="F534" s="831"/>
      <c r="G534" s="831"/>
      <c r="H534" s="831"/>
      <c r="I534" s="831"/>
      <c r="J534" s="831">
        <v>1</v>
      </c>
      <c r="K534" s="831">
        <v>38</v>
      </c>
      <c r="L534" s="831">
        <v>1</v>
      </c>
      <c r="M534" s="831">
        <v>38</v>
      </c>
      <c r="N534" s="831"/>
      <c r="O534" s="831"/>
      <c r="P534" s="827"/>
      <c r="Q534" s="832"/>
    </row>
    <row r="535" spans="1:17" ht="14.45" customHeight="1" x14ac:dyDescent="0.2">
      <c r="A535" s="821" t="s">
        <v>4322</v>
      </c>
      <c r="B535" s="822" t="s">
        <v>3624</v>
      </c>
      <c r="C535" s="822" t="s">
        <v>3621</v>
      </c>
      <c r="D535" s="822" t="s">
        <v>3650</v>
      </c>
      <c r="E535" s="822" t="s">
        <v>3651</v>
      </c>
      <c r="F535" s="831">
        <v>10</v>
      </c>
      <c r="G535" s="831">
        <v>1270</v>
      </c>
      <c r="H535" s="831">
        <v>0.83994708994709</v>
      </c>
      <c r="I535" s="831">
        <v>127</v>
      </c>
      <c r="J535" s="831">
        <v>12</v>
      </c>
      <c r="K535" s="831">
        <v>1512</v>
      </c>
      <c r="L535" s="831">
        <v>1</v>
      </c>
      <c r="M535" s="831">
        <v>126</v>
      </c>
      <c r="N535" s="831"/>
      <c r="O535" s="831"/>
      <c r="P535" s="827"/>
      <c r="Q535" s="832"/>
    </row>
    <row r="536" spans="1:17" ht="14.45" customHeight="1" x14ac:dyDescent="0.2">
      <c r="A536" s="821" t="s">
        <v>4322</v>
      </c>
      <c r="B536" s="822" t="s">
        <v>3624</v>
      </c>
      <c r="C536" s="822" t="s">
        <v>3621</v>
      </c>
      <c r="D536" s="822" t="s">
        <v>3660</v>
      </c>
      <c r="E536" s="822" t="s">
        <v>3661</v>
      </c>
      <c r="F536" s="831">
        <v>75</v>
      </c>
      <c r="G536" s="831">
        <v>18900</v>
      </c>
      <c r="H536" s="831">
        <v>1.9079345850999394</v>
      </c>
      <c r="I536" s="831">
        <v>252</v>
      </c>
      <c r="J536" s="831">
        <v>39</v>
      </c>
      <c r="K536" s="831">
        <v>9906</v>
      </c>
      <c r="L536" s="831">
        <v>1</v>
      </c>
      <c r="M536" s="831">
        <v>254</v>
      </c>
      <c r="N536" s="831">
        <v>33</v>
      </c>
      <c r="O536" s="831">
        <v>8415</v>
      </c>
      <c r="P536" s="827">
        <v>0.84948516050878253</v>
      </c>
      <c r="Q536" s="832">
        <v>255</v>
      </c>
    </row>
    <row r="537" spans="1:17" ht="14.45" customHeight="1" x14ac:dyDescent="0.2">
      <c r="A537" s="821" t="s">
        <v>4322</v>
      </c>
      <c r="B537" s="822" t="s">
        <v>3624</v>
      </c>
      <c r="C537" s="822" t="s">
        <v>3621</v>
      </c>
      <c r="D537" s="822" t="s">
        <v>3676</v>
      </c>
      <c r="E537" s="822" t="s">
        <v>3677</v>
      </c>
      <c r="F537" s="831">
        <v>7</v>
      </c>
      <c r="G537" s="831">
        <v>2618</v>
      </c>
      <c r="H537" s="831">
        <v>0.99468085106382975</v>
      </c>
      <c r="I537" s="831">
        <v>374</v>
      </c>
      <c r="J537" s="831">
        <v>7</v>
      </c>
      <c r="K537" s="831">
        <v>2632</v>
      </c>
      <c r="L537" s="831">
        <v>1</v>
      </c>
      <c r="M537" s="831">
        <v>376</v>
      </c>
      <c r="N537" s="831">
        <v>37</v>
      </c>
      <c r="O537" s="831">
        <v>14023</v>
      </c>
      <c r="P537" s="827">
        <v>5.327887537993921</v>
      </c>
      <c r="Q537" s="832">
        <v>379</v>
      </c>
    </row>
    <row r="538" spans="1:17" ht="14.45" customHeight="1" x14ac:dyDescent="0.2">
      <c r="A538" s="821" t="s">
        <v>4323</v>
      </c>
      <c r="B538" s="822" t="s">
        <v>3624</v>
      </c>
      <c r="C538" s="822" t="s">
        <v>3621</v>
      </c>
      <c r="D538" s="822" t="s">
        <v>3640</v>
      </c>
      <c r="E538" s="822" t="s">
        <v>3641</v>
      </c>
      <c r="F538" s="831"/>
      <c r="G538" s="831"/>
      <c r="H538" s="831"/>
      <c r="I538" s="831"/>
      <c r="J538" s="831">
        <v>1</v>
      </c>
      <c r="K538" s="831">
        <v>38</v>
      </c>
      <c r="L538" s="831">
        <v>1</v>
      </c>
      <c r="M538" s="831">
        <v>38</v>
      </c>
      <c r="N538" s="831"/>
      <c r="O538" s="831"/>
      <c r="P538" s="827"/>
      <c r="Q538" s="832"/>
    </row>
    <row r="539" spans="1:17" ht="14.45" customHeight="1" x14ac:dyDescent="0.2">
      <c r="A539" s="821" t="s">
        <v>4323</v>
      </c>
      <c r="B539" s="822" t="s">
        <v>3624</v>
      </c>
      <c r="C539" s="822" t="s">
        <v>3621</v>
      </c>
      <c r="D539" s="822" t="s">
        <v>3650</v>
      </c>
      <c r="E539" s="822" t="s">
        <v>3651</v>
      </c>
      <c r="F539" s="831">
        <v>1</v>
      </c>
      <c r="G539" s="831">
        <v>127</v>
      </c>
      <c r="H539" s="831"/>
      <c r="I539" s="831">
        <v>127</v>
      </c>
      <c r="J539" s="831"/>
      <c r="K539" s="831"/>
      <c r="L539" s="831"/>
      <c r="M539" s="831"/>
      <c r="N539" s="831"/>
      <c r="O539" s="831"/>
      <c r="P539" s="827"/>
      <c r="Q539" s="832"/>
    </row>
    <row r="540" spans="1:17" ht="14.45" customHeight="1" x14ac:dyDescent="0.2">
      <c r="A540" s="821" t="s">
        <v>4323</v>
      </c>
      <c r="B540" s="822" t="s">
        <v>3624</v>
      </c>
      <c r="C540" s="822" t="s">
        <v>3621</v>
      </c>
      <c r="D540" s="822" t="s">
        <v>3660</v>
      </c>
      <c r="E540" s="822" t="s">
        <v>3661</v>
      </c>
      <c r="F540" s="831">
        <v>1</v>
      </c>
      <c r="G540" s="831">
        <v>252</v>
      </c>
      <c r="H540" s="831">
        <v>0.99212598425196852</v>
      </c>
      <c r="I540" s="831">
        <v>252</v>
      </c>
      <c r="J540" s="831">
        <v>1</v>
      </c>
      <c r="K540" s="831">
        <v>254</v>
      </c>
      <c r="L540" s="831">
        <v>1</v>
      </c>
      <c r="M540" s="831">
        <v>254</v>
      </c>
      <c r="N540" s="831">
        <v>1</v>
      </c>
      <c r="O540" s="831">
        <v>255</v>
      </c>
      <c r="P540" s="827">
        <v>1.0039370078740157</v>
      </c>
      <c r="Q540" s="832">
        <v>255</v>
      </c>
    </row>
    <row r="541" spans="1:17" ht="14.45" customHeight="1" x14ac:dyDescent="0.2">
      <c r="A541" s="821" t="s">
        <v>4323</v>
      </c>
      <c r="B541" s="822" t="s">
        <v>3624</v>
      </c>
      <c r="C541" s="822" t="s">
        <v>3621</v>
      </c>
      <c r="D541" s="822" t="s">
        <v>3676</v>
      </c>
      <c r="E541" s="822" t="s">
        <v>3677</v>
      </c>
      <c r="F541" s="831"/>
      <c r="G541" s="831"/>
      <c r="H541" s="831"/>
      <c r="I541" s="831"/>
      <c r="J541" s="831">
        <v>1</v>
      </c>
      <c r="K541" s="831">
        <v>376</v>
      </c>
      <c r="L541" s="831">
        <v>1</v>
      </c>
      <c r="M541" s="831">
        <v>376</v>
      </c>
      <c r="N541" s="831">
        <v>1</v>
      </c>
      <c r="O541" s="831">
        <v>379</v>
      </c>
      <c r="P541" s="827">
        <v>1.0079787234042554</v>
      </c>
      <c r="Q541" s="832">
        <v>379</v>
      </c>
    </row>
    <row r="542" spans="1:17" ht="14.45" customHeight="1" x14ac:dyDescent="0.2">
      <c r="A542" s="821" t="s">
        <v>4324</v>
      </c>
      <c r="B542" s="822" t="s">
        <v>3624</v>
      </c>
      <c r="C542" s="822" t="s">
        <v>3621</v>
      </c>
      <c r="D542" s="822" t="s">
        <v>3650</v>
      </c>
      <c r="E542" s="822" t="s">
        <v>3651</v>
      </c>
      <c r="F542" s="831">
        <v>1</v>
      </c>
      <c r="G542" s="831">
        <v>127</v>
      </c>
      <c r="H542" s="831"/>
      <c r="I542" s="831">
        <v>127</v>
      </c>
      <c r="J542" s="831"/>
      <c r="K542" s="831"/>
      <c r="L542" s="831"/>
      <c r="M542" s="831"/>
      <c r="N542" s="831"/>
      <c r="O542" s="831"/>
      <c r="P542" s="827"/>
      <c r="Q542" s="832"/>
    </row>
    <row r="543" spans="1:17" ht="14.45" customHeight="1" x14ac:dyDescent="0.2">
      <c r="A543" s="821" t="s">
        <v>4325</v>
      </c>
      <c r="B543" s="822" t="s">
        <v>3624</v>
      </c>
      <c r="C543" s="822" t="s">
        <v>3621</v>
      </c>
      <c r="D543" s="822" t="s">
        <v>3640</v>
      </c>
      <c r="E543" s="822" t="s">
        <v>3641</v>
      </c>
      <c r="F543" s="831">
        <v>1</v>
      </c>
      <c r="G543" s="831">
        <v>37</v>
      </c>
      <c r="H543" s="831"/>
      <c r="I543" s="831">
        <v>37</v>
      </c>
      <c r="J543" s="831"/>
      <c r="K543" s="831"/>
      <c r="L543" s="831"/>
      <c r="M543" s="831"/>
      <c r="N543" s="831"/>
      <c r="O543" s="831"/>
      <c r="P543" s="827"/>
      <c r="Q543" s="832"/>
    </row>
    <row r="544" spans="1:17" ht="14.45" customHeight="1" x14ac:dyDescent="0.2">
      <c r="A544" s="821" t="s">
        <v>4325</v>
      </c>
      <c r="B544" s="822" t="s">
        <v>3624</v>
      </c>
      <c r="C544" s="822" t="s">
        <v>3621</v>
      </c>
      <c r="D544" s="822" t="s">
        <v>3650</v>
      </c>
      <c r="E544" s="822" t="s">
        <v>3651</v>
      </c>
      <c r="F544" s="831">
        <v>1</v>
      </c>
      <c r="G544" s="831">
        <v>127</v>
      </c>
      <c r="H544" s="831"/>
      <c r="I544" s="831">
        <v>127</v>
      </c>
      <c r="J544" s="831"/>
      <c r="K544" s="831"/>
      <c r="L544" s="831"/>
      <c r="M544" s="831"/>
      <c r="N544" s="831"/>
      <c r="O544" s="831"/>
      <c r="P544" s="827"/>
      <c r="Q544" s="832"/>
    </row>
    <row r="545" spans="1:17" ht="14.45" customHeight="1" x14ac:dyDescent="0.2">
      <c r="A545" s="821" t="s">
        <v>4325</v>
      </c>
      <c r="B545" s="822" t="s">
        <v>3624</v>
      </c>
      <c r="C545" s="822" t="s">
        <v>3621</v>
      </c>
      <c r="D545" s="822" t="s">
        <v>3660</v>
      </c>
      <c r="E545" s="822" t="s">
        <v>3661</v>
      </c>
      <c r="F545" s="831">
        <v>1</v>
      </c>
      <c r="G545" s="831">
        <v>252</v>
      </c>
      <c r="H545" s="831"/>
      <c r="I545" s="831">
        <v>252</v>
      </c>
      <c r="J545" s="831"/>
      <c r="K545" s="831"/>
      <c r="L545" s="831"/>
      <c r="M545" s="831"/>
      <c r="N545" s="831">
        <v>1</v>
      </c>
      <c r="O545" s="831">
        <v>255</v>
      </c>
      <c r="P545" s="827"/>
      <c r="Q545" s="832">
        <v>255</v>
      </c>
    </row>
    <row r="546" spans="1:17" ht="14.45" customHeight="1" x14ac:dyDescent="0.2">
      <c r="A546" s="821" t="s">
        <v>4326</v>
      </c>
      <c r="B546" s="822" t="s">
        <v>3624</v>
      </c>
      <c r="C546" s="822" t="s">
        <v>3621</v>
      </c>
      <c r="D546" s="822" t="s">
        <v>3640</v>
      </c>
      <c r="E546" s="822" t="s">
        <v>3641</v>
      </c>
      <c r="F546" s="831"/>
      <c r="G546" s="831"/>
      <c r="H546" s="831"/>
      <c r="I546" s="831"/>
      <c r="J546" s="831">
        <v>1</v>
      </c>
      <c r="K546" s="831">
        <v>38</v>
      </c>
      <c r="L546" s="831">
        <v>1</v>
      </c>
      <c r="M546" s="831">
        <v>38</v>
      </c>
      <c r="N546" s="831"/>
      <c r="O546" s="831"/>
      <c r="P546" s="827"/>
      <c r="Q546" s="832"/>
    </row>
    <row r="547" spans="1:17" ht="14.45" customHeight="1" x14ac:dyDescent="0.2">
      <c r="A547" s="821" t="s">
        <v>4326</v>
      </c>
      <c r="B547" s="822" t="s">
        <v>3624</v>
      </c>
      <c r="C547" s="822" t="s">
        <v>3621</v>
      </c>
      <c r="D547" s="822" t="s">
        <v>3650</v>
      </c>
      <c r="E547" s="822" t="s">
        <v>3651</v>
      </c>
      <c r="F547" s="831"/>
      <c r="G547" s="831"/>
      <c r="H547" s="831"/>
      <c r="I547" s="831"/>
      <c r="J547" s="831">
        <v>1</v>
      </c>
      <c r="K547" s="831">
        <v>126</v>
      </c>
      <c r="L547" s="831">
        <v>1</v>
      </c>
      <c r="M547" s="831">
        <v>126</v>
      </c>
      <c r="N547" s="831"/>
      <c r="O547" s="831"/>
      <c r="P547" s="827"/>
      <c r="Q547" s="832"/>
    </row>
    <row r="548" spans="1:17" ht="14.45" customHeight="1" x14ac:dyDescent="0.2">
      <c r="A548" s="821" t="s">
        <v>4327</v>
      </c>
      <c r="B548" s="822" t="s">
        <v>3624</v>
      </c>
      <c r="C548" s="822" t="s">
        <v>3621</v>
      </c>
      <c r="D548" s="822" t="s">
        <v>3640</v>
      </c>
      <c r="E548" s="822" t="s">
        <v>3641</v>
      </c>
      <c r="F548" s="831"/>
      <c r="G548" s="831"/>
      <c r="H548" s="831"/>
      <c r="I548" s="831"/>
      <c r="J548" s="831">
        <v>3</v>
      </c>
      <c r="K548" s="831">
        <v>114</v>
      </c>
      <c r="L548" s="831">
        <v>1</v>
      </c>
      <c r="M548" s="831">
        <v>38</v>
      </c>
      <c r="N548" s="831"/>
      <c r="O548" s="831"/>
      <c r="P548" s="827"/>
      <c r="Q548" s="832"/>
    </row>
    <row r="549" spans="1:17" ht="14.45" customHeight="1" x14ac:dyDescent="0.2">
      <c r="A549" s="821" t="s">
        <v>4327</v>
      </c>
      <c r="B549" s="822" t="s">
        <v>3624</v>
      </c>
      <c r="C549" s="822" t="s">
        <v>3621</v>
      </c>
      <c r="D549" s="822" t="s">
        <v>3650</v>
      </c>
      <c r="E549" s="822" t="s">
        <v>3651</v>
      </c>
      <c r="F549" s="831">
        <v>2</v>
      </c>
      <c r="G549" s="831">
        <v>254</v>
      </c>
      <c r="H549" s="831">
        <v>1.0079365079365079</v>
      </c>
      <c r="I549" s="831">
        <v>127</v>
      </c>
      <c r="J549" s="831">
        <v>2</v>
      </c>
      <c r="K549" s="831">
        <v>252</v>
      </c>
      <c r="L549" s="831">
        <v>1</v>
      </c>
      <c r="M549" s="831">
        <v>126</v>
      </c>
      <c r="N549" s="831">
        <v>2</v>
      </c>
      <c r="O549" s="831">
        <v>254</v>
      </c>
      <c r="P549" s="827">
        <v>1.0079365079365079</v>
      </c>
      <c r="Q549" s="832">
        <v>127</v>
      </c>
    </row>
    <row r="550" spans="1:17" ht="14.45" customHeight="1" x14ac:dyDescent="0.2">
      <c r="A550" s="821" t="s">
        <v>4327</v>
      </c>
      <c r="B550" s="822" t="s">
        <v>3624</v>
      </c>
      <c r="C550" s="822" t="s">
        <v>3621</v>
      </c>
      <c r="D550" s="822" t="s">
        <v>3660</v>
      </c>
      <c r="E550" s="822" t="s">
        <v>3661</v>
      </c>
      <c r="F550" s="831">
        <v>10</v>
      </c>
      <c r="G550" s="831">
        <v>2520</v>
      </c>
      <c r="H550" s="831">
        <v>3.3070866141732282</v>
      </c>
      <c r="I550" s="831">
        <v>252</v>
      </c>
      <c r="J550" s="831">
        <v>3</v>
      </c>
      <c r="K550" s="831">
        <v>762</v>
      </c>
      <c r="L550" s="831">
        <v>1</v>
      </c>
      <c r="M550" s="831">
        <v>254</v>
      </c>
      <c r="N550" s="831">
        <v>1</v>
      </c>
      <c r="O550" s="831">
        <v>255</v>
      </c>
      <c r="P550" s="827">
        <v>0.3346456692913386</v>
      </c>
      <c r="Q550" s="832">
        <v>255</v>
      </c>
    </row>
    <row r="551" spans="1:17" ht="14.45" customHeight="1" x14ac:dyDescent="0.2">
      <c r="A551" s="821" t="s">
        <v>4327</v>
      </c>
      <c r="B551" s="822" t="s">
        <v>3624</v>
      </c>
      <c r="C551" s="822" t="s">
        <v>3621</v>
      </c>
      <c r="D551" s="822" t="s">
        <v>3676</v>
      </c>
      <c r="E551" s="822" t="s">
        <v>3677</v>
      </c>
      <c r="F551" s="831">
        <v>2</v>
      </c>
      <c r="G551" s="831">
        <v>748</v>
      </c>
      <c r="H551" s="831">
        <v>1.9893617021276595</v>
      </c>
      <c r="I551" s="831">
        <v>374</v>
      </c>
      <c r="J551" s="831">
        <v>1</v>
      </c>
      <c r="K551" s="831">
        <v>376</v>
      </c>
      <c r="L551" s="831">
        <v>1</v>
      </c>
      <c r="M551" s="831">
        <v>376</v>
      </c>
      <c r="N551" s="831">
        <v>8</v>
      </c>
      <c r="O551" s="831">
        <v>3032</v>
      </c>
      <c r="P551" s="827">
        <v>8.0638297872340434</v>
      </c>
      <c r="Q551" s="832">
        <v>379</v>
      </c>
    </row>
    <row r="552" spans="1:17" ht="14.45" customHeight="1" x14ac:dyDescent="0.2">
      <c r="A552" s="821" t="s">
        <v>4328</v>
      </c>
      <c r="B552" s="822" t="s">
        <v>3624</v>
      </c>
      <c r="C552" s="822" t="s">
        <v>3621</v>
      </c>
      <c r="D552" s="822" t="s">
        <v>3640</v>
      </c>
      <c r="E552" s="822" t="s">
        <v>3641</v>
      </c>
      <c r="F552" s="831">
        <v>13</v>
      </c>
      <c r="G552" s="831">
        <v>481</v>
      </c>
      <c r="H552" s="831">
        <v>0.25315789473684208</v>
      </c>
      <c r="I552" s="831">
        <v>37</v>
      </c>
      <c r="J552" s="831">
        <v>50</v>
      </c>
      <c r="K552" s="831">
        <v>1900</v>
      </c>
      <c r="L552" s="831">
        <v>1</v>
      </c>
      <c r="M552" s="831">
        <v>38</v>
      </c>
      <c r="N552" s="831">
        <v>4</v>
      </c>
      <c r="O552" s="831">
        <v>152</v>
      </c>
      <c r="P552" s="827">
        <v>0.08</v>
      </c>
      <c r="Q552" s="832">
        <v>38</v>
      </c>
    </row>
    <row r="553" spans="1:17" ht="14.45" customHeight="1" x14ac:dyDescent="0.2">
      <c r="A553" s="821" t="s">
        <v>4328</v>
      </c>
      <c r="B553" s="822" t="s">
        <v>3624</v>
      </c>
      <c r="C553" s="822" t="s">
        <v>3621</v>
      </c>
      <c r="D553" s="822" t="s">
        <v>3650</v>
      </c>
      <c r="E553" s="822" t="s">
        <v>3651</v>
      </c>
      <c r="F553" s="831">
        <v>67</v>
      </c>
      <c r="G553" s="831">
        <v>8509</v>
      </c>
      <c r="H553" s="831">
        <v>1.3506349206349206</v>
      </c>
      <c r="I553" s="831">
        <v>127</v>
      </c>
      <c r="J553" s="831">
        <v>50</v>
      </c>
      <c r="K553" s="831">
        <v>6300</v>
      </c>
      <c r="L553" s="831">
        <v>1</v>
      </c>
      <c r="M553" s="831">
        <v>126</v>
      </c>
      <c r="N553" s="831">
        <v>17</v>
      </c>
      <c r="O553" s="831">
        <v>2159</v>
      </c>
      <c r="P553" s="827">
        <v>0.34269841269841272</v>
      </c>
      <c r="Q553" s="832">
        <v>127</v>
      </c>
    </row>
    <row r="554" spans="1:17" ht="14.45" customHeight="1" x14ac:dyDescent="0.2">
      <c r="A554" s="821" t="s">
        <v>4328</v>
      </c>
      <c r="B554" s="822" t="s">
        <v>3624</v>
      </c>
      <c r="C554" s="822" t="s">
        <v>3621</v>
      </c>
      <c r="D554" s="822" t="s">
        <v>3658</v>
      </c>
      <c r="E554" s="822" t="s">
        <v>3659</v>
      </c>
      <c r="F554" s="831">
        <v>25</v>
      </c>
      <c r="G554" s="831">
        <v>833.2600000000001</v>
      </c>
      <c r="H554" s="831">
        <v>2.0833062479685984</v>
      </c>
      <c r="I554" s="831">
        <v>33.330400000000004</v>
      </c>
      <c r="J554" s="831">
        <v>12</v>
      </c>
      <c r="K554" s="831">
        <v>399.96999999999991</v>
      </c>
      <c r="L554" s="831">
        <v>1</v>
      </c>
      <c r="M554" s="831">
        <v>33.330833333333324</v>
      </c>
      <c r="N554" s="831">
        <v>30</v>
      </c>
      <c r="O554" s="831">
        <v>1109.96</v>
      </c>
      <c r="P554" s="827">
        <v>2.7751081331099838</v>
      </c>
      <c r="Q554" s="832">
        <v>36.998666666666665</v>
      </c>
    </row>
    <row r="555" spans="1:17" ht="14.45" customHeight="1" x14ac:dyDescent="0.2">
      <c r="A555" s="821" t="s">
        <v>4328</v>
      </c>
      <c r="B555" s="822" t="s">
        <v>3624</v>
      </c>
      <c r="C555" s="822" t="s">
        <v>3621</v>
      </c>
      <c r="D555" s="822" t="s">
        <v>3660</v>
      </c>
      <c r="E555" s="822" t="s">
        <v>3661</v>
      </c>
      <c r="F555" s="831">
        <v>131</v>
      </c>
      <c r="G555" s="831">
        <v>33012</v>
      </c>
      <c r="H555" s="831">
        <v>1.9692197566213314</v>
      </c>
      <c r="I555" s="831">
        <v>252</v>
      </c>
      <c r="J555" s="831">
        <v>66</v>
      </c>
      <c r="K555" s="831">
        <v>16764</v>
      </c>
      <c r="L555" s="831">
        <v>1</v>
      </c>
      <c r="M555" s="831">
        <v>254</v>
      </c>
      <c r="N555" s="831">
        <v>49</v>
      </c>
      <c r="O555" s="831">
        <v>12495</v>
      </c>
      <c r="P555" s="827">
        <v>0.7453471725125268</v>
      </c>
      <c r="Q555" s="832">
        <v>255</v>
      </c>
    </row>
    <row r="556" spans="1:17" ht="14.45" customHeight="1" x14ac:dyDescent="0.2">
      <c r="A556" s="821" t="s">
        <v>4328</v>
      </c>
      <c r="B556" s="822" t="s">
        <v>3624</v>
      </c>
      <c r="C556" s="822" t="s">
        <v>3621</v>
      </c>
      <c r="D556" s="822" t="s">
        <v>3672</v>
      </c>
      <c r="E556" s="822" t="s">
        <v>3673</v>
      </c>
      <c r="F556" s="831"/>
      <c r="G556" s="831"/>
      <c r="H556" s="831"/>
      <c r="I556" s="831"/>
      <c r="J556" s="831">
        <v>1</v>
      </c>
      <c r="K556" s="831">
        <v>116</v>
      </c>
      <c r="L556" s="831">
        <v>1</v>
      </c>
      <c r="M556" s="831">
        <v>116</v>
      </c>
      <c r="N556" s="831"/>
      <c r="O556" s="831"/>
      <c r="P556" s="827"/>
      <c r="Q556" s="832"/>
    </row>
    <row r="557" spans="1:17" ht="14.45" customHeight="1" x14ac:dyDescent="0.2">
      <c r="A557" s="821" t="s">
        <v>4328</v>
      </c>
      <c r="B557" s="822" t="s">
        <v>3624</v>
      </c>
      <c r="C557" s="822" t="s">
        <v>3621</v>
      </c>
      <c r="D557" s="822" t="s">
        <v>3676</v>
      </c>
      <c r="E557" s="822" t="s">
        <v>3677</v>
      </c>
      <c r="F557" s="831">
        <v>34</v>
      </c>
      <c r="G557" s="831">
        <v>12716</v>
      </c>
      <c r="H557" s="831">
        <v>1.3007364975450082</v>
      </c>
      <c r="I557" s="831">
        <v>374</v>
      </c>
      <c r="J557" s="831">
        <v>26</v>
      </c>
      <c r="K557" s="831">
        <v>9776</v>
      </c>
      <c r="L557" s="831">
        <v>1</v>
      </c>
      <c r="M557" s="831">
        <v>376</v>
      </c>
      <c r="N557" s="831">
        <v>109</v>
      </c>
      <c r="O557" s="831">
        <v>41311</v>
      </c>
      <c r="P557" s="827">
        <v>4.2257569558101471</v>
      </c>
      <c r="Q557" s="832">
        <v>379</v>
      </c>
    </row>
    <row r="558" spans="1:17" ht="14.45" customHeight="1" x14ac:dyDescent="0.2">
      <c r="A558" s="821" t="s">
        <v>4328</v>
      </c>
      <c r="B558" s="822" t="s">
        <v>3725</v>
      </c>
      <c r="C558" s="822" t="s">
        <v>3621</v>
      </c>
      <c r="D558" s="822" t="s">
        <v>4329</v>
      </c>
      <c r="E558" s="822" t="s">
        <v>4330</v>
      </c>
      <c r="F558" s="831">
        <v>5</v>
      </c>
      <c r="G558" s="831">
        <v>50170</v>
      </c>
      <c r="H558" s="831"/>
      <c r="I558" s="831">
        <v>10034</v>
      </c>
      <c r="J558" s="831"/>
      <c r="K558" s="831"/>
      <c r="L558" s="831"/>
      <c r="M558" s="831"/>
      <c r="N558" s="831"/>
      <c r="O558" s="831"/>
      <c r="P558" s="827"/>
      <c r="Q558" s="832"/>
    </row>
    <row r="559" spans="1:17" ht="14.45" customHeight="1" x14ac:dyDescent="0.2">
      <c r="A559" s="821" t="s">
        <v>4331</v>
      </c>
      <c r="B559" s="822" t="s">
        <v>3624</v>
      </c>
      <c r="C559" s="822" t="s">
        <v>3621</v>
      </c>
      <c r="D559" s="822" t="s">
        <v>3658</v>
      </c>
      <c r="E559" s="822" t="s">
        <v>3659</v>
      </c>
      <c r="F559" s="831"/>
      <c r="G559" s="831"/>
      <c r="H559" s="831"/>
      <c r="I559" s="831"/>
      <c r="J559" s="831"/>
      <c r="K559" s="831"/>
      <c r="L559" s="831"/>
      <c r="M559" s="831"/>
      <c r="N559" s="831">
        <v>2</v>
      </c>
      <c r="O559" s="831">
        <v>78.89</v>
      </c>
      <c r="P559" s="827"/>
      <c r="Q559" s="832">
        <v>39.445</v>
      </c>
    </row>
    <row r="560" spans="1:17" ht="14.45" customHeight="1" x14ac:dyDescent="0.2">
      <c r="A560" s="821" t="s">
        <v>4331</v>
      </c>
      <c r="B560" s="822" t="s">
        <v>3624</v>
      </c>
      <c r="C560" s="822" t="s">
        <v>3621</v>
      </c>
      <c r="D560" s="822" t="s">
        <v>3660</v>
      </c>
      <c r="E560" s="822" t="s">
        <v>3661</v>
      </c>
      <c r="F560" s="831">
        <v>1</v>
      </c>
      <c r="G560" s="831">
        <v>252</v>
      </c>
      <c r="H560" s="831"/>
      <c r="I560" s="831">
        <v>252</v>
      </c>
      <c r="J560" s="831"/>
      <c r="K560" s="831"/>
      <c r="L560" s="831"/>
      <c r="M560" s="831"/>
      <c r="N560" s="831">
        <v>1</v>
      </c>
      <c r="O560" s="831">
        <v>255</v>
      </c>
      <c r="P560" s="827"/>
      <c r="Q560" s="832">
        <v>255</v>
      </c>
    </row>
    <row r="561" spans="1:17" ht="14.45" customHeight="1" x14ac:dyDescent="0.2">
      <c r="A561" s="821" t="s">
        <v>4331</v>
      </c>
      <c r="B561" s="822" t="s">
        <v>3624</v>
      </c>
      <c r="C561" s="822" t="s">
        <v>3621</v>
      </c>
      <c r="D561" s="822" t="s">
        <v>3676</v>
      </c>
      <c r="E561" s="822" t="s">
        <v>3677</v>
      </c>
      <c r="F561" s="831"/>
      <c r="G561" s="831"/>
      <c r="H561" s="831"/>
      <c r="I561" s="831"/>
      <c r="J561" s="831"/>
      <c r="K561" s="831"/>
      <c r="L561" s="831"/>
      <c r="M561" s="831"/>
      <c r="N561" s="831">
        <v>2</v>
      </c>
      <c r="O561" s="831">
        <v>758</v>
      </c>
      <c r="P561" s="827"/>
      <c r="Q561" s="832">
        <v>379</v>
      </c>
    </row>
    <row r="562" spans="1:17" ht="14.45" customHeight="1" x14ac:dyDescent="0.2">
      <c r="A562" s="821" t="s">
        <v>4332</v>
      </c>
      <c r="B562" s="822" t="s">
        <v>3624</v>
      </c>
      <c r="C562" s="822" t="s">
        <v>3621</v>
      </c>
      <c r="D562" s="822" t="s">
        <v>3640</v>
      </c>
      <c r="E562" s="822" t="s">
        <v>3641</v>
      </c>
      <c r="F562" s="831">
        <v>2</v>
      </c>
      <c r="G562" s="831">
        <v>74</v>
      </c>
      <c r="H562" s="831">
        <v>0.32456140350877194</v>
      </c>
      <c r="I562" s="831">
        <v>37</v>
      </c>
      <c r="J562" s="831">
        <v>6</v>
      </c>
      <c r="K562" s="831">
        <v>228</v>
      </c>
      <c r="L562" s="831">
        <v>1</v>
      </c>
      <c r="M562" s="831">
        <v>38</v>
      </c>
      <c r="N562" s="831">
        <v>2</v>
      </c>
      <c r="O562" s="831">
        <v>76</v>
      </c>
      <c r="P562" s="827">
        <v>0.33333333333333331</v>
      </c>
      <c r="Q562" s="832">
        <v>38</v>
      </c>
    </row>
    <row r="563" spans="1:17" ht="14.45" customHeight="1" x14ac:dyDescent="0.2">
      <c r="A563" s="821" t="s">
        <v>4332</v>
      </c>
      <c r="B563" s="822" t="s">
        <v>3624</v>
      </c>
      <c r="C563" s="822" t="s">
        <v>3621</v>
      </c>
      <c r="D563" s="822" t="s">
        <v>3650</v>
      </c>
      <c r="E563" s="822" t="s">
        <v>3651</v>
      </c>
      <c r="F563" s="831">
        <v>2</v>
      </c>
      <c r="G563" s="831">
        <v>254</v>
      </c>
      <c r="H563" s="831">
        <v>0.67195767195767198</v>
      </c>
      <c r="I563" s="831">
        <v>127</v>
      </c>
      <c r="J563" s="831">
        <v>3</v>
      </c>
      <c r="K563" s="831">
        <v>378</v>
      </c>
      <c r="L563" s="831">
        <v>1</v>
      </c>
      <c r="M563" s="831">
        <v>126</v>
      </c>
      <c r="N563" s="831">
        <v>2</v>
      </c>
      <c r="O563" s="831">
        <v>254</v>
      </c>
      <c r="P563" s="827">
        <v>0.67195767195767198</v>
      </c>
      <c r="Q563" s="832">
        <v>127</v>
      </c>
    </row>
    <row r="564" spans="1:17" ht="14.45" customHeight="1" x14ac:dyDescent="0.2">
      <c r="A564" s="821" t="s">
        <v>4332</v>
      </c>
      <c r="B564" s="822" t="s">
        <v>3624</v>
      </c>
      <c r="C564" s="822" t="s">
        <v>3621</v>
      </c>
      <c r="D564" s="822" t="s">
        <v>3658</v>
      </c>
      <c r="E564" s="822" t="s">
        <v>3659</v>
      </c>
      <c r="F564" s="831">
        <v>1</v>
      </c>
      <c r="G564" s="831">
        <v>33.33</v>
      </c>
      <c r="H564" s="831">
        <v>0.5</v>
      </c>
      <c r="I564" s="831">
        <v>33.33</v>
      </c>
      <c r="J564" s="831">
        <v>2</v>
      </c>
      <c r="K564" s="831">
        <v>66.66</v>
      </c>
      <c r="L564" s="831">
        <v>1</v>
      </c>
      <c r="M564" s="831">
        <v>33.33</v>
      </c>
      <c r="N564" s="831">
        <v>2</v>
      </c>
      <c r="O564" s="831">
        <v>66.66</v>
      </c>
      <c r="P564" s="827">
        <v>1</v>
      </c>
      <c r="Q564" s="832">
        <v>33.33</v>
      </c>
    </row>
    <row r="565" spans="1:17" ht="14.45" customHeight="1" x14ac:dyDescent="0.2">
      <c r="A565" s="821" t="s">
        <v>4332</v>
      </c>
      <c r="B565" s="822" t="s">
        <v>3624</v>
      </c>
      <c r="C565" s="822" t="s">
        <v>3621</v>
      </c>
      <c r="D565" s="822" t="s">
        <v>3660</v>
      </c>
      <c r="E565" s="822" t="s">
        <v>3661</v>
      </c>
      <c r="F565" s="831">
        <v>15</v>
      </c>
      <c r="G565" s="831">
        <v>3780</v>
      </c>
      <c r="H565" s="831">
        <v>2.4803149606299213</v>
      </c>
      <c r="I565" s="831">
        <v>252</v>
      </c>
      <c r="J565" s="831">
        <v>6</v>
      </c>
      <c r="K565" s="831">
        <v>1524</v>
      </c>
      <c r="L565" s="831">
        <v>1</v>
      </c>
      <c r="M565" s="831">
        <v>254</v>
      </c>
      <c r="N565" s="831">
        <v>3</v>
      </c>
      <c r="O565" s="831">
        <v>765</v>
      </c>
      <c r="P565" s="827">
        <v>0.50196850393700787</v>
      </c>
      <c r="Q565" s="832">
        <v>255</v>
      </c>
    </row>
    <row r="566" spans="1:17" ht="14.45" customHeight="1" x14ac:dyDescent="0.2">
      <c r="A566" s="821" t="s">
        <v>4332</v>
      </c>
      <c r="B566" s="822" t="s">
        <v>3624</v>
      </c>
      <c r="C566" s="822" t="s">
        <v>3621</v>
      </c>
      <c r="D566" s="822" t="s">
        <v>3676</v>
      </c>
      <c r="E566" s="822" t="s">
        <v>3677</v>
      </c>
      <c r="F566" s="831">
        <v>9</v>
      </c>
      <c r="G566" s="831">
        <v>3366</v>
      </c>
      <c r="H566" s="831">
        <v>4.4760638297872344</v>
      </c>
      <c r="I566" s="831">
        <v>374</v>
      </c>
      <c r="J566" s="831">
        <v>2</v>
      </c>
      <c r="K566" s="831">
        <v>752</v>
      </c>
      <c r="L566" s="831">
        <v>1</v>
      </c>
      <c r="M566" s="831">
        <v>376</v>
      </c>
      <c r="N566" s="831">
        <v>9</v>
      </c>
      <c r="O566" s="831">
        <v>3411</v>
      </c>
      <c r="P566" s="827">
        <v>4.5359042553191493</v>
      </c>
      <c r="Q566" s="832">
        <v>379</v>
      </c>
    </row>
    <row r="567" spans="1:17" ht="14.45" customHeight="1" x14ac:dyDescent="0.2">
      <c r="A567" s="821" t="s">
        <v>4333</v>
      </c>
      <c r="B567" s="822" t="s">
        <v>3624</v>
      </c>
      <c r="C567" s="822" t="s">
        <v>3621</v>
      </c>
      <c r="D567" s="822" t="s">
        <v>3676</v>
      </c>
      <c r="E567" s="822" t="s">
        <v>3677</v>
      </c>
      <c r="F567" s="831"/>
      <c r="G567" s="831"/>
      <c r="H567" s="831"/>
      <c r="I567" s="831"/>
      <c r="J567" s="831">
        <v>1</v>
      </c>
      <c r="K567" s="831">
        <v>376</v>
      </c>
      <c r="L567" s="831">
        <v>1</v>
      </c>
      <c r="M567" s="831">
        <v>376</v>
      </c>
      <c r="N567" s="831"/>
      <c r="O567" s="831"/>
      <c r="P567" s="827"/>
      <c r="Q567" s="832"/>
    </row>
    <row r="568" spans="1:17" ht="14.45" customHeight="1" x14ac:dyDescent="0.2">
      <c r="A568" s="821" t="s">
        <v>4334</v>
      </c>
      <c r="B568" s="822" t="s">
        <v>3624</v>
      </c>
      <c r="C568" s="822" t="s">
        <v>3621</v>
      </c>
      <c r="D568" s="822" t="s">
        <v>3640</v>
      </c>
      <c r="E568" s="822" t="s">
        <v>3641</v>
      </c>
      <c r="F568" s="831">
        <v>1</v>
      </c>
      <c r="G568" s="831">
        <v>37</v>
      </c>
      <c r="H568" s="831">
        <v>0.97368421052631582</v>
      </c>
      <c r="I568" s="831">
        <v>37</v>
      </c>
      <c r="J568" s="831">
        <v>1</v>
      </c>
      <c r="K568" s="831">
        <v>38</v>
      </c>
      <c r="L568" s="831">
        <v>1</v>
      </c>
      <c r="M568" s="831">
        <v>38</v>
      </c>
      <c r="N568" s="831"/>
      <c r="O568" s="831"/>
      <c r="P568" s="827"/>
      <c r="Q568" s="832"/>
    </row>
    <row r="569" spans="1:17" ht="14.45" customHeight="1" x14ac:dyDescent="0.2">
      <c r="A569" s="821" t="s">
        <v>4334</v>
      </c>
      <c r="B569" s="822" t="s">
        <v>3624</v>
      </c>
      <c r="C569" s="822" t="s">
        <v>3621</v>
      </c>
      <c r="D569" s="822" t="s">
        <v>3650</v>
      </c>
      <c r="E569" s="822" t="s">
        <v>3651</v>
      </c>
      <c r="F569" s="831">
        <v>2</v>
      </c>
      <c r="G569" s="831">
        <v>254</v>
      </c>
      <c r="H569" s="831"/>
      <c r="I569" s="831">
        <v>127</v>
      </c>
      <c r="J569" s="831"/>
      <c r="K569" s="831"/>
      <c r="L569" s="831"/>
      <c r="M569" s="831"/>
      <c r="N569" s="831"/>
      <c r="O569" s="831"/>
      <c r="P569" s="827"/>
      <c r="Q569" s="832"/>
    </row>
    <row r="570" spans="1:17" ht="14.45" customHeight="1" x14ac:dyDescent="0.2">
      <c r="A570" s="821" t="s">
        <v>4334</v>
      </c>
      <c r="B570" s="822" t="s">
        <v>3624</v>
      </c>
      <c r="C570" s="822" t="s">
        <v>3621</v>
      </c>
      <c r="D570" s="822" t="s">
        <v>3658</v>
      </c>
      <c r="E570" s="822" t="s">
        <v>3659</v>
      </c>
      <c r="F570" s="831"/>
      <c r="G570" s="831"/>
      <c r="H570" s="831"/>
      <c r="I570" s="831"/>
      <c r="J570" s="831">
        <v>1</v>
      </c>
      <c r="K570" s="831">
        <v>33.33</v>
      </c>
      <c r="L570" s="831">
        <v>1</v>
      </c>
      <c r="M570" s="831">
        <v>33.33</v>
      </c>
      <c r="N570" s="831">
        <v>1</v>
      </c>
      <c r="O570" s="831">
        <v>33.33</v>
      </c>
      <c r="P570" s="827">
        <v>1</v>
      </c>
      <c r="Q570" s="832">
        <v>33.33</v>
      </c>
    </row>
    <row r="571" spans="1:17" ht="14.45" customHeight="1" x14ac:dyDescent="0.2">
      <c r="A571" s="821" t="s">
        <v>4334</v>
      </c>
      <c r="B571" s="822" t="s">
        <v>3624</v>
      </c>
      <c r="C571" s="822" t="s">
        <v>3621</v>
      </c>
      <c r="D571" s="822" t="s">
        <v>3660</v>
      </c>
      <c r="E571" s="822" t="s">
        <v>3661</v>
      </c>
      <c r="F571" s="831">
        <v>1</v>
      </c>
      <c r="G571" s="831">
        <v>252</v>
      </c>
      <c r="H571" s="831">
        <v>0.99212598425196852</v>
      </c>
      <c r="I571" s="831">
        <v>252</v>
      </c>
      <c r="J571" s="831">
        <v>1</v>
      </c>
      <c r="K571" s="831">
        <v>254</v>
      </c>
      <c r="L571" s="831">
        <v>1</v>
      </c>
      <c r="M571" s="831">
        <v>254</v>
      </c>
      <c r="N571" s="831"/>
      <c r="O571" s="831"/>
      <c r="P571" s="827"/>
      <c r="Q571" s="832"/>
    </row>
    <row r="572" spans="1:17" ht="14.45" customHeight="1" x14ac:dyDescent="0.2">
      <c r="A572" s="821" t="s">
        <v>4334</v>
      </c>
      <c r="B572" s="822" t="s">
        <v>3624</v>
      </c>
      <c r="C572" s="822" t="s">
        <v>3621</v>
      </c>
      <c r="D572" s="822" t="s">
        <v>3676</v>
      </c>
      <c r="E572" s="822" t="s">
        <v>3677</v>
      </c>
      <c r="F572" s="831">
        <v>3</v>
      </c>
      <c r="G572" s="831">
        <v>1122</v>
      </c>
      <c r="H572" s="831">
        <v>2.9840425531914891</v>
      </c>
      <c r="I572" s="831">
        <v>374</v>
      </c>
      <c r="J572" s="831">
        <v>1</v>
      </c>
      <c r="K572" s="831">
        <v>376</v>
      </c>
      <c r="L572" s="831">
        <v>1</v>
      </c>
      <c r="M572" s="831">
        <v>376</v>
      </c>
      <c r="N572" s="831">
        <v>2</v>
      </c>
      <c r="O572" s="831">
        <v>758</v>
      </c>
      <c r="P572" s="827">
        <v>2.0159574468085109</v>
      </c>
      <c r="Q572" s="832">
        <v>379</v>
      </c>
    </row>
    <row r="573" spans="1:17" ht="14.45" customHeight="1" x14ac:dyDescent="0.2">
      <c r="A573" s="821" t="s">
        <v>4335</v>
      </c>
      <c r="B573" s="822" t="s">
        <v>3624</v>
      </c>
      <c r="C573" s="822" t="s">
        <v>3621</v>
      </c>
      <c r="D573" s="822" t="s">
        <v>3640</v>
      </c>
      <c r="E573" s="822" t="s">
        <v>3641</v>
      </c>
      <c r="F573" s="831">
        <v>5</v>
      </c>
      <c r="G573" s="831">
        <v>185</v>
      </c>
      <c r="H573" s="831">
        <v>0.97368421052631582</v>
      </c>
      <c r="I573" s="831">
        <v>37</v>
      </c>
      <c r="J573" s="831">
        <v>5</v>
      </c>
      <c r="K573" s="831">
        <v>190</v>
      </c>
      <c r="L573" s="831">
        <v>1</v>
      </c>
      <c r="M573" s="831">
        <v>38</v>
      </c>
      <c r="N573" s="831">
        <v>3</v>
      </c>
      <c r="O573" s="831">
        <v>114</v>
      </c>
      <c r="P573" s="827">
        <v>0.6</v>
      </c>
      <c r="Q573" s="832">
        <v>38</v>
      </c>
    </row>
    <row r="574" spans="1:17" ht="14.45" customHeight="1" x14ac:dyDescent="0.2">
      <c r="A574" s="821" t="s">
        <v>4335</v>
      </c>
      <c r="B574" s="822" t="s">
        <v>3624</v>
      </c>
      <c r="C574" s="822" t="s">
        <v>3621</v>
      </c>
      <c r="D574" s="822" t="s">
        <v>3650</v>
      </c>
      <c r="E574" s="822" t="s">
        <v>3651</v>
      </c>
      <c r="F574" s="831">
        <v>11</v>
      </c>
      <c r="G574" s="831">
        <v>1397</v>
      </c>
      <c r="H574" s="831">
        <v>0.65219421101774044</v>
      </c>
      <c r="I574" s="831">
        <v>127</v>
      </c>
      <c r="J574" s="831">
        <v>17</v>
      </c>
      <c r="K574" s="831">
        <v>2142</v>
      </c>
      <c r="L574" s="831">
        <v>1</v>
      </c>
      <c r="M574" s="831">
        <v>126</v>
      </c>
      <c r="N574" s="831">
        <v>5</v>
      </c>
      <c r="O574" s="831">
        <v>635</v>
      </c>
      <c r="P574" s="827">
        <v>0.29645191409897292</v>
      </c>
      <c r="Q574" s="832">
        <v>127</v>
      </c>
    </row>
    <row r="575" spans="1:17" ht="14.45" customHeight="1" x14ac:dyDescent="0.2">
      <c r="A575" s="821" t="s">
        <v>4335</v>
      </c>
      <c r="B575" s="822" t="s">
        <v>3624</v>
      </c>
      <c r="C575" s="822" t="s">
        <v>3621</v>
      </c>
      <c r="D575" s="822" t="s">
        <v>3658</v>
      </c>
      <c r="E575" s="822" t="s">
        <v>3659</v>
      </c>
      <c r="F575" s="831">
        <v>1</v>
      </c>
      <c r="G575" s="831">
        <v>33.33</v>
      </c>
      <c r="H575" s="831">
        <v>1</v>
      </c>
      <c r="I575" s="831">
        <v>33.33</v>
      </c>
      <c r="J575" s="831">
        <v>1</v>
      </c>
      <c r="K575" s="831">
        <v>33.33</v>
      </c>
      <c r="L575" s="831">
        <v>1</v>
      </c>
      <c r="M575" s="831">
        <v>33.33</v>
      </c>
      <c r="N575" s="831"/>
      <c r="O575" s="831"/>
      <c r="P575" s="827"/>
      <c r="Q575" s="832"/>
    </row>
    <row r="576" spans="1:17" ht="14.45" customHeight="1" x14ac:dyDescent="0.2">
      <c r="A576" s="821" t="s">
        <v>4335</v>
      </c>
      <c r="B576" s="822" t="s">
        <v>3624</v>
      </c>
      <c r="C576" s="822" t="s">
        <v>3621</v>
      </c>
      <c r="D576" s="822" t="s">
        <v>3660</v>
      </c>
      <c r="E576" s="822" t="s">
        <v>3661</v>
      </c>
      <c r="F576" s="831">
        <v>3</v>
      </c>
      <c r="G576" s="831">
        <v>756</v>
      </c>
      <c r="H576" s="831">
        <v>0.99212598425196852</v>
      </c>
      <c r="I576" s="831">
        <v>252</v>
      </c>
      <c r="J576" s="831">
        <v>3</v>
      </c>
      <c r="K576" s="831">
        <v>762</v>
      </c>
      <c r="L576" s="831">
        <v>1</v>
      </c>
      <c r="M576" s="831">
        <v>254</v>
      </c>
      <c r="N576" s="831">
        <v>4</v>
      </c>
      <c r="O576" s="831">
        <v>1020</v>
      </c>
      <c r="P576" s="827">
        <v>1.3385826771653544</v>
      </c>
      <c r="Q576" s="832">
        <v>255</v>
      </c>
    </row>
    <row r="577" spans="1:17" ht="14.45" customHeight="1" x14ac:dyDescent="0.2">
      <c r="A577" s="821" t="s">
        <v>4335</v>
      </c>
      <c r="B577" s="822" t="s">
        <v>3624</v>
      </c>
      <c r="C577" s="822" t="s">
        <v>3621</v>
      </c>
      <c r="D577" s="822" t="s">
        <v>3676</v>
      </c>
      <c r="E577" s="822" t="s">
        <v>3677</v>
      </c>
      <c r="F577" s="831">
        <v>4</v>
      </c>
      <c r="G577" s="831">
        <v>1496</v>
      </c>
      <c r="H577" s="831">
        <v>0.79574468085106387</v>
      </c>
      <c r="I577" s="831">
        <v>374</v>
      </c>
      <c r="J577" s="831">
        <v>5</v>
      </c>
      <c r="K577" s="831">
        <v>1880</v>
      </c>
      <c r="L577" s="831">
        <v>1</v>
      </c>
      <c r="M577" s="831">
        <v>376</v>
      </c>
      <c r="N577" s="831">
        <v>13</v>
      </c>
      <c r="O577" s="831">
        <v>4927</v>
      </c>
      <c r="P577" s="827">
        <v>2.6207446808510637</v>
      </c>
      <c r="Q577" s="832">
        <v>379</v>
      </c>
    </row>
    <row r="578" spans="1:17" ht="14.45" customHeight="1" x14ac:dyDescent="0.2">
      <c r="A578" s="821" t="s">
        <v>4336</v>
      </c>
      <c r="B578" s="822" t="s">
        <v>3624</v>
      </c>
      <c r="C578" s="822" t="s">
        <v>3621</v>
      </c>
      <c r="D578" s="822" t="s">
        <v>3640</v>
      </c>
      <c r="E578" s="822" t="s">
        <v>3641</v>
      </c>
      <c r="F578" s="831">
        <v>2</v>
      </c>
      <c r="G578" s="831">
        <v>74</v>
      </c>
      <c r="H578" s="831">
        <v>0.38947368421052631</v>
      </c>
      <c r="I578" s="831">
        <v>37</v>
      </c>
      <c r="J578" s="831">
        <v>5</v>
      </c>
      <c r="K578" s="831">
        <v>190</v>
      </c>
      <c r="L578" s="831">
        <v>1</v>
      </c>
      <c r="M578" s="831">
        <v>38</v>
      </c>
      <c r="N578" s="831"/>
      <c r="O578" s="831"/>
      <c r="P578" s="827"/>
      <c r="Q578" s="832"/>
    </row>
    <row r="579" spans="1:17" ht="14.45" customHeight="1" x14ac:dyDescent="0.2">
      <c r="A579" s="821" t="s">
        <v>4336</v>
      </c>
      <c r="B579" s="822" t="s">
        <v>3624</v>
      </c>
      <c r="C579" s="822" t="s">
        <v>3621</v>
      </c>
      <c r="D579" s="822" t="s">
        <v>3650</v>
      </c>
      <c r="E579" s="822" t="s">
        <v>3651</v>
      </c>
      <c r="F579" s="831">
        <v>10</v>
      </c>
      <c r="G579" s="831">
        <v>1270</v>
      </c>
      <c r="H579" s="831">
        <v>3.35978835978836</v>
      </c>
      <c r="I579" s="831">
        <v>127</v>
      </c>
      <c r="J579" s="831">
        <v>3</v>
      </c>
      <c r="K579" s="831">
        <v>378</v>
      </c>
      <c r="L579" s="831">
        <v>1</v>
      </c>
      <c r="M579" s="831">
        <v>126</v>
      </c>
      <c r="N579" s="831">
        <v>3</v>
      </c>
      <c r="O579" s="831">
        <v>381</v>
      </c>
      <c r="P579" s="827">
        <v>1.0079365079365079</v>
      </c>
      <c r="Q579" s="832">
        <v>127</v>
      </c>
    </row>
    <row r="580" spans="1:17" ht="14.45" customHeight="1" x14ac:dyDescent="0.2">
      <c r="A580" s="821" t="s">
        <v>4336</v>
      </c>
      <c r="B580" s="822" t="s">
        <v>3624</v>
      </c>
      <c r="C580" s="822" t="s">
        <v>3621</v>
      </c>
      <c r="D580" s="822" t="s">
        <v>3660</v>
      </c>
      <c r="E580" s="822" t="s">
        <v>3661</v>
      </c>
      <c r="F580" s="831">
        <v>4</v>
      </c>
      <c r="G580" s="831">
        <v>1008</v>
      </c>
      <c r="H580" s="831">
        <v>0.99212598425196852</v>
      </c>
      <c r="I580" s="831">
        <v>252</v>
      </c>
      <c r="J580" s="831">
        <v>4</v>
      </c>
      <c r="K580" s="831">
        <v>1016</v>
      </c>
      <c r="L580" s="831">
        <v>1</v>
      </c>
      <c r="M580" s="831">
        <v>254</v>
      </c>
      <c r="N580" s="831">
        <v>5</v>
      </c>
      <c r="O580" s="831">
        <v>1275</v>
      </c>
      <c r="P580" s="827">
        <v>1.2549212598425197</v>
      </c>
      <c r="Q580" s="832">
        <v>255</v>
      </c>
    </row>
    <row r="581" spans="1:17" ht="14.45" customHeight="1" x14ac:dyDescent="0.2">
      <c r="A581" s="821" t="s">
        <v>4336</v>
      </c>
      <c r="B581" s="822" t="s">
        <v>3624</v>
      </c>
      <c r="C581" s="822" t="s">
        <v>3621</v>
      </c>
      <c r="D581" s="822" t="s">
        <v>3676</v>
      </c>
      <c r="E581" s="822" t="s">
        <v>3677</v>
      </c>
      <c r="F581" s="831"/>
      <c r="G581" s="831"/>
      <c r="H581" s="831"/>
      <c r="I581" s="831"/>
      <c r="J581" s="831"/>
      <c r="K581" s="831"/>
      <c r="L581" s="831"/>
      <c r="M581" s="831"/>
      <c r="N581" s="831">
        <v>3</v>
      </c>
      <c r="O581" s="831">
        <v>1137</v>
      </c>
      <c r="P581" s="827"/>
      <c r="Q581" s="832">
        <v>379</v>
      </c>
    </row>
    <row r="582" spans="1:17" ht="14.45" customHeight="1" x14ac:dyDescent="0.2">
      <c r="A582" s="821" t="s">
        <v>4336</v>
      </c>
      <c r="B582" s="822" t="s">
        <v>3680</v>
      </c>
      <c r="C582" s="822" t="s">
        <v>3621</v>
      </c>
      <c r="D582" s="822" t="s">
        <v>3682</v>
      </c>
      <c r="E582" s="822" t="s">
        <v>3683</v>
      </c>
      <c r="F582" s="831">
        <v>1</v>
      </c>
      <c r="G582" s="831">
        <v>252</v>
      </c>
      <c r="H582" s="831"/>
      <c r="I582" s="831">
        <v>252</v>
      </c>
      <c r="J582" s="831"/>
      <c r="K582" s="831"/>
      <c r="L582" s="831"/>
      <c r="M582" s="831"/>
      <c r="N582" s="831"/>
      <c r="O582" s="831"/>
      <c r="P582" s="827"/>
      <c r="Q582" s="832"/>
    </row>
    <row r="583" spans="1:17" ht="14.45" customHeight="1" x14ac:dyDescent="0.2">
      <c r="A583" s="821" t="s">
        <v>4337</v>
      </c>
      <c r="B583" s="822" t="s">
        <v>3624</v>
      </c>
      <c r="C583" s="822" t="s">
        <v>3621</v>
      </c>
      <c r="D583" s="822" t="s">
        <v>3640</v>
      </c>
      <c r="E583" s="822" t="s">
        <v>3641</v>
      </c>
      <c r="F583" s="831">
        <v>6</v>
      </c>
      <c r="G583" s="831">
        <v>222</v>
      </c>
      <c r="H583" s="831">
        <v>0.83458646616541354</v>
      </c>
      <c r="I583" s="831">
        <v>37</v>
      </c>
      <c r="J583" s="831">
        <v>7</v>
      </c>
      <c r="K583" s="831">
        <v>266</v>
      </c>
      <c r="L583" s="831">
        <v>1</v>
      </c>
      <c r="M583" s="831">
        <v>38</v>
      </c>
      <c r="N583" s="831">
        <v>5</v>
      </c>
      <c r="O583" s="831">
        <v>190</v>
      </c>
      <c r="P583" s="827">
        <v>0.7142857142857143</v>
      </c>
      <c r="Q583" s="832">
        <v>38</v>
      </c>
    </row>
    <row r="584" spans="1:17" ht="14.45" customHeight="1" x14ac:dyDescent="0.2">
      <c r="A584" s="821" t="s">
        <v>4337</v>
      </c>
      <c r="B584" s="822" t="s">
        <v>3624</v>
      </c>
      <c r="C584" s="822" t="s">
        <v>3621</v>
      </c>
      <c r="D584" s="822" t="s">
        <v>3650</v>
      </c>
      <c r="E584" s="822" t="s">
        <v>3651</v>
      </c>
      <c r="F584" s="831">
        <v>9</v>
      </c>
      <c r="G584" s="831">
        <v>1143</v>
      </c>
      <c r="H584" s="831">
        <v>1.0079365079365079</v>
      </c>
      <c r="I584" s="831">
        <v>127</v>
      </c>
      <c r="J584" s="831">
        <v>9</v>
      </c>
      <c r="K584" s="831">
        <v>1134</v>
      </c>
      <c r="L584" s="831">
        <v>1</v>
      </c>
      <c r="M584" s="831">
        <v>126</v>
      </c>
      <c r="N584" s="831">
        <v>6</v>
      </c>
      <c r="O584" s="831">
        <v>762</v>
      </c>
      <c r="P584" s="827">
        <v>0.67195767195767198</v>
      </c>
      <c r="Q584" s="832">
        <v>127</v>
      </c>
    </row>
    <row r="585" spans="1:17" ht="14.45" customHeight="1" x14ac:dyDescent="0.2">
      <c r="A585" s="821" t="s">
        <v>4337</v>
      </c>
      <c r="B585" s="822" t="s">
        <v>3624</v>
      </c>
      <c r="C585" s="822" t="s">
        <v>3621</v>
      </c>
      <c r="D585" s="822" t="s">
        <v>3658</v>
      </c>
      <c r="E585" s="822" t="s">
        <v>3659</v>
      </c>
      <c r="F585" s="831">
        <v>3</v>
      </c>
      <c r="G585" s="831">
        <v>99.99</v>
      </c>
      <c r="H585" s="831">
        <v>0.75</v>
      </c>
      <c r="I585" s="831">
        <v>33.33</v>
      </c>
      <c r="J585" s="831">
        <v>4</v>
      </c>
      <c r="K585" s="831">
        <v>133.32</v>
      </c>
      <c r="L585" s="831">
        <v>1</v>
      </c>
      <c r="M585" s="831">
        <v>33.33</v>
      </c>
      <c r="N585" s="831">
        <v>7</v>
      </c>
      <c r="O585" s="831">
        <v>270</v>
      </c>
      <c r="P585" s="827">
        <v>2.0252025202520252</v>
      </c>
      <c r="Q585" s="832">
        <v>38.571428571428569</v>
      </c>
    </row>
    <row r="586" spans="1:17" ht="14.45" customHeight="1" x14ac:dyDescent="0.2">
      <c r="A586" s="821" t="s">
        <v>4337</v>
      </c>
      <c r="B586" s="822" t="s">
        <v>3624</v>
      </c>
      <c r="C586" s="822" t="s">
        <v>3621</v>
      </c>
      <c r="D586" s="822" t="s">
        <v>3660</v>
      </c>
      <c r="E586" s="822" t="s">
        <v>3661</v>
      </c>
      <c r="F586" s="831">
        <v>19</v>
      </c>
      <c r="G586" s="831">
        <v>4788</v>
      </c>
      <c r="H586" s="831">
        <v>0.75401574803149607</v>
      </c>
      <c r="I586" s="831">
        <v>252</v>
      </c>
      <c r="J586" s="831">
        <v>25</v>
      </c>
      <c r="K586" s="831">
        <v>6350</v>
      </c>
      <c r="L586" s="831">
        <v>1</v>
      </c>
      <c r="M586" s="831">
        <v>254</v>
      </c>
      <c r="N586" s="831">
        <v>7</v>
      </c>
      <c r="O586" s="831">
        <v>1785</v>
      </c>
      <c r="P586" s="827">
        <v>0.2811023622047244</v>
      </c>
      <c r="Q586" s="832">
        <v>255</v>
      </c>
    </row>
    <row r="587" spans="1:17" ht="14.45" customHeight="1" x14ac:dyDescent="0.2">
      <c r="A587" s="821" t="s">
        <v>4337</v>
      </c>
      <c r="B587" s="822" t="s">
        <v>3624</v>
      </c>
      <c r="C587" s="822" t="s">
        <v>3621</v>
      </c>
      <c r="D587" s="822" t="s">
        <v>3676</v>
      </c>
      <c r="E587" s="822" t="s">
        <v>3677</v>
      </c>
      <c r="F587" s="831">
        <v>7</v>
      </c>
      <c r="G587" s="831">
        <v>2618</v>
      </c>
      <c r="H587" s="831">
        <v>0.77364066193853431</v>
      </c>
      <c r="I587" s="831">
        <v>374</v>
      </c>
      <c r="J587" s="831">
        <v>9</v>
      </c>
      <c r="K587" s="831">
        <v>3384</v>
      </c>
      <c r="L587" s="831">
        <v>1</v>
      </c>
      <c r="M587" s="831">
        <v>376</v>
      </c>
      <c r="N587" s="831">
        <v>25</v>
      </c>
      <c r="O587" s="831">
        <v>9475</v>
      </c>
      <c r="P587" s="827">
        <v>2.7999408983451537</v>
      </c>
      <c r="Q587" s="832">
        <v>379</v>
      </c>
    </row>
    <row r="588" spans="1:17" ht="14.45" customHeight="1" x14ac:dyDescent="0.2">
      <c r="A588" s="821" t="s">
        <v>4338</v>
      </c>
      <c r="B588" s="822" t="s">
        <v>3624</v>
      </c>
      <c r="C588" s="822" t="s">
        <v>3621</v>
      </c>
      <c r="D588" s="822" t="s">
        <v>3640</v>
      </c>
      <c r="E588" s="822" t="s">
        <v>3641</v>
      </c>
      <c r="F588" s="831">
        <v>3</v>
      </c>
      <c r="G588" s="831">
        <v>111</v>
      </c>
      <c r="H588" s="831">
        <v>0.24342105263157895</v>
      </c>
      <c r="I588" s="831">
        <v>37</v>
      </c>
      <c r="J588" s="831">
        <v>12</v>
      </c>
      <c r="K588" s="831">
        <v>456</v>
      </c>
      <c r="L588" s="831">
        <v>1</v>
      </c>
      <c r="M588" s="831">
        <v>38</v>
      </c>
      <c r="N588" s="831">
        <v>2</v>
      </c>
      <c r="O588" s="831">
        <v>76</v>
      </c>
      <c r="P588" s="827">
        <v>0.16666666666666666</v>
      </c>
      <c r="Q588" s="832">
        <v>38</v>
      </c>
    </row>
    <row r="589" spans="1:17" ht="14.45" customHeight="1" x14ac:dyDescent="0.2">
      <c r="A589" s="821" t="s">
        <v>4338</v>
      </c>
      <c r="B589" s="822" t="s">
        <v>3624</v>
      </c>
      <c r="C589" s="822" t="s">
        <v>3621</v>
      </c>
      <c r="D589" s="822" t="s">
        <v>3650</v>
      </c>
      <c r="E589" s="822" t="s">
        <v>3651</v>
      </c>
      <c r="F589" s="831">
        <v>2</v>
      </c>
      <c r="G589" s="831">
        <v>254</v>
      </c>
      <c r="H589" s="831">
        <v>0.33597883597883599</v>
      </c>
      <c r="I589" s="831">
        <v>127</v>
      </c>
      <c r="J589" s="831">
        <v>6</v>
      </c>
      <c r="K589" s="831">
        <v>756</v>
      </c>
      <c r="L589" s="831">
        <v>1</v>
      </c>
      <c r="M589" s="831">
        <v>126</v>
      </c>
      <c r="N589" s="831">
        <v>2</v>
      </c>
      <c r="O589" s="831">
        <v>254</v>
      </c>
      <c r="P589" s="827">
        <v>0.33597883597883599</v>
      </c>
      <c r="Q589" s="832">
        <v>127</v>
      </c>
    </row>
    <row r="590" spans="1:17" ht="14.45" customHeight="1" x14ac:dyDescent="0.2">
      <c r="A590" s="821" t="s">
        <v>4338</v>
      </c>
      <c r="B590" s="822" t="s">
        <v>3624</v>
      </c>
      <c r="C590" s="822" t="s">
        <v>3621</v>
      </c>
      <c r="D590" s="822" t="s">
        <v>3660</v>
      </c>
      <c r="E590" s="822" t="s">
        <v>3661</v>
      </c>
      <c r="F590" s="831">
        <v>11</v>
      </c>
      <c r="G590" s="831">
        <v>2772</v>
      </c>
      <c r="H590" s="831">
        <v>2.7283464566929134</v>
      </c>
      <c r="I590" s="831">
        <v>252</v>
      </c>
      <c r="J590" s="831">
        <v>4</v>
      </c>
      <c r="K590" s="831">
        <v>1016</v>
      </c>
      <c r="L590" s="831">
        <v>1</v>
      </c>
      <c r="M590" s="831">
        <v>254</v>
      </c>
      <c r="N590" s="831">
        <v>6</v>
      </c>
      <c r="O590" s="831">
        <v>1530</v>
      </c>
      <c r="P590" s="827">
        <v>1.5059055118110236</v>
      </c>
      <c r="Q590" s="832">
        <v>255</v>
      </c>
    </row>
    <row r="591" spans="1:17" ht="14.45" customHeight="1" x14ac:dyDescent="0.2">
      <c r="A591" s="821" t="s">
        <v>4338</v>
      </c>
      <c r="B591" s="822" t="s">
        <v>3624</v>
      </c>
      <c r="C591" s="822" t="s">
        <v>3621</v>
      </c>
      <c r="D591" s="822" t="s">
        <v>3676</v>
      </c>
      <c r="E591" s="822" t="s">
        <v>3677</v>
      </c>
      <c r="F591" s="831">
        <v>1</v>
      </c>
      <c r="G591" s="831">
        <v>374</v>
      </c>
      <c r="H591" s="831">
        <v>0.99468085106382975</v>
      </c>
      <c r="I591" s="831">
        <v>374</v>
      </c>
      <c r="J591" s="831">
        <v>1</v>
      </c>
      <c r="K591" s="831">
        <v>376</v>
      </c>
      <c r="L591" s="831">
        <v>1</v>
      </c>
      <c r="M591" s="831">
        <v>376</v>
      </c>
      <c r="N591" s="831">
        <v>8</v>
      </c>
      <c r="O591" s="831">
        <v>3032</v>
      </c>
      <c r="P591" s="827">
        <v>8.0638297872340434</v>
      </c>
      <c r="Q591" s="832">
        <v>379</v>
      </c>
    </row>
    <row r="592" spans="1:17" ht="14.45" customHeight="1" x14ac:dyDescent="0.2">
      <c r="A592" s="821" t="s">
        <v>4339</v>
      </c>
      <c r="B592" s="822" t="s">
        <v>3624</v>
      </c>
      <c r="C592" s="822" t="s">
        <v>3621</v>
      </c>
      <c r="D592" s="822" t="s">
        <v>3640</v>
      </c>
      <c r="E592" s="822" t="s">
        <v>3641</v>
      </c>
      <c r="F592" s="831"/>
      <c r="G592" s="831"/>
      <c r="H592" s="831"/>
      <c r="I592" s="831"/>
      <c r="J592" s="831">
        <v>1</v>
      </c>
      <c r="K592" s="831">
        <v>38</v>
      </c>
      <c r="L592" s="831">
        <v>1</v>
      </c>
      <c r="M592" s="831">
        <v>38</v>
      </c>
      <c r="N592" s="831"/>
      <c r="O592" s="831"/>
      <c r="P592" s="827"/>
      <c r="Q592" s="832"/>
    </row>
    <row r="593" spans="1:17" ht="14.45" customHeight="1" x14ac:dyDescent="0.2">
      <c r="A593" s="821" t="s">
        <v>4339</v>
      </c>
      <c r="B593" s="822" t="s">
        <v>3624</v>
      </c>
      <c r="C593" s="822" t="s">
        <v>3621</v>
      </c>
      <c r="D593" s="822" t="s">
        <v>3660</v>
      </c>
      <c r="E593" s="822" t="s">
        <v>3661</v>
      </c>
      <c r="F593" s="831">
        <v>2</v>
      </c>
      <c r="G593" s="831">
        <v>504</v>
      </c>
      <c r="H593" s="831">
        <v>1.984251968503937</v>
      </c>
      <c r="I593" s="831">
        <v>252</v>
      </c>
      <c r="J593" s="831">
        <v>1</v>
      </c>
      <c r="K593" s="831">
        <v>254</v>
      </c>
      <c r="L593" s="831">
        <v>1</v>
      </c>
      <c r="M593" s="831">
        <v>254</v>
      </c>
      <c r="N593" s="831">
        <v>1</v>
      </c>
      <c r="O593" s="831">
        <v>255</v>
      </c>
      <c r="P593" s="827">
        <v>1.0039370078740157</v>
      </c>
      <c r="Q593" s="832">
        <v>255</v>
      </c>
    </row>
    <row r="594" spans="1:17" ht="14.45" customHeight="1" x14ac:dyDescent="0.2">
      <c r="A594" s="821" t="s">
        <v>4339</v>
      </c>
      <c r="B594" s="822" t="s">
        <v>3624</v>
      </c>
      <c r="C594" s="822" t="s">
        <v>3621</v>
      </c>
      <c r="D594" s="822" t="s">
        <v>3676</v>
      </c>
      <c r="E594" s="822" t="s">
        <v>3677</v>
      </c>
      <c r="F594" s="831"/>
      <c r="G594" s="831"/>
      <c r="H594" s="831"/>
      <c r="I594" s="831"/>
      <c r="J594" s="831"/>
      <c r="K594" s="831"/>
      <c r="L594" s="831"/>
      <c r="M594" s="831"/>
      <c r="N594" s="831">
        <v>5</v>
      </c>
      <c r="O594" s="831">
        <v>1895</v>
      </c>
      <c r="P594" s="827"/>
      <c r="Q594" s="832">
        <v>379</v>
      </c>
    </row>
    <row r="595" spans="1:17" ht="14.45" customHeight="1" x14ac:dyDescent="0.2">
      <c r="A595" s="821" t="s">
        <v>4340</v>
      </c>
      <c r="B595" s="822" t="s">
        <v>3624</v>
      </c>
      <c r="C595" s="822" t="s">
        <v>3621</v>
      </c>
      <c r="D595" s="822" t="s">
        <v>3640</v>
      </c>
      <c r="E595" s="822" t="s">
        <v>3641</v>
      </c>
      <c r="F595" s="831">
        <v>2</v>
      </c>
      <c r="G595" s="831">
        <v>74</v>
      </c>
      <c r="H595" s="831">
        <v>0.48684210526315791</v>
      </c>
      <c r="I595" s="831">
        <v>37</v>
      </c>
      <c r="J595" s="831">
        <v>4</v>
      </c>
      <c r="K595" s="831">
        <v>152</v>
      </c>
      <c r="L595" s="831">
        <v>1</v>
      </c>
      <c r="M595" s="831">
        <v>38</v>
      </c>
      <c r="N595" s="831"/>
      <c r="O595" s="831"/>
      <c r="P595" s="827"/>
      <c r="Q595" s="832"/>
    </row>
    <row r="596" spans="1:17" ht="14.45" customHeight="1" x14ac:dyDescent="0.2">
      <c r="A596" s="821" t="s">
        <v>4340</v>
      </c>
      <c r="B596" s="822" t="s">
        <v>3624</v>
      </c>
      <c r="C596" s="822" t="s">
        <v>3621</v>
      </c>
      <c r="D596" s="822" t="s">
        <v>3650</v>
      </c>
      <c r="E596" s="822" t="s">
        <v>3651</v>
      </c>
      <c r="F596" s="831">
        <v>9</v>
      </c>
      <c r="G596" s="831">
        <v>1143</v>
      </c>
      <c r="H596" s="831">
        <v>4.5357142857142856</v>
      </c>
      <c r="I596" s="831">
        <v>127</v>
      </c>
      <c r="J596" s="831">
        <v>2</v>
      </c>
      <c r="K596" s="831">
        <v>252</v>
      </c>
      <c r="L596" s="831">
        <v>1</v>
      </c>
      <c r="M596" s="831">
        <v>126</v>
      </c>
      <c r="N596" s="831">
        <v>4</v>
      </c>
      <c r="O596" s="831">
        <v>508</v>
      </c>
      <c r="P596" s="827">
        <v>2.0158730158730158</v>
      </c>
      <c r="Q596" s="832">
        <v>127</v>
      </c>
    </row>
    <row r="597" spans="1:17" ht="14.45" customHeight="1" x14ac:dyDescent="0.2">
      <c r="A597" s="821" t="s">
        <v>4340</v>
      </c>
      <c r="B597" s="822" t="s">
        <v>3624</v>
      </c>
      <c r="C597" s="822" t="s">
        <v>3621</v>
      </c>
      <c r="D597" s="822" t="s">
        <v>3658</v>
      </c>
      <c r="E597" s="822" t="s">
        <v>3659</v>
      </c>
      <c r="F597" s="831">
        <v>5</v>
      </c>
      <c r="G597" s="831">
        <v>166.65999999999997</v>
      </c>
      <c r="H597" s="831">
        <v>5.0003000300029994</v>
      </c>
      <c r="I597" s="831">
        <v>33.331999999999994</v>
      </c>
      <c r="J597" s="831">
        <v>1</v>
      </c>
      <c r="K597" s="831">
        <v>33.33</v>
      </c>
      <c r="L597" s="831">
        <v>1</v>
      </c>
      <c r="M597" s="831">
        <v>33.33</v>
      </c>
      <c r="N597" s="831">
        <v>1</v>
      </c>
      <c r="O597" s="831">
        <v>45.56</v>
      </c>
      <c r="P597" s="827">
        <v>1.366936693669367</v>
      </c>
      <c r="Q597" s="832">
        <v>45.56</v>
      </c>
    </row>
    <row r="598" spans="1:17" ht="14.45" customHeight="1" x14ac:dyDescent="0.2">
      <c r="A598" s="821" t="s">
        <v>4340</v>
      </c>
      <c r="B598" s="822" t="s">
        <v>3624</v>
      </c>
      <c r="C598" s="822" t="s">
        <v>3621</v>
      </c>
      <c r="D598" s="822" t="s">
        <v>3660</v>
      </c>
      <c r="E598" s="822" t="s">
        <v>3661</v>
      </c>
      <c r="F598" s="831">
        <v>11</v>
      </c>
      <c r="G598" s="831">
        <v>2772</v>
      </c>
      <c r="H598" s="831">
        <v>1.5590551181102361</v>
      </c>
      <c r="I598" s="831">
        <v>252</v>
      </c>
      <c r="J598" s="831">
        <v>7</v>
      </c>
      <c r="K598" s="831">
        <v>1778</v>
      </c>
      <c r="L598" s="831">
        <v>1</v>
      </c>
      <c r="M598" s="831">
        <v>254</v>
      </c>
      <c r="N598" s="831">
        <v>3</v>
      </c>
      <c r="O598" s="831">
        <v>765</v>
      </c>
      <c r="P598" s="827">
        <v>0.43025871766029244</v>
      </c>
      <c r="Q598" s="832">
        <v>255</v>
      </c>
    </row>
    <row r="599" spans="1:17" ht="14.45" customHeight="1" thickBot="1" x14ac:dyDescent="0.25">
      <c r="A599" s="813" t="s">
        <v>4340</v>
      </c>
      <c r="B599" s="814" t="s">
        <v>3624</v>
      </c>
      <c r="C599" s="814" t="s">
        <v>3621</v>
      </c>
      <c r="D599" s="814" t="s">
        <v>3676</v>
      </c>
      <c r="E599" s="814" t="s">
        <v>3677</v>
      </c>
      <c r="F599" s="833">
        <v>2</v>
      </c>
      <c r="G599" s="833">
        <v>748</v>
      </c>
      <c r="H599" s="833">
        <v>1.9893617021276595</v>
      </c>
      <c r="I599" s="833">
        <v>374</v>
      </c>
      <c r="J599" s="833">
        <v>1</v>
      </c>
      <c r="K599" s="833">
        <v>376</v>
      </c>
      <c r="L599" s="833">
        <v>1</v>
      </c>
      <c r="M599" s="833">
        <v>376</v>
      </c>
      <c r="N599" s="833">
        <v>11</v>
      </c>
      <c r="O599" s="833">
        <v>4169</v>
      </c>
      <c r="P599" s="819">
        <v>11.087765957446809</v>
      </c>
      <c r="Q599" s="834">
        <v>379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15DBBE0A-DF90-4A7B-9E5D-01B3475D10BC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1359.683</v>
      </c>
      <c r="C5" s="114">
        <v>1427.6479999999999</v>
      </c>
      <c r="D5" s="114">
        <v>1221.729</v>
      </c>
      <c r="E5" s="424">
        <f>IF(OR(D5=0,B5=0),"",D5/B5)</f>
        <v>0.89853958606528139</v>
      </c>
      <c r="F5" s="129">
        <f>IF(OR(D5=0,C5=0),"",D5/C5)</f>
        <v>0.85576346550410198</v>
      </c>
      <c r="G5" s="130">
        <v>409</v>
      </c>
      <c r="H5" s="114">
        <v>441</v>
      </c>
      <c r="I5" s="114">
        <v>355</v>
      </c>
      <c r="J5" s="424">
        <f>IF(OR(I5=0,G5=0),"",I5/G5)</f>
        <v>0.86797066014669921</v>
      </c>
      <c r="K5" s="131">
        <f>IF(OR(I5=0,H5=0),"",I5/H5)</f>
        <v>0.80498866213151932</v>
      </c>
      <c r="L5" s="121"/>
      <c r="M5" s="121"/>
      <c r="N5" s="7">
        <f>D5-C5</f>
        <v>-205.91899999999987</v>
      </c>
      <c r="O5" s="8">
        <f>I5-H5</f>
        <v>-86</v>
      </c>
      <c r="P5" s="7">
        <f>D5-B5</f>
        <v>-137.95399999999995</v>
      </c>
      <c r="Q5" s="8">
        <f>I5-G5</f>
        <v>-54</v>
      </c>
    </row>
    <row r="6" spans="1:17" ht="14.45" hidden="1" customHeight="1" outlineLevel="1" x14ac:dyDescent="0.2">
      <c r="A6" s="441" t="s">
        <v>168</v>
      </c>
      <c r="B6" s="120">
        <v>306.11200000000002</v>
      </c>
      <c r="C6" s="113">
        <v>251.828</v>
      </c>
      <c r="D6" s="113">
        <v>298.15800000000002</v>
      </c>
      <c r="E6" s="424">
        <f t="shared" ref="E6:E12" si="0">IF(OR(D6=0,B6=0),"",D6/B6)</f>
        <v>0.97401604641438422</v>
      </c>
      <c r="F6" s="129">
        <f t="shared" ref="F6:F12" si="1">IF(OR(D6=0,C6=0),"",D6/C6)</f>
        <v>1.1839747764347095</v>
      </c>
      <c r="G6" s="133">
        <v>88</v>
      </c>
      <c r="H6" s="113">
        <v>81</v>
      </c>
      <c r="I6" s="113">
        <v>81</v>
      </c>
      <c r="J6" s="425">
        <f t="shared" ref="J6:J12" si="2">IF(OR(I6=0,G6=0),"",I6/G6)</f>
        <v>0.92045454545454541</v>
      </c>
      <c r="K6" s="134">
        <f t="shared" ref="K6:K12" si="3">IF(OR(I6=0,H6=0),"",I6/H6)</f>
        <v>1</v>
      </c>
      <c r="L6" s="121"/>
      <c r="M6" s="121"/>
      <c r="N6" s="5">
        <f t="shared" ref="N6:N13" si="4">D6-C6</f>
        <v>46.330000000000013</v>
      </c>
      <c r="O6" s="6">
        <f t="shared" ref="O6:O13" si="5">I6-H6</f>
        <v>0</v>
      </c>
      <c r="P6" s="5">
        <f t="shared" ref="P6:P13" si="6">D6-B6</f>
        <v>-7.9540000000000077</v>
      </c>
      <c r="Q6" s="6">
        <f t="shared" ref="Q6:Q13" si="7">I6-G6</f>
        <v>-7</v>
      </c>
    </row>
    <row r="7" spans="1:17" ht="14.45" hidden="1" customHeight="1" outlineLevel="1" x14ac:dyDescent="0.2">
      <c r="A7" s="441" t="s">
        <v>169</v>
      </c>
      <c r="B7" s="120">
        <v>822.83100000000002</v>
      </c>
      <c r="C7" s="113">
        <v>778.65700000000004</v>
      </c>
      <c r="D7" s="113">
        <v>910.577</v>
      </c>
      <c r="E7" s="424">
        <f t="shared" si="0"/>
        <v>1.1066391519036107</v>
      </c>
      <c r="F7" s="129">
        <f t="shared" si="1"/>
        <v>1.169419911462942</v>
      </c>
      <c r="G7" s="133">
        <v>257</v>
      </c>
      <c r="H7" s="113">
        <v>245</v>
      </c>
      <c r="I7" s="113">
        <v>247</v>
      </c>
      <c r="J7" s="425">
        <f t="shared" si="2"/>
        <v>0.96108949416342415</v>
      </c>
      <c r="K7" s="134">
        <f t="shared" si="3"/>
        <v>1.0081632653061225</v>
      </c>
      <c r="L7" s="121"/>
      <c r="M7" s="121"/>
      <c r="N7" s="5">
        <f t="shared" si="4"/>
        <v>131.91999999999996</v>
      </c>
      <c r="O7" s="6">
        <f t="shared" si="5"/>
        <v>2</v>
      </c>
      <c r="P7" s="5">
        <f t="shared" si="6"/>
        <v>87.745999999999981</v>
      </c>
      <c r="Q7" s="6">
        <f t="shared" si="7"/>
        <v>-10</v>
      </c>
    </row>
    <row r="8" spans="1:17" ht="14.45" hidden="1" customHeight="1" outlineLevel="1" x14ac:dyDescent="0.2">
      <c r="A8" s="441" t="s">
        <v>170</v>
      </c>
      <c r="B8" s="120">
        <v>147.65799999999999</v>
      </c>
      <c r="C8" s="113">
        <v>119.408</v>
      </c>
      <c r="D8" s="113">
        <v>82.903999999999996</v>
      </c>
      <c r="E8" s="424">
        <f t="shared" si="0"/>
        <v>0.56145958905037319</v>
      </c>
      <c r="F8" s="129">
        <f t="shared" si="1"/>
        <v>0.69429183974273079</v>
      </c>
      <c r="G8" s="133">
        <v>39</v>
      </c>
      <c r="H8" s="113">
        <v>42</v>
      </c>
      <c r="I8" s="113">
        <v>27</v>
      </c>
      <c r="J8" s="425">
        <f t="shared" si="2"/>
        <v>0.69230769230769229</v>
      </c>
      <c r="K8" s="134">
        <f t="shared" si="3"/>
        <v>0.6428571428571429</v>
      </c>
      <c r="L8" s="121"/>
      <c r="M8" s="121"/>
      <c r="N8" s="5">
        <f t="shared" si="4"/>
        <v>-36.504000000000005</v>
      </c>
      <c r="O8" s="6">
        <f t="shared" si="5"/>
        <v>-15</v>
      </c>
      <c r="P8" s="5">
        <f t="shared" si="6"/>
        <v>-64.753999999999991</v>
      </c>
      <c r="Q8" s="6">
        <f t="shared" si="7"/>
        <v>-12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330.46800000000002</v>
      </c>
      <c r="C10" s="113">
        <v>349.22399999999999</v>
      </c>
      <c r="D10" s="113">
        <v>413.041</v>
      </c>
      <c r="E10" s="424">
        <f t="shared" si="0"/>
        <v>1.2498668554897903</v>
      </c>
      <c r="F10" s="129">
        <f t="shared" si="1"/>
        <v>1.1827394451698623</v>
      </c>
      <c r="G10" s="133">
        <v>113</v>
      </c>
      <c r="H10" s="113">
        <v>111</v>
      </c>
      <c r="I10" s="113">
        <v>114</v>
      </c>
      <c r="J10" s="425">
        <f t="shared" si="2"/>
        <v>1.0088495575221239</v>
      </c>
      <c r="K10" s="134">
        <f t="shared" si="3"/>
        <v>1.027027027027027</v>
      </c>
      <c r="L10" s="121"/>
      <c r="M10" s="121"/>
      <c r="N10" s="5">
        <f t="shared" si="4"/>
        <v>63.817000000000007</v>
      </c>
      <c r="O10" s="6">
        <f t="shared" si="5"/>
        <v>3</v>
      </c>
      <c r="P10" s="5">
        <f t="shared" si="6"/>
        <v>82.572999999999979</v>
      </c>
      <c r="Q10" s="6">
        <f t="shared" si="7"/>
        <v>1</v>
      </c>
    </row>
    <row r="11" spans="1:17" ht="14.45" hidden="1" customHeight="1" outlineLevel="1" x14ac:dyDescent="0.2">
      <c r="A11" s="441" t="s">
        <v>173</v>
      </c>
      <c r="B11" s="120">
        <v>76.054000000000002</v>
      </c>
      <c r="C11" s="113">
        <v>97.715999999999994</v>
      </c>
      <c r="D11" s="113">
        <v>88.646000000000001</v>
      </c>
      <c r="E11" s="424">
        <f t="shared" si="0"/>
        <v>1.1655665711205196</v>
      </c>
      <c r="F11" s="129">
        <f t="shared" si="1"/>
        <v>0.90717999099431013</v>
      </c>
      <c r="G11" s="133">
        <v>26</v>
      </c>
      <c r="H11" s="113">
        <v>33</v>
      </c>
      <c r="I11" s="113">
        <v>26</v>
      </c>
      <c r="J11" s="425">
        <f t="shared" si="2"/>
        <v>1</v>
      </c>
      <c r="K11" s="134">
        <f t="shared" si="3"/>
        <v>0.78787878787878785</v>
      </c>
      <c r="L11" s="121"/>
      <c r="M11" s="121"/>
      <c r="N11" s="5">
        <f t="shared" si="4"/>
        <v>-9.0699999999999932</v>
      </c>
      <c r="O11" s="6">
        <f t="shared" si="5"/>
        <v>-7</v>
      </c>
      <c r="P11" s="5">
        <f t="shared" si="6"/>
        <v>12.591999999999999</v>
      </c>
      <c r="Q11" s="6">
        <f t="shared" si="7"/>
        <v>0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5.42</v>
      </c>
      <c r="D12" s="239">
        <v>23.097999999999999</v>
      </c>
      <c r="E12" s="424" t="str">
        <f t="shared" si="0"/>
        <v/>
      </c>
      <c r="F12" s="129">
        <f t="shared" si="1"/>
        <v>4.2616236162361618</v>
      </c>
      <c r="G12" s="241">
        <v>0</v>
      </c>
      <c r="H12" s="239">
        <v>2</v>
      </c>
      <c r="I12" s="239">
        <v>7</v>
      </c>
      <c r="J12" s="426" t="str">
        <f t="shared" si="2"/>
        <v/>
      </c>
      <c r="K12" s="242">
        <f t="shared" si="3"/>
        <v>3.5</v>
      </c>
      <c r="L12" s="121"/>
      <c r="M12" s="121"/>
      <c r="N12" s="243">
        <f t="shared" si="4"/>
        <v>17.677999999999997</v>
      </c>
      <c r="O12" s="244">
        <f t="shared" si="5"/>
        <v>5</v>
      </c>
      <c r="P12" s="243">
        <f t="shared" si="6"/>
        <v>23.097999999999999</v>
      </c>
      <c r="Q12" s="244">
        <f t="shared" si="7"/>
        <v>7</v>
      </c>
    </row>
    <row r="13" spans="1:17" ht="14.45" customHeight="1" collapsed="1" thickBot="1" x14ac:dyDescent="0.25">
      <c r="A13" s="117" t="s">
        <v>3</v>
      </c>
      <c r="B13" s="115">
        <f>SUM(B5:B12)</f>
        <v>3042.806</v>
      </c>
      <c r="C13" s="116">
        <f>SUM(C5:C12)</f>
        <v>3029.9009999999998</v>
      </c>
      <c r="D13" s="116">
        <f>SUM(D5:D12)</f>
        <v>3038.1530000000002</v>
      </c>
      <c r="E13" s="420">
        <f>IF(OR(D13=0,B13=0),0,D13/B13)</f>
        <v>0.99847081936870119</v>
      </c>
      <c r="F13" s="135">
        <f>IF(OR(D13=0,C13=0),0,D13/C13)</f>
        <v>1.0027235213295749</v>
      </c>
      <c r="G13" s="136">
        <f>SUM(G5:G12)</f>
        <v>932</v>
      </c>
      <c r="H13" s="116">
        <f>SUM(H5:H12)</f>
        <v>955</v>
      </c>
      <c r="I13" s="116">
        <f>SUM(I5:I12)</f>
        <v>857</v>
      </c>
      <c r="J13" s="420">
        <f>IF(OR(I13=0,G13=0),0,I13/G13)</f>
        <v>0.91952789699570814</v>
      </c>
      <c r="K13" s="137">
        <f>IF(OR(I13=0,H13=0),0,I13/H13)</f>
        <v>0.89738219895287963</v>
      </c>
      <c r="L13" s="121"/>
      <c r="M13" s="121"/>
      <c r="N13" s="127">
        <f t="shared" si="4"/>
        <v>8.2520000000004075</v>
      </c>
      <c r="O13" s="138">
        <f t="shared" si="5"/>
        <v>-98</v>
      </c>
      <c r="P13" s="127">
        <f t="shared" si="6"/>
        <v>-4.6529999999997926</v>
      </c>
      <c r="Q13" s="138">
        <f t="shared" si="7"/>
        <v>-75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1359.683</v>
      </c>
      <c r="C18" s="114">
        <v>1427.6479999999999</v>
      </c>
      <c r="D18" s="114">
        <v>1221.729</v>
      </c>
      <c r="E18" s="424">
        <f>IF(OR(D18=0,B18=0),"",D18/B18)</f>
        <v>0.89853958606528139</v>
      </c>
      <c r="F18" s="129">
        <f>IF(OR(D18=0,C18=0),"",D18/C18)</f>
        <v>0.85576346550410198</v>
      </c>
      <c r="G18" s="119">
        <v>409</v>
      </c>
      <c r="H18" s="114">
        <v>441</v>
      </c>
      <c r="I18" s="114">
        <v>355</v>
      </c>
      <c r="J18" s="424">
        <f>IF(OR(I18=0,G18=0),"",I18/G18)</f>
        <v>0.86797066014669921</v>
      </c>
      <c r="K18" s="131">
        <f>IF(OR(I18=0,H18=0),"",I18/H18)</f>
        <v>0.80498866213151932</v>
      </c>
      <c r="L18" s="649">
        <v>0.91871999999999998</v>
      </c>
      <c r="M18" s="650"/>
      <c r="N18" s="145">
        <f t="shared" ref="N18:N26" si="8">D18-C18</f>
        <v>-205.91899999999987</v>
      </c>
      <c r="O18" s="146">
        <f t="shared" ref="O18:O26" si="9">I18-H18</f>
        <v>-86</v>
      </c>
      <c r="P18" s="145">
        <f t="shared" ref="P18:P26" si="10">D18-B18</f>
        <v>-137.95399999999995</v>
      </c>
      <c r="Q18" s="146">
        <f t="shared" ref="Q18:Q26" si="11">I18-G18</f>
        <v>-54</v>
      </c>
    </row>
    <row r="19" spans="1:17" ht="14.45" hidden="1" customHeight="1" outlineLevel="1" x14ac:dyDescent="0.2">
      <c r="A19" s="441" t="s">
        <v>168</v>
      </c>
      <c r="B19" s="120">
        <v>306.11200000000002</v>
      </c>
      <c r="C19" s="113">
        <v>251.828</v>
      </c>
      <c r="D19" s="113">
        <v>298.15800000000002</v>
      </c>
      <c r="E19" s="425">
        <f t="shared" ref="E19:E25" si="12">IF(OR(D19=0,B19=0),"",D19/B19)</f>
        <v>0.97401604641438422</v>
      </c>
      <c r="F19" s="132">
        <f t="shared" ref="F19:F25" si="13">IF(OR(D19=0,C19=0),"",D19/C19)</f>
        <v>1.1839747764347095</v>
      </c>
      <c r="G19" s="120">
        <v>88</v>
      </c>
      <c r="H19" s="113">
        <v>81</v>
      </c>
      <c r="I19" s="113">
        <v>81</v>
      </c>
      <c r="J19" s="425">
        <f t="shared" ref="J19:J25" si="14">IF(OR(I19=0,G19=0),"",I19/G19)</f>
        <v>0.92045454545454541</v>
      </c>
      <c r="K19" s="134">
        <f t="shared" ref="K19:K25" si="15">IF(OR(I19=0,H19=0),"",I19/H19)</f>
        <v>1</v>
      </c>
      <c r="L19" s="649">
        <v>0.99456</v>
      </c>
      <c r="M19" s="650"/>
      <c r="N19" s="147">
        <f t="shared" si="8"/>
        <v>46.330000000000013</v>
      </c>
      <c r="O19" s="148">
        <f t="shared" si="9"/>
        <v>0</v>
      </c>
      <c r="P19" s="147">
        <f t="shared" si="10"/>
        <v>-7.9540000000000077</v>
      </c>
      <c r="Q19" s="148">
        <f t="shared" si="11"/>
        <v>-7</v>
      </c>
    </row>
    <row r="20" spans="1:17" ht="14.45" hidden="1" customHeight="1" outlineLevel="1" x14ac:dyDescent="0.2">
      <c r="A20" s="441" t="s">
        <v>169</v>
      </c>
      <c r="B20" s="120">
        <v>822.83100000000002</v>
      </c>
      <c r="C20" s="113">
        <v>778.65700000000004</v>
      </c>
      <c r="D20" s="113">
        <v>910.577</v>
      </c>
      <c r="E20" s="425">
        <f t="shared" si="12"/>
        <v>1.1066391519036107</v>
      </c>
      <c r="F20" s="132">
        <f t="shared" si="13"/>
        <v>1.169419911462942</v>
      </c>
      <c r="G20" s="120">
        <v>257</v>
      </c>
      <c r="H20" s="113">
        <v>245</v>
      </c>
      <c r="I20" s="113">
        <v>247</v>
      </c>
      <c r="J20" s="425">
        <f t="shared" si="14"/>
        <v>0.96108949416342415</v>
      </c>
      <c r="K20" s="134">
        <f t="shared" si="15"/>
        <v>1.0081632653061225</v>
      </c>
      <c r="L20" s="649">
        <v>0.96671999999999991</v>
      </c>
      <c r="M20" s="650"/>
      <c r="N20" s="147">
        <f t="shared" si="8"/>
        <v>131.91999999999996</v>
      </c>
      <c r="O20" s="148">
        <f t="shared" si="9"/>
        <v>2</v>
      </c>
      <c r="P20" s="147">
        <f t="shared" si="10"/>
        <v>87.745999999999981</v>
      </c>
      <c r="Q20" s="148">
        <f t="shared" si="11"/>
        <v>-10</v>
      </c>
    </row>
    <row r="21" spans="1:17" ht="14.45" hidden="1" customHeight="1" outlineLevel="1" x14ac:dyDescent="0.2">
      <c r="A21" s="441" t="s">
        <v>170</v>
      </c>
      <c r="B21" s="120">
        <v>147.65799999999999</v>
      </c>
      <c r="C21" s="113">
        <v>119.408</v>
      </c>
      <c r="D21" s="113">
        <v>82.903999999999996</v>
      </c>
      <c r="E21" s="425">
        <f t="shared" si="12"/>
        <v>0.56145958905037319</v>
      </c>
      <c r="F21" s="132">
        <f t="shared" si="13"/>
        <v>0.69429183974273079</v>
      </c>
      <c r="G21" s="120">
        <v>39</v>
      </c>
      <c r="H21" s="113">
        <v>42</v>
      </c>
      <c r="I21" s="113">
        <v>27</v>
      </c>
      <c r="J21" s="425">
        <f t="shared" si="14"/>
        <v>0.69230769230769229</v>
      </c>
      <c r="K21" s="134">
        <f t="shared" si="15"/>
        <v>0.6428571428571429</v>
      </c>
      <c r="L21" s="649">
        <v>1.11744</v>
      </c>
      <c r="M21" s="650"/>
      <c r="N21" s="147">
        <f t="shared" si="8"/>
        <v>-36.504000000000005</v>
      </c>
      <c r="O21" s="148">
        <f t="shared" si="9"/>
        <v>-15</v>
      </c>
      <c r="P21" s="147">
        <f t="shared" si="10"/>
        <v>-64.753999999999991</v>
      </c>
      <c r="Q21" s="148">
        <f t="shared" si="11"/>
        <v>-12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330.46800000000002</v>
      </c>
      <c r="C23" s="113">
        <v>349.22399999999999</v>
      </c>
      <c r="D23" s="113">
        <v>413.041</v>
      </c>
      <c r="E23" s="425">
        <f t="shared" si="12"/>
        <v>1.2498668554897903</v>
      </c>
      <c r="F23" s="132">
        <f t="shared" si="13"/>
        <v>1.1827394451698623</v>
      </c>
      <c r="G23" s="120">
        <v>113</v>
      </c>
      <c r="H23" s="113">
        <v>111</v>
      </c>
      <c r="I23" s="113">
        <v>114</v>
      </c>
      <c r="J23" s="425">
        <f t="shared" si="14"/>
        <v>1.0088495575221239</v>
      </c>
      <c r="K23" s="134">
        <f t="shared" si="15"/>
        <v>1.027027027027027</v>
      </c>
      <c r="L23" s="649">
        <v>0.98495999999999995</v>
      </c>
      <c r="M23" s="650"/>
      <c r="N23" s="147">
        <f t="shared" si="8"/>
        <v>63.817000000000007</v>
      </c>
      <c r="O23" s="148">
        <f t="shared" si="9"/>
        <v>3</v>
      </c>
      <c r="P23" s="147">
        <f t="shared" si="10"/>
        <v>82.572999999999979</v>
      </c>
      <c r="Q23" s="148">
        <f t="shared" si="11"/>
        <v>1</v>
      </c>
    </row>
    <row r="24" spans="1:17" ht="14.45" hidden="1" customHeight="1" outlineLevel="1" x14ac:dyDescent="0.2">
      <c r="A24" s="441" t="s">
        <v>173</v>
      </c>
      <c r="B24" s="120">
        <v>76.054000000000002</v>
      </c>
      <c r="C24" s="113">
        <v>97.715999999999994</v>
      </c>
      <c r="D24" s="113">
        <v>88.646000000000001</v>
      </c>
      <c r="E24" s="425">
        <f t="shared" si="12"/>
        <v>1.1655665711205196</v>
      </c>
      <c r="F24" s="132">
        <f t="shared" si="13"/>
        <v>0.90717999099431013</v>
      </c>
      <c r="G24" s="120">
        <v>26</v>
      </c>
      <c r="H24" s="113">
        <v>33</v>
      </c>
      <c r="I24" s="113">
        <v>26</v>
      </c>
      <c r="J24" s="425">
        <f t="shared" si="14"/>
        <v>1</v>
      </c>
      <c r="K24" s="134">
        <f t="shared" si="15"/>
        <v>0.78787878787878785</v>
      </c>
      <c r="L24" s="649">
        <v>1.0147199999999998</v>
      </c>
      <c r="M24" s="650"/>
      <c r="N24" s="147">
        <f t="shared" si="8"/>
        <v>-9.0699999999999932</v>
      </c>
      <c r="O24" s="148">
        <f t="shared" si="9"/>
        <v>-7</v>
      </c>
      <c r="P24" s="147">
        <f t="shared" si="10"/>
        <v>12.591999999999999</v>
      </c>
      <c r="Q24" s="148">
        <f t="shared" si="11"/>
        <v>0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5.42</v>
      </c>
      <c r="D25" s="239">
        <v>23.097999999999999</v>
      </c>
      <c r="E25" s="426" t="str">
        <f t="shared" si="12"/>
        <v/>
      </c>
      <c r="F25" s="240">
        <f t="shared" si="13"/>
        <v>4.2616236162361618</v>
      </c>
      <c r="G25" s="238">
        <v>0</v>
      </c>
      <c r="H25" s="239">
        <v>2</v>
      </c>
      <c r="I25" s="239">
        <v>7</v>
      </c>
      <c r="J25" s="426" t="str">
        <f t="shared" si="14"/>
        <v/>
      </c>
      <c r="K25" s="242">
        <f t="shared" si="15"/>
        <v>3.5</v>
      </c>
      <c r="L25" s="356"/>
      <c r="M25" s="357"/>
      <c r="N25" s="245">
        <f t="shared" si="8"/>
        <v>17.677999999999997</v>
      </c>
      <c r="O25" s="246">
        <f t="shared" si="9"/>
        <v>5</v>
      </c>
      <c r="P25" s="245">
        <f t="shared" si="10"/>
        <v>23.097999999999999</v>
      </c>
      <c r="Q25" s="246">
        <f t="shared" si="11"/>
        <v>7</v>
      </c>
    </row>
    <row r="26" spans="1:17" ht="14.45" customHeight="1" collapsed="1" thickBot="1" x14ac:dyDescent="0.25">
      <c r="A26" s="445" t="s">
        <v>3</v>
      </c>
      <c r="B26" s="149">
        <f>SUM(B18:B25)</f>
        <v>3042.806</v>
      </c>
      <c r="C26" s="150">
        <f>SUM(C18:C25)</f>
        <v>3029.9009999999998</v>
      </c>
      <c r="D26" s="150">
        <f>SUM(D18:D25)</f>
        <v>3038.1530000000002</v>
      </c>
      <c r="E26" s="421">
        <f>IF(OR(D26=0,B26=0),0,D26/B26)</f>
        <v>0.99847081936870119</v>
      </c>
      <c r="F26" s="151">
        <f>IF(OR(D26=0,C26=0),0,D26/C26)</f>
        <v>1.0027235213295749</v>
      </c>
      <c r="G26" s="149">
        <f>SUM(G18:G25)</f>
        <v>932</v>
      </c>
      <c r="H26" s="150">
        <f>SUM(H18:H25)</f>
        <v>955</v>
      </c>
      <c r="I26" s="150">
        <f>SUM(I18:I25)</f>
        <v>857</v>
      </c>
      <c r="J26" s="421">
        <f>IF(OR(I26=0,G26=0),0,I26/G26)</f>
        <v>0.91952789699570814</v>
      </c>
      <c r="K26" s="152">
        <f>IF(OR(I26=0,H26=0),0,I26/H26)</f>
        <v>0.89738219895287963</v>
      </c>
      <c r="L26" s="121"/>
      <c r="M26" s="121"/>
      <c r="N26" s="143">
        <f t="shared" si="8"/>
        <v>8.2520000000004075</v>
      </c>
      <c r="O26" s="153">
        <f t="shared" si="9"/>
        <v>-98</v>
      </c>
      <c r="P26" s="143">
        <f t="shared" si="10"/>
        <v>-4.6529999999997926</v>
      </c>
      <c r="Q26" s="153">
        <f t="shared" si="11"/>
        <v>-75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E75FDA42-FDB9-4E0E-B6DD-F03515EBDEE8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1204</v>
      </c>
      <c r="C33" s="199">
        <v>837</v>
      </c>
      <c r="D33" s="84">
        <f>IF(C33="","",C33-B33)</f>
        <v>-367</v>
      </c>
      <c r="E33" s="85">
        <f>IF(C33="","",C33/B33)</f>
        <v>0.69518272425249172</v>
      </c>
      <c r="F33" s="86">
        <v>67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2097</v>
      </c>
      <c r="C34" s="200">
        <v>1482</v>
      </c>
      <c r="D34" s="87">
        <f t="shared" ref="D34:D45" si="0">IF(C34="","",C34-B34)</f>
        <v>-615</v>
      </c>
      <c r="E34" s="88">
        <f t="shared" ref="E34:E45" si="1">IF(C34="","",C34/B34)</f>
        <v>0.70672389127324753</v>
      </c>
      <c r="F34" s="89">
        <v>131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3217</v>
      </c>
      <c r="C35" s="200">
        <v>2273</v>
      </c>
      <c r="D35" s="87">
        <f t="shared" si="0"/>
        <v>-944</v>
      </c>
      <c r="E35" s="88">
        <f t="shared" si="1"/>
        <v>0.70655890581286918</v>
      </c>
      <c r="F35" s="89">
        <v>204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3822</v>
      </c>
      <c r="C36" s="200">
        <v>2614</v>
      </c>
      <c r="D36" s="87">
        <f t="shared" si="0"/>
        <v>-1208</v>
      </c>
      <c r="E36" s="88">
        <f t="shared" si="1"/>
        <v>0.68393511250654104</v>
      </c>
      <c r="F36" s="89">
        <v>210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5339</v>
      </c>
      <c r="C37" s="200">
        <v>3601</v>
      </c>
      <c r="D37" s="87">
        <f t="shared" si="0"/>
        <v>-1738</v>
      </c>
      <c r="E37" s="88">
        <f t="shared" si="1"/>
        <v>0.67447087469563594</v>
      </c>
      <c r="F37" s="89">
        <v>262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6762</v>
      </c>
      <c r="C38" s="200">
        <v>4560</v>
      </c>
      <c r="D38" s="87">
        <f t="shared" si="0"/>
        <v>-2202</v>
      </c>
      <c r="E38" s="88">
        <f t="shared" si="1"/>
        <v>0.67435669920141972</v>
      </c>
      <c r="F38" s="89">
        <v>373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7833</v>
      </c>
      <c r="C39" s="200">
        <v>5225</v>
      </c>
      <c r="D39" s="87">
        <f t="shared" si="0"/>
        <v>-2608</v>
      </c>
      <c r="E39" s="88">
        <f t="shared" si="1"/>
        <v>0.66704966168773139</v>
      </c>
      <c r="F39" s="89">
        <v>415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2003D3FD-FC2D-42BA-B608-4D1717CA8C01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8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4486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5" t="s">
        <v>4342</v>
      </c>
      <c r="B5" s="926"/>
      <c r="C5" s="927"/>
      <c r="D5" s="928"/>
      <c r="E5" s="929">
        <v>1</v>
      </c>
      <c r="F5" s="930">
        <v>13.49</v>
      </c>
      <c r="G5" s="931">
        <v>18</v>
      </c>
      <c r="H5" s="932"/>
      <c r="I5" s="933"/>
      <c r="J5" s="934"/>
      <c r="K5" s="935">
        <v>13.49</v>
      </c>
      <c r="L5" s="932">
        <v>11</v>
      </c>
      <c r="M5" s="932">
        <v>72</v>
      </c>
      <c r="N5" s="936">
        <v>24</v>
      </c>
      <c r="O5" s="932" t="s">
        <v>4343</v>
      </c>
      <c r="P5" s="937" t="s">
        <v>4344</v>
      </c>
      <c r="Q5" s="938">
        <f>H5-B5</f>
        <v>0</v>
      </c>
      <c r="R5" s="951">
        <f>I5-C5</f>
        <v>0</v>
      </c>
      <c r="S5" s="938">
        <f>H5-E5</f>
        <v>-1</v>
      </c>
      <c r="T5" s="951">
        <f>I5-F5</f>
        <v>-13.49</v>
      </c>
      <c r="U5" s="961" t="s">
        <v>329</v>
      </c>
      <c r="V5" s="926" t="s">
        <v>329</v>
      </c>
      <c r="W5" s="926" t="s">
        <v>329</v>
      </c>
      <c r="X5" s="962" t="s">
        <v>329</v>
      </c>
      <c r="Y5" s="963"/>
    </row>
    <row r="6" spans="1:25" ht="14.45" customHeight="1" x14ac:dyDescent="0.2">
      <c r="A6" s="923" t="s">
        <v>4345</v>
      </c>
      <c r="B6" s="904">
        <v>1</v>
      </c>
      <c r="C6" s="905">
        <v>7.09</v>
      </c>
      <c r="D6" s="906">
        <v>13</v>
      </c>
      <c r="E6" s="908">
        <v>2</v>
      </c>
      <c r="F6" s="891">
        <v>14.19</v>
      </c>
      <c r="G6" s="892">
        <v>9.5</v>
      </c>
      <c r="H6" s="887"/>
      <c r="I6" s="888"/>
      <c r="J6" s="889"/>
      <c r="K6" s="893">
        <v>7.09</v>
      </c>
      <c r="L6" s="890">
        <v>5</v>
      </c>
      <c r="M6" s="890">
        <v>45</v>
      </c>
      <c r="N6" s="894">
        <v>15</v>
      </c>
      <c r="O6" s="890" t="s">
        <v>4343</v>
      </c>
      <c r="P6" s="907" t="s">
        <v>4346</v>
      </c>
      <c r="Q6" s="895">
        <f t="shared" ref="Q6:R69" si="0">H6-B6</f>
        <v>-1</v>
      </c>
      <c r="R6" s="952">
        <f t="shared" si="0"/>
        <v>-7.09</v>
      </c>
      <c r="S6" s="895">
        <f t="shared" ref="S6:S69" si="1">H6-E6</f>
        <v>-2</v>
      </c>
      <c r="T6" s="952">
        <f t="shared" ref="T6:T69" si="2">I6-F6</f>
        <v>-14.19</v>
      </c>
      <c r="U6" s="959" t="s">
        <v>329</v>
      </c>
      <c r="V6" s="904" t="s">
        <v>329</v>
      </c>
      <c r="W6" s="904" t="s">
        <v>329</v>
      </c>
      <c r="X6" s="957" t="s">
        <v>329</v>
      </c>
      <c r="Y6" s="955"/>
    </row>
    <row r="7" spans="1:25" ht="14.45" customHeight="1" x14ac:dyDescent="0.2">
      <c r="A7" s="924" t="s">
        <v>4347</v>
      </c>
      <c r="B7" s="910"/>
      <c r="C7" s="911"/>
      <c r="D7" s="909"/>
      <c r="E7" s="912"/>
      <c r="F7" s="913"/>
      <c r="G7" s="896"/>
      <c r="H7" s="914">
        <v>2</v>
      </c>
      <c r="I7" s="915">
        <v>14.27</v>
      </c>
      <c r="J7" s="897">
        <v>7.5</v>
      </c>
      <c r="K7" s="916">
        <v>7.09</v>
      </c>
      <c r="L7" s="917">
        <v>5</v>
      </c>
      <c r="M7" s="917">
        <v>45</v>
      </c>
      <c r="N7" s="918">
        <v>15</v>
      </c>
      <c r="O7" s="917" t="s">
        <v>4343</v>
      </c>
      <c r="P7" s="919" t="s">
        <v>4348</v>
      </c>
      <c r="Q7" s="920">
        <f t="shared" si="0"/>
        <v>2</v>
      </c>
      <c r="R7" s="953">
        <f t="shared" si="0"/>
        <v>14.27</v>
      </c>
      <c r="S7" s="920">
        <f t="shared" si="1"/>
        <v>2</v>
      </c>
      <c r="T7" s="953">
        <f t="shared" si="2"/>
        <v>14.27</v>
      </c>
      <c r="U7" s="960">
        <v>30</v>
      </c>
      <c r="V7" s="910">
        <v>15</v>
      </c>
      <c r="W7" s="910">
        <v>-15</v>
      </c>
      <c r="X7" s="958">
        <v>0.5</v>
      </c>
      <c r="Y7" s="956"/>
    </row>
    <row r="8" spans="1:25" ht="14.45" customHeight="1" x14ac:dyDescent="0.2">
      <c r="A8" s="924" t="s">
        <v>4349</v>
      </c>
      <c r="B8" s="910">
        <v>2</v>
      </c>
      <c r="C8" s="911">
        <v>15.58</v>
      </c>
      <c r="D8" s="909">
        <v>9.5</v>
      </c>
      <c r="E8" s="912">
        <v>3</v>
      </c>
      <c r="F8" s="913">
        <v>23.31</v>
      </c>
      <c r="G8" s="896">
        <v>9</v>
      </c>
      <c r="H8" s="914">
        <v>3</v>
      </c>
      <c r="I8" s="915">
        <v>23.31</v>
      </c>
      <c r="J8" s="897">
        <v>8.6999999999999993</v>
      </c>
      <c r="K8" s="916">
        <v>7.77</v>
      </c>
      <c r="L8" s="917">
        <v>5</v>
      </c>
      <c r="M8" s="917">
        <v>45</v>
      </c>
      <c r="N8" s="918">
        <v>15</v>
      </c>
      <c r="O8" s="917" t="s">
        <v>4343</v>
      </c>
      <c r="P8" s="919" t="s">
        <v>4350</v>
      </c>
      <c r="Q8" s="920">
        <f t="shared" si="0"/>
        <v>1</v>
      </c>
      <c r="R8" s="953">
        <f t="shared" si="0"/>
        <v>7.7299999999999986</v>
      </c>
      <c r="S8" s="920">
        <f t="shared" si="1"/>
        <v>0</v>
      </c>
      <c r="T8" s="953">
        <f t="shared" si="2"/>
        <v>0</v>
      </c>
      <c r="U8" s="960">
        <v>45</v>
      </c>
      <c r="V8" s="910">
        <v>26.099999999999998</v>
      </c>
      <c r="W8" s="910">
        <v>-18.900000000000002</v>
      </c>
      <c r="X8" s="958">
        <v>0.57999999999999996</v>
      </c>
      <c r="Y8" s="956"/>
    </row>
    <row r="9" spans="1:25" ht="14.45" customHeight="1" x14ac:dyDescent="0.2">
      <c r="A9" s="923" t="s">
        <v>4351</v>
      </c>
      <c r="B9" s="904"/>
      <c r="C9" s="905"/>
      <c r="D9" s="906"/>
      <c r="E9" s="908"/>
      <c r="F9" s="891"/>
      <c r="G9" s="892"/>
      <c r="H9" s="887">
        <v>1</v>
      </c>
      <c r="I9" s="888">
        <v>33.15</v>
      </c>
      <c r="J9" s="889">
        <v>37</v>
      </c>
      <c r="K9" s="893">
        <v>33.15</v>
      </c>
      <c r="L9" s="890">
        <v>22</v>
      </c>
      <c r="M9" s="890">
        <v>135</v>
      </c>
      <c r="N9" s="894">
        <v>45</v>
      </c>
      <c r="O9" s="890" t="s">
        <v>4343</v>
      </c>
      <c r="P9" s="907" t="s">
        <v>4352</v>
      </c>
      <c r="Q9" s="895">
        <f t="shared" si="0"/>
        <v>1</v>
      </c>
      <c r="R9" s="952">
        <f t="shared" si="0"/>
        <v>33.15</v>
      </c>
      <c r="S9" s="895">
        <f t="shared" si="1"/>
        <v>1</v>
      </c>
      <c r="T9" s="952">
        <f t="shared" si="2"/>
        <v>33.15</v>
      </c>
      <c r="U9" s="959">
        <v>45</v>
      </c>
      <c r="V9" s="904">
        <v>37</v>
      </c>
      <c r="W9" s="904">
        <v>-8</v>
      </c>
      <c r="X9" s="957">
        <v>0.82222222222222219</v>
      </c>
      <c r="Y9" s="955"/>
    </row>
    <row r="10" spans="1:25" ht="14.45" customHeight="1" x14ac:dyDescent="0.2">
      <c r="A10" s="923" t="s">
        <v>4353</v>
      </c>
      <c r="B10" s="904">
        <v>1</v>
      </c>
      <c r="C10" s="905">
        <v>20.05</v>
      </c>
      <c r="D10" s="906">
        <v>14</v>
      </c>
      <c r="E10" s="908"/>
      <c r="F10" s="891"/>
      <c r="G10" s="892"/>
      <c r="H10" s="887"/>
      <c r="I10" s="888"/>
      <c r="J10" s="889"/>
      <c r="K10" s="893">
        <v>20.05</v>
      </c>
      <c r="L10" s="890">
        <v>11</v>
      </c>
      <c r="M10" s="890">
        <v>90</v>
      </c>
      <c r="N10" s="894">
        <v>30</v>
      </c>
      <c r="O10" s="890" t="s">
        <v>4343</v>
      </c>
      <c r="P10" s="907" t="s">
        <v>4354</v>
      </c>
      <c r="Q10" s="895">
        <f t="shared" si="0"/>
        <v>-1</v>
      </c>
      <c r="R10" s="952">
        <f t="shared" si="0"/>
        <v>-20.05</v>
      </c>
      <c r="S10" s="895">
        <f t="shared" si="1"/>
        <v>0</v>
      </c>
      <c r="T10" s="952">
        <f t="shared" si="2"/>
        <v>0</v>
      </c>
      <c r="U10" s="959" t="s">
        <v>329</v>
      </c>
      <c r="V10" s="904" t="s">
        <v>329</v>
      </c>
      <c r="W10" s="904" t="s">
        <v>329</v>
      </c>
      <c r="X10" s="957" t="s">
        <v>329</v>
      </c>
      <c r="Y10" s="955"/>
    </row>
    <row r="11" spans="1:25" ht="14.45" customHeight="1" x14ac:dyDescent="0.2">
      <c r="A11" s="924" t="s">
        <v>4355</v>
      </c>
      <c r="B11" s="910">
        <v>1</v>
      </c>
      <c r="C11" s="911">
        <v>36.25</v>
      </c>
      <c r="D11" s="909">
        <v>29</v>
      </c>
      <c r="E11" s="912">
        <v>2</v>
      </c>
      <c r="F11" s="913">
        <v>38.76</v>
      </c>
      <c r="G11" s="896">
        <v>16.5</v>
      </c>
      <c r="H11" s="914">
        <v>7</v>
      </c>
      <c r="I11" s="915">
        <v>144.06</v>
      </c>
      <c r="J11" s="897">
        <v>19.7</v>
      </c>
      <c r="K11" s="916">
        <v>20.34</v>
      </c>
      <c r="L11" s="917">
        <v>11</v>
      </c>
      <c r="M11" s="917">
        <v>87</v>
      </c>
      <c r="N11" s="918">
        <v>29</v>
      </c>
      <c r="O11" s="917" t="s">
        <v>4343</v>
      </c>
      <c r="P11" s="919" t="s">
        <v>4354</v>
      </c>
      <c r="Q11" s="920">
        <f t="shared" si="0"/>
        <v>6</v>
      </c>
      <c r="R11" s="953">
        <f t="shared" si="0"/>
        <v>107.81</v>
      </c>
      <c r="S11" s="920">
        <f t="shared" si="1"/>
        <v>5</v>
      </c>
      <c r="T11" s="953">
        <f t="shared" si="2"/>
        <v>105.30000000000001</v>
      </c>
      <c r="U11" s="960">
        <v>203</v>
      </c>
      <c r="V11" s="910">
        <v>137.9</v>
      </c>
      <c r="W11" s="910">
        <v>-65.099999999999994</v>
      </c>
      <c r="X11" s="958">
        <v>0.67931034482758623</v>
      </c>
      <c r="Y11" s="956">
        <v>1</v>
      </c>
    </row>
    <row r="12" spans="1:25" ht="14.45" customHeight="1" x14ac:dyDescent="0.2">
      <c r="A12" s="923" t="s">
        <v>4356</v>
      </c>
      <c r="B12" s="898">
        <v>6</v>
      </c>
      <c r="C12" s="899">
        <v>74.260000000000005</v>
      </c>
      <c r="D12" s="900">
        <v>10.3</v>
      </c>
      <c r="E12" s="908">
        <v>5</v>
      </c>
      <c r="F12" s="891">
        <v>61.88</v>
      </c>
      <c r="G12" s="892">
        <v>9.6</v>
      </c>
      <c r="H12" s="890"/>
      <c r="I12" s="891"/>
      <c r="J12" s="892"/>
      <c r="K12" s="893">
        <v>12.38</v>
      </c>
      <c r="L12" s="890">
        <v>5</v>
      </c>
      <c r="M12" s="890">
        <v>60</v>
      </c>
      <c r="N12" s="894">
        <v>20</v>
      </c>
      <c r="O12" s="890" t="s">
        <v>4343</v>
      </c>
      <c r="P12" s="907" t="s">
        <v>4357</v>
      </c>
      <c r="Q12" s="895">
        <f t="shared" si="0"/>
        <v>-6</v>
      </c>
      <c r="R12" s="952">
        <f t="shared" si="0"/>
        <v>-74.260000000000005</v>
      </c>
      <c r="S12" s="895">
        <f t="shared" si="1"/>
        <v>-5</v>
      </c>
      <c r="T12" s="952">
        <f t="shared" si="2"/>
        <v>-61.88</v>
      </c>
      <c r="U12" s="959" t="s">
        <v>329</v>
      </c>
      <c r="V12" s="904" t="s">
        <v>329</v>
      </c>
      <c r="W12" s="904" t="s">
        <v>329</v>
      </c>
      <c r="X12" s="957" t="s">
        <v>329</v>
      </c>
      <c r="Y12" s="955"/>
    </row>
    <row r="13" spans="1:25" ht="14.45" customHeight="1" x14ac:dyDescent="0.2">
      <c r="A13" s="924" t="s">
        <v>4358</v>
      </c>
      <c r="B13" s="921">
        <v>4</v>
      </c>
      <c r="C13" s="922">
        <v>54.53</v>
      </c>
      <c r="D13" s="901">
        <v>13.3</v>
      </c>
      <c r="E13" s="912">
        <v>2</v>
      </c>
      <c r="F13" s="913">
        <v>24.75</v>
      </c>
      <c r="G13" s="896">
        <v>9</v>
      </c>
      <c r="H13" s="917">
        <v>1</v>
      </c>
      <c r="I13" s="913">
        <v>12.38</v>
      </c>
      <c r="J13" s="896">
        <v>20</v>
      </c>
      <c r="K13" s="916">
        <v>12.38</v>
      </c>
      <c r="L13" s="917">
        <v>5</v>
      </c>
      <c r="M13" s="917">
        <v>60</v>
      </c>
      <c r="N13" s="918">
        <v>20</v>
      </c>
      <c r="O13" s="917" t="s">
        <v>4343</v>
      </c>
      <c r="P13" s="919" t="s">
        <v>4357</v>
      </c>
      <c r="Q13" s="920">
        <f t="shared" si="0"/>
        <v>-3</v>
      </c>
      <c r="R13" s="953">
        <f t="shared" si="0"/>
        <v>-42.15</v>
      </c>
      <c r="S13" s="920">
        <f t="shared" si="1"/>
        <v>-1</v>
      </c>
      <c r="T13" s="953">
        <f t="shared" si="2"/>
        <v>-12.37</v>
      </c>
      <c r="U13" s="960">
        <v>20</v>
      </c>
      <c r="V13" s="910">
        <v>20</v>
      </c>
      <c r="W13" s="910">
        <v>0</v>
      </c>
      <c r="X13" s="958">
        <v>1</v>
      </c>
      <c r="Y13" s="956"/>
    </row>
    <row r="14" spans="1:25" ht="14.45" customHeight="1" x14ac:dyDescent="0.2">
      <c r="A14" s="924" t="s">
        <v>4359</v>
      </c>
      <c r="B14" s="921">
        <v>7</v>
      </c>
      <c r="C14" s="922">
        <v>89.3</v>
      </c>
      <c r="D14" s="901">
        <v>12</v>
      </c>
      <c r="E14" s="912">
        <v>8</v>
      </c>
      <c r="F14" s="913">
        <v>101.18</v>
      </c>
      <c r="G14" s="896">
        <v>10.9</v>
      </c>
      <c r="H14" s="917">
        <v>10</v>
      </c>
      <c r="I14" s="913">
        <v>128.85</v>
      </c>
      <c r="J14" s="896">
        <v>16.100000000000001</v>
      </c>
      <c r="K14" s="916">
        <v>12.65</v>
      </c>
      <c r="L14" s="917">
        <v>5</v>
      </c>
      <c r="M14" s="917">
        <v>60</v>
      </c>
      <c r="N14" s="918">
        <v>20</v>
      </c>
      <c r="O14" s="917" t="s">
        <v>4343</v>
      </c>
      <c r="P14" s="919" t="s">
        <v>4357</v>
      </c>
      <c r="Q14" s="920">
        <f t="shared" si="0"/>
        <v>3</v>
      </c>
      <c r="R14" s="953">
        <f t="shared" si="0"/>
        <v>39.549999999999997</v>
      </c>
      <c r="S14" s="920">
        <f t="shared" si="1"/>
        <v>2</v>
      </c>
      <c r="T14" s="953">
        <f t="shared" si="2"/>
        <v>27.669999999999987</v>
      </c>
      <c r="U14" s="960">
        <v>200</v>
      </c>
      <c r="V14" s="910">
        <v>161</v>
      </c>
      <c r="W14" s="910">
        <v>-39</v>
      </c>
      <c r="X14" s="958">
        <v>0.80500000000000005</v>
      </c>
      <c r="Y14" s="956">
        <v>20</v>
      </c>
    </row>
    <row r="15" spans="1:25" ht="14.45" customHeight="1" x14ac:dyDescent="0.2">
      <c r="A15" s="923" t="s">
        <v>4360</v>
      </c>
      <c r="B15" s="898">
        <v>11</v>
      </c>
      <c r="C15" s="899">
        <v>92.84</v>
      </c>
      <c r="D15" s="900">
        <v>4.5999999999999996</v>
      </c>
      <c r="E15" s="908">
        <v>7</v>
      </c>
      <c r="F15" s="891">
        <v>68.48</v>
      </c>
      <c r="G15" s="892">
        <v>5.0999999999999996</v>
      </c>
      <c r="H15" s="890">
        <v>9</v>
      </c>
      <c r="I15" s="891">
        <v>101.68</v>
      </c>
      <c r="J15" s="892">
        <v>4.9000000000000004</v>
      </c>
      <c r="K15" s="893">
        <v>11.34</v>
      </c>
      <c r="L15" s="890">
        <v>3</v>
      </c>
      <c r="M15" s="890">
        <v>27</v>
      </c>
      <c r="N15" s="894">
        <v>9</v>
      </c>
      <c r="O15" s="890" t="s">
        <v>4343</v>
      </c>
      <c r="P15" s="907" t="s">
        <v>4361</v>
      </c>
      <c r="Q15" s="895">
        <f t="shared" si="0"/>
        <v>-2</v>
      </c>
      <c r="R15" s="952">
        <f t="shared" si="0"/>
        <v>8.8400000000000034</v>
      </c>
      <c r="S15" s="895">
        <f t="shared" si="1"/>
        <v>2</v>
      </c>
      <c r="T15" s="952">
        <f t="shared" si="2"/>
        <v>33.200000000000003</v>
      </c>
      <c r="U15" s="959">
        <v>81</v>
      </c>
      <c r="V15" s="904">
        <v>44.1</v>
      </c>
      <c r="W15" s="904">
        <v>-36.9</v>
      </c>
      <c r="X15" s="957">
        <v>0.54444444444444451</v>
      </c>
      <c r="Y15" s="955"/>
    </row>
    <row r="16" spans="1:25" ht="14.45" customHeight="1" x14ac:dyDescent="0.2">
      <c r="A16" s="923" t="s">
        <v>4362</v>
      </c>
      <c r="B16" s="898">
        <v>181</v>
      </c>
      <c r="C16" s="899">
        <v>629.03</v>
      </c>
      <c r="D16" s="900">
        <v>7.7</v>
      </c>
      <c r="E16" s="908">
        <v>138</v>
      </c>
      <c r="F16" s="891">
        <v>448.55</v>
      </c>
      <c r="G16" s="892">
        <v>6.8</v>
      </c>
      <c r="H16" s="890">
        <v>139</v>
      </c>
      <c r="I16" s="891">
        <v>470.9</v>
      </c>
      <c r="J16" s="892">
        <v>6.4</v>
      </c>
      <c r="K16" s="893">
        <v>3.29</v>
      </c>
      <c r="L16" s="890">
        <v>3</v>
      </c>
      <c r="M16" s="890">
        <v>30</v>
      </c>
      <c r="N16" s="894">
        <v>10</v>
      </c>
      <c r="O16" s="890" t="s">
        <v>4343</v>
      </c>
      <c r="P16" s="907" t="s">
        <v>4363</v>
      </c>
      <c r="Q16" s="895">
        <f t="shared" si="0"/>
        <v>-42</v>
      </c>
      <c r="R16" s="952">
        <f t="shared" si="0"/>
        <v>-158.13</v>
      </c>
      <c r="S16" s="895">
        <f t="shared" si="1"/>
        <v>1</v>
      </c>
      <c r="T16" s="952">
        <f t="shared" si="2"/>
        <v>22.349999999999966</v>
      </c>
      <c r="U16" s="959">
        <v>1390</v>
      </c>
      <c r="V16" s="904">
        <v>889.6</v>
      </c>
      <c r="W16" s="904">
        <v>-500.4</v>
      </c>
      <c r="X16" s="957">
        <v>0.64</v>
      </c>
      <c r="Y16" s="955">
        <v>43</v>
      </c>
    </row>
    <row r="17" spans="1:25" ht="14.45" customHeight="1" x14ac:dyDescent="0.2">
      <c r="A17" s="924" t="s">
        <v>4364</v>
      </c>
      <c r="B17" s="921">
        <v>13</v>
      </c>
      <c r="C17" s="922">
        <v>60.89</v>
      </c>
      <c r="D17" s="901">
        <v>6.8</v>
      </c>
      <c r="E17" s="912">
        <v>28</v>
      </c>
      <c r="F17" s="913">
        <v>123.7</v>
      </c>
      <c r="G17" s="896">
        <v>8.3000000000000007</v>
      </c>
      <c r="H17" s="917">
        <v>23</v>
      </c>
      <c r="I17" s="913">
        <v>100.48</v>
      </c>
      <c r="J17" s="896">
        <v>6.4</v>
      </c>
      <c r="K17" s="916">
        <v>4.5999999999999996</v>
      </c>
      <c r="L17" s="917">
        <v>4</v>
      </c>
      <c r="M17" s="917">
        <v>39</v>
      </c>
      <c r="N17" s="918">
        <v>13</v>
      </c>
      <c r="O17" s="917" t="s">
        <v>4343</v>
      </c>
      <c r="P17" s="919" t="s">
        <v>4365</v>
      </c>
      <c r="Q17" s="920">
        <f t="shared" si="0"/>
        <v>10</v>
      </c>
      <c r="R17" s="953">
        <f t="shared" si="0"/>
        <v>39.590000000000003</v>
      </c>
      <c r="S17" s="920">
        <f t="shared" si="1"/>
        <v>-5</v>
      </c>
      <c r="T17" s="953">
        <f t="shared" si="2"/>
        <v>-23.22</v>
      </c>
      <c r="U17" s="960">
        <v>299</v>
      </c>
      <c r="V17" s="910">
        <v>147.20000000000002</v>
      </c>
      <c r="W17" s="910">
        <v>-151.79999999999998</v>
      </c>
      <c r="X17" s="958">
        <v>0.49230769230769239</v>
      </c>
      <c r="Y17" s="956">
        <v>14</v>
      </c>
    </row>
    <row r="18" spans="1:25" ht="14.45" customHeight="1" x14ac:dyDescent="0.2">
      <c r="A18" s="924" t="s">
        <v>4366</v>
      </c>
      <c r="B18" s="921">
        <v>8</v>
      </c>
      <c r="C18" s="922">
        <v>48.08</v>
      </c>
      <c r="D18" s="901">
        <v>15.8</v>
      </c>
      <c r="E18" s="912">
        <v>8</v>
      </c>
      <c r="F18" s="913">
        <v>50.63</v>
      </c>
      <c r="G18" s="896">
        <v>6.6</v>
      </c>
      <c r="H18" s="917">
        <v>23</v>
      </c>
      <c r="I18" s="913">
        <v>129.87</v>
      </c>
      <c r="J18" s="896">
        <v>6.3</v>
      </c>
      <c r="K18" s="916">
        <v>6.5</v>
      </c>
      <c r="L18" s="917">
        <v>4</v>
      </c>
      <c r="M18" s="917">
        <v>39</v>
      </c>
      <c r="N18" s="918">
        <v>13</v>
      </c>
      <c r="O18" s="917" t="s">
        <v>4343</v>
      </c>
      <c r="P18" s="919" t="s">
        <v>4367</v>
      </c>
      <c r="Q18" s="920">
        <f t="shared" si="0"/>
        <v>15</v>
      </c>
      <c r="R18" s="953">
        <f t="shared" si="0"/>
        <v>81.790000000000006</v>
      </c>
      <c r="S18" s="920">
        <f t="shared" si="1"/>
        <v>15</v>
      </c>
      <c r="T18" s="953">
        <f t="shared" si="2"/>
        <v>79.240000000000009</v>
      </c>
      <c r="U18" s="960">
        <v>299</v>
      </c>
      <c r="V18" s="910">
        <v>144.9</v>
      </c>
      <c r="W18" s="910">
        <v>-154.1</v>
      </c>
      <c r="X18" s="958">
        <v>0.48461538461538461</v>
      </c>
      <c r="Y18" s="956">
        <v>16</v>
      </c>
    </row>
    <row r="19" spans="1:25" ht="14.45" customHeight="1" x14ac:dyDescent="0.2">
      <c r="A19" s="923" t="s">
        <v>4368</v>
      </c>
      <c r="B19" s="904">
        <v>1</v>
      </c>
      <c r="C19" s="905">
        <v>2.46</v>
      </c>
      <c r="D19" s="906">
        <v>4</v>
      </c>
      <c r="E19" s="908">
        <v>6</v>
      </c>
      <c r="F19" s="891">
        <v>15.29</v>
      </c>
      <c r="G19" s="892">
        <v>7.3</v>
      </c>
      <c r="H19" s="887">
        <v>9</v>
      </c>
      <c r="I19" s="888">
        <v>24.01</v>
      </c>
      <c r="J19" s="889">
        <v>5.8</v>
      </c>
      <c r="K19" s="893">
        <v>2.46</v>
      </c>
      <c r="L19" s="890">
        <v>3</v>
      </c>
      <c r="M19" s="890">
        <v>27</v>
      </c>
      <c r="N19" s="894">
        <v>9</v>
      </c>
      <c r="O19" s="890" t="s">
        <v>4343</v>
      </c>
      <c r="P19" s="907" t="s">
        <v>4369</v>
      </c>
      <c r="Q19" s="895">
        <f t="shared" si="0"/>
        <v>8</v>
      </c>
      <c r="R19" s="952">
        <f t="shared" si="0"/>
        <v>21.55</v>
      </c>
      <c r="S19" s="895">
        <f t="shared" si="1"/>
        <v>3</v>
      </c>
      <c r="T19" s="952">
        <f t="shared" si="2"/>
        <v>8.7200000000000024</v>
      </c>
      <c r="U19" s="959">
        <v>81</v>
      </c>
      <c r="V19" s="904">
        <v>52.199999999999996</v>
      </c>
      <c r="W19" s="904">
        <v>-28.800000000000004</v>
      </c>
      <c r="X19" s="957">
        <v>0.64444444444444438</v>
      </c>
      <c r="Y19" s="955"/>
    </row>
    <row r="20" spans="1:25" ht="14.45" customHeight="1" x14ac:dyDescent="0.2">
      <c r="A20" s="924" t="s">
        <v>4370</v>
      </c>
      <c r="B20" s="910">
        <v>1</v>
      </c>
      <c r="C20" s="911">
        <v>3.24</v>
      </c>
      <c r="D20" s="909">
        <v>4</v>
      </c>
      <c r="E20" s="912">
        <v>1</v>
      </c>
      <c r="F20" s="913">
        <v>3.22</v>
      </c>
      <c r="G20" s="896">
        <v>10</v>
      </c>
      <c r="H20" s="914">
        <v>2</v>
      </c>
      <c r="I20" s="915">
        <v>6.44</v>
      </c>
      <c r="J20" s="902">
        <v>14</v>
      </c>
      <c r="K20" s="916">
        <v>3.22</v>
      </c>
      <c r="L20" s="917">
        <v>4</v>
      </c>
      <c r="M20" s="917">
        <v>33</v>
      </c>
      <c r="N20" s="918">
        <v>11</v>
      </c>
      <c r="O20" s="917" t="s">
        <v>4343</v>
      </c>
      <c r="P20" s="919" t="s">
        <v>4371</v>
      </c>
      <c r="Q20" s="920">
        <f t="shared" si="0"/>
        <v>1</v>
      </c>
      <c r="R20" s="953">
        <f t="shared" si="0"/>
        <v>3.2</v>
      </c>
      <c r="S20" s="920">
        <f t="shared" si="1"/>
        <v>1</v>
      </c>
      <c r="T20" s="953">
        <f t="shared" si="2"/>
        <v>3.22</v>
      </c>
      <c r="U20" s="960">
        <v>22</v>
      </c>
      <c r="V20" s="910">
        <v>28</v>
      </c>
      <c r="W20" s="910">
        <v>6</v>
      </c>
      <c r="X20" s="958">
        <v>1.2727272727272727</v>
      </c>
      <c r="Y20" s="956">
        <v>13</v>
      </c>
    </row>
    <row r="21" spans="1:25" ht="14.45" customHeight="1" x14ac:dyDescent="0.2">
      <c r="A21" s="923" t="s">
        <v>4372</v>
      </c>
      <c r="B21" s="898">
        <v>19</v>
      </c>
      <c r="C21" s="899">
        <v>32.22</v>
      </c>
      <c r="D21" s="900">
        <v>7.3</v>
      </c>
      <c r="E21" s="908">
        <v>16</v>
      </c>
      <c r="F21" s="891">
        <v>27.08</v>
      </c>
      <c r="G21" s="892">
        <v>5.8</v>
      </c>
      <c r="H21" s="890">
        <v>8</v>
      </c>
      <c r="I21" s="891">
        <v>13.67</v>
      </c>
      <c r="J21" s="892">
        <v>6</v>
      </c>
      <c r="K21" s="893">
        <v>1.69</v>
      </c>
      <c r="L21" s="890">
        <v>2</v>
      </c>
      <c r="M21" s="890">
        <v>21</v>
      </c>
      <c r="N21" s="894">
        <v>7</v>
      </c>
      <c r="O21" s="890" t="s">
        <v>4343</v>
      </c>
      <c r="P21" s="907" t="s">
        <v>4373</v>
      </c>
      <c r="Q21" s="895">
        <f t="shared" si="0"/>
        <v>-11</v>
      </c>
      <c r="R21" s="952">
        <f t="shared" si="0"/>
        <v>-18.549999999999997</v>
      </c>
      <c r="S21" s="895">
        <f t="shared" si="1"/>
        <v>-8</v>
      </c>
      <c r="T21" s="952">
        <f t="shared" si="2"/>
        <v>-13.409999999999998</v>
      </c>
      <c r="U21" s="959">
        <v>56</v>
      </c>
      <c r="V21" s="904">
        <v>48</v>
      </c>
      <c r="W21" s="904">
        <v>-8</v>
      </c>
      <c r="X21" s="957">
        <v>0.8571428571428571</v>
      </c>
      <c r="Y21" s="955">
        <v>2</v>
      </c>
    </row>
    <row r="22" spans="1:25" ht="14.45" customHeight="1" x14ac:dyDescent="0.2">
      <c r="A22" s="923" t="s">
        <v>4374</v>
      </c>
      <c r="B22" s="904">
        <v>32</v>
      </c>
      <c r="C22" s="905">
        <v>14.43</v>
      </c>
      <c r="D22" s="906">
        <v>2.8</v>
      </c>
      <c r="E22" s="887">
        <v>37</v>
      </c>
      <c r="F22" s="888">
        <v>16.61</v>
      </c>
      <c r="G22" s="889">
        <v>2.7</v>
      </c>
      <c r="H22" s="890">
        <v>20</v>
      </c>
      <c r="I22" s="891">
        <v>8.98</v>
      </c>
      <c r="J22" s="892">
        <v>2.2999999999999998</v>
      </c>
      <c r="K22" s="893">
        <v>0.45</v>
      </c>
      <c r="L22" s="890">
        <v>1</v>
      </c>
      <c r="M22" s="890">
        <v>9</v>
      </c>
      <c r="N22" s="894">
        <v>3</v>
      </c>
      <c r="O22" s="890" t="s">
        <v>4343</v>
      </c>
      <c r="P22" s="907" t="s">
        <v>4375</v>
      </c>
      <c r="Q22" s="895">
        <f t="shared" si="0"/>
        <v>-12</v>
      </c>
      <c r="R22" s="952">
        <f t="shared" si="0"/>
        <v>-5.4499999999999993</v>
      </c>
      <c r="S22" s="895">
        <f t="shared" si="1"/>
        <v>-17</v>
      </c>
      <c r="T22" s="952">
        <f t="shared" si="2"/>
        <v>-7.629999999999999</v>
      </c>
      <c r="U22" s="959">
        <v>60</v>
      </c>
      <c r="V22" s="904">
        <v>46</v>
      </c>
      <c r="W22" s="904">
        <v>-14</v>
      </c>
      <c r="X22" s="957">
        <v>0.76666666666666672</v>
      </c>
      <c r="Y22" s="955">
        <v>2</v>
      </c>
    </row>
    <row r="23" spans="1:25" ht="14.45" customHeight="1" x14ac:dyDescent="0.2">
      <c r="A23" s="924" t="s">
        <v>4376</v>
      </c>
      <c r="B23" s="910"/>
      <c r="C23" s="911"/>
      <c r="D23" s="909"/>
      <c r="E23" s="914"/>
      <c r="F23" s="915"/>
      <c r="G23" s="897"/>
      <c r="H23" s="917">
        <v>1</v>
      </c>
      <c r="I23" s="913">
        <v>0.61</v>
      </c>
      <c r="J23" s="896">
        <v>2</v>
      </c>
      <c r="K23" s="916">
        <v>0.61</v>
      </c>
      <c r="L23" s="917">
        <v>1</v>
      </c>
      <c r="M23" s="917">
        <v>12</v>
      </c>
      <c r="N23" s="918">
        <v>4</v>
      </c>
      <c r="O23" s="917" t="s">
        <v>4343</v>
      </c>
      <c r="P23" s="919" t="s">
        <v>4377</v>
      </c>
      <c r="Q23" s="920">
        <f t="shared" si="0"/>
        <v>1</v>
      </c>
      <c r="R23" s="953">
        <f t="shared" si="0"/>
        <v>0.61</v>
      </c>
      <c r="S23" s="920">
        <f t="shared" si="1"/>
        <v>1</v>
      </c>
      <c r="T23" s="953">
        <f t="shared" si="2"/>
        <v>0.61</v>
      </c>
      <c r="U23" s="960">
        <v>4</v>
      </c>
      <c r="V23" s="910">
        <v>2</v>
      </c>
      <c r="W23" s="910">
        <v>-2</v>
      </c>
      <c r="X23" s="958">
        <v>0.5</v>
      </c>
      <c r="Y23" s="956"/>
    </row>
    <row r="24" spans="1:25" ht="14.45" customHeight="1" x14ac:dyDescent="0.2">
      <c r="A24" s="923" t="s">
        <v>4378</v>
      </c>
      <c r="B24" s="904">
        <v>7</v>
      </c>
      <c r="C24" s="905">
        <v>8.6999999999999993</v>
      </c>
      <c r="D24" s="906">
        <v>3.4</v>
      </c>
      <c r="E24" s="908">
        <v>3</v>
      </c>
      <c r="F24" s="891">
        <v>3.73</v>
      </c>
      <c r="G24" s="892">
        <v>5</v>
      </c>
      <c r="H24" s="887">
        <v>6</v>
      </c>
      <c r="I24" s="888">
        <v>7.46</v>
      </c>
      <c r="J24" s="889">
        <v>5.7</v>
      </c>
      <c r="K24" s="893">
        <v>1.24</v>
      </c>
      <c r="L24" s="890">
        <v>2</v>
      </c>
      <c r="M24" s="890">
        <v>18</v>
      </c>
      <c r="N24" s="894">
        <v>6</v>
      </c>
      <c r="O24" s="890" t="s">
        <v>4343</v>
      </c>
      <c r="P24" s="907" t="s">
        <v>4379</v>
      </c>
      <c r="Q24" s="895">
        <f t="shared" si="0"/>
        <v>-1</v>
      </c>
      <c r="R24" s="952">
        <f t="shared" si="0"/>
        <v>-1.2399999999999993</v>
      </c>
      <c r="S24" s="895">
        <f t="shared" si="1"/>
        <v>3</v>
      </c>
      <c r="T24" s="952">
        <f t="shared" si="2"/>
        <v>3.73</v>
      </c>
      <c r="U24" s="959">
        <v>36</v>
      </c>
      <c r="V24" s="904">
        <v>34.200000000000003</v>
      </c>
      <c r="W24" s="904">
        <v>-1.7999999999999972</v>
      </c>
      <c r="X24" s="957">
        <v>0.95000000000000007</v>
      </c>
      <c r="Y24" s="955">
        <v>9</v>
      </c>
    </row>
    <row r="25" spans="1:25" ht="14.45" customHeight="1" x14ac:dyDescent="0.2">
      <c r="A25" s="924" t="s">
        <v>4380</v>
      </c>
      <c r="B25" s="910"/>
      <c r="C25" s="911"/>
      <c r="D25" s="909"/>
      <c r="E25" s="912"/>
      <c r="F25" s="913"/>
      <c r="G25" s="896"/>
      <c r="H25" s="914">
        <v>1</v>
      </c>
      <c r="I25" s="915">
        <v>2.5</v>
      </c>
      <c r="J25" s="897">
        <v>5</v>
      </c>
      <c r="K25" s="916">
        <v>2.5</v>
      </c>
      <c r="L25" s="917">
        <v>4</v>
      </c>
      <c r="M25" s="917">
        <v>36</v>
      </c>
      <c r="N25" s="918">
        <v>12</v>
      </c>
      <c r="O25" s="917" t="s">
        <v>4343</v>
      </c>
      <c r="P25" s="919" t="s">
        <v>4381</v>
      </c>
      <c r="Q25" s="920">
        <f t="shared" si="0"/>
        <v>1</v>
      </c>
      <c r="R25" s="953">
        <f t="shared" si="0"/>
        <v>2.5</v>
      </c>
      <c r="S25" s="920">
        <f t="shared" si="1"/>
        <v>1</v>
      </c>
      <c r="T25" s="953">
        <f t="shared" si="2"/>
        <v>2.5</v>
      </c>
      <c r="U25" s="960">
        <v>12</v>
      </c>
      <c r="V25" s="910">
        <v>5</v>
      </c>
      <c r="W25" s="910">
        <v>-7</v>
      </c>
      <c r="X25" s="958">
        <v>0.41666666666666669</v>
      </c>
      <c r="Y25" s="956"/>
    </row>
    <row r="26" spans="1:25" ht="14.45" customHeight="1" x14ac:dyDescent="0.2">
      <c r="A26" s="923" t="s">
        <v>4382</v>
      </c>
      <c r="B26" s="904">
        <v>2</v>
      </c>
      <c r="C26" s="905">
        <v>7.98</v>
      </c>
      <c r="D26" s="906">
        <v>5</v>
      </c>
      <c r="E26" s="908">
        <v>4</v>
      </c>
      <c r="F26" s="891">
        <v>15.95</v>
      </c>
      <c r="G26" s="892">
        <v>4</v>
      </c>
      <c r="H26" s="887">
        <v>6</v>
      </c>
      <c r="I26" s="888">
        <v>23.93</v>
      </c>
      <c r="J26" s="889">
        <v>4.8</v>
      </c>
      <c r="K26" s="893">
        <v>3.99</v>
      </c>
      <c r="L26" s="890">
        <v>2</v>
      </c>
      <c r="M26" s="890">
        <v>18</v>
      </c>
      <c r="N26" s="894">
        <v>6</v>
      </c>
      <c r="O26" s="890" t="s">
        <v>4343</v>
      </c>
      <c r="P26" s="907" t="s">
        <v>4383</v>
      </c>
      <c r="Q26" s="895">
        <f t="shared" si="0"/>
        <v>4</v>
      </c>
      <c r="R26" s="952">
        <f t="shared" si="0"/>
        <v>15.95</v>
      </c>
      <c r="S26" s="895">
        <f t="shared" si="1"/>
        <v>2</v>
      </c>
      <c r="T26" s="952">
        <f t="shared" si="2"/>
        <v>7.98</v>
      </c>
      <c r="U26" s="959">
        <v>36</v>
      </c>
      <c r="V26" s="904">
        <v>28.799999999999997</v>
      </c>
      <c r="W26" s="904">
        <v>-7.2000000000000028</v>
      </c>
      <c r="X26" s="957">
        <v>0.79999999999999993</v>
      </c>
      <c r="Y26" s="955"/>
    </row>
    <row r="27" spans="1:25" ht="14.45" customHeight="1" x14ac:dyDescent="0.2">
      <c r="A27" s="923" t="s">
        <v>4384</v>
      </c>
      <c r="B27" s="904">
        <v>1</v>
      </c>
      <c r="C27" s="905">
        <v>0.62</v>
      </c>
      <c r="D27" s="906">
        <v>5</v>
      </c>
      <c r="E27" s="887">
        <v>1</v>
      </c>
      <c r="F27" s="888">
        <v>0.31</v>
      </c>
      <c r="G27" s="889">
        <v>1</v>
      </c>
      <c r="H27" s="890"/>
      <c r="I27" s="891"/>
      <c r="J27" s="892"/>
      <c r="K27" s="893">
        <v>0.62</v>
      </c>
      <c r="L27" s="890">
        <v>2</v>
      </c>
      <c r="M27" s="890">
        <v>18</v>
      </c>
      <c r="N27" s="894">
        <v>6</v>
      </c>
      <c r="O27" s="890" t="s">
        <v>4343</v>
      </c>
      <c r="P27" s="907" t="s">
        <v>4385</v>
      </c>
      <c r="Q27" s="895">
        <f t="shared" si="0"/>
        <v>-1</v>
      </c>
      <c r="R27" s="952">
        <f t="shared" si="0"/>
        <v>-0.62</v>
      </c>
      <c r="S27" s="895">
        <f t="shared" si="1"/>
        <v>-1</v>
      </c>
      <c r="T27" s="952">
        <f t="shared" si="2"/>
        <v>-0.31</v>
      </c>
      <c r="U27" s="959" t="s">
        <v>329</v>
      </c>
      <c r="V27" s="904" t="s">
        <v>329</v>
      </c>
      <c r="W27" s="904" t="s">
        <v>329</v>
      </c>
      <c r="X27" s="957" t="s">
        <v>329</v>
      </c>
      <c r="Y27" s="955"/>
    </row>
    <row r="28" spans="1:25" ht="14.45" customHeight="1" x14ac:dyDescent="0.2">
      <c r="A28" s="923" t="s">
        <v>4386</v>
      </c>
      <c r="B28" s="904">
        <v>4</v>
      </c>
      <c r="C28" s="905">
        <v>2.42</v>
      </c>
      <c r="D28" s="906">
        <v>3.5</v>
      </c>
      <c r="E28" s="887">
        <v>3</v>
      </c>
      <c r="F28" s="888">
        <v>1.82</v>
      </c>
      <c r="G28" s="889">
        <v>2.2999999999999998</v>
      </c>
      <c r="H28" s="890">
        <v>2</v>
      </c>
      <c r="I28" s="891">
        <v>1.21</v>
      </c>
      <c r="J28" s="892">
        <v>5.5</v>
      </c>
      <c r="K28" s="893">
        <v>0.61</v>
      </c>
      <c r="L28" s="890">
        <v>2</v>
      </c>
      <c r="M28" s="890">
        <v>18</v>
      </c>
      <c r="N28" s="894">
        <v>6</v>
      </c>
      <c r="O28" s="890" t="s">
        <v>4343</v>
      </c>
      <c r="P28" s="907" t="s">
        <v>4387</v>
      </c>
      <c r="Q28" s="895">
        <f t="shared" si="0"/>
        <v>-2</v>
      </c>
      <c r="R28" s="952">
        <f t="shared" si="0"/>
        <v>-1.21</v>
      </c>
      <c r="S28" s="895">
        <f t="shared" si="1"/>
        <v>-1</v>
      </c>
      <c r="T28" s="952">
        <f t="shared" si="2"/>
        <v>-0.6100000000000001</v>
      </c>
      <c r="U28" s="959">
        <v>12</v>
      </c>
      <c r="V28" s="904">
        <v>11</v>
      </c>
      <c r="W28" s="904">
        <v>-1</v>
      </c>
      <c r="X28" s="957">
        <v>0.91666666666666663</v>
      </c>
      <c r="Y28" s="955"/>
    </row>
    <row r="29" spans="1:25" ht="14.45" customHeight="1" x14ac:dyDescent="0.2">
      <c r="A29" s="924" t="s">
        <v>4388</v>
      </c>
      <c r="B29" s="910">
        <v>1</v>
      </c>
      <c r="C29" s="911">
        <v>0.74</v>
      </c>
      <c r="D29" s="909">
        <v>8</v>
      </c>
      <c r="E29" s="914">
        <v>2</v>
      </c>
      <c r="F29" s="915">
        <v>1.55</v>
      </c>
      <c r="G29" s="897">
        <v>4.5</v>
      </c>
      <c r="H29" s="917"/>
      <c r="I29" s="913"/>
      <c r="J29" s="896"/>
      <c r="K29" s="916">
        <v>0.74</v>
      </c>
      <c r="L29" s="917">
        <v>3</v>
      </c>
      <c r="M29" s="917">
        <v>24</v>
      </c>
      <c r="N29" s="918">
        <v>8</v>
      </c>
      <c r="O29" s="917" t="s">
        <v>4343</v>
      </c>
      <c r="P29" s="919" t="s">
        <v>4387</v>
      </c>
      <c r="Q29" s="920">
        <f t="shared" si="0"/>
        <v>-1</v>
      </c>
      <c r="R29" s="953">
        <f t="shared" si="0"/>
        <v>-0.74</v>
      </c>
      <c r="S29" s="920">
        <f t="shared" si="1"/>
        <v>-2</v>
      </c>
      <c r="T29" s="953">
        <f t="shared" si="2"/>
        <v>-1.55</v>
      </c>
      <c r="U29" s="960" t="s">
        <v>329</v>
      </c>
      <c r="V29" s="910" t="s">
        <v>329</v>
      </c>
      <c r="W29" s="910" t="s">
        <v>329</v>
      </c>
      <c r="X29" s="958" t="s">
        <v>329</v>
      </c>
      <c r="Y29" s="956"/>
    </row>
    <row r="30" spans="1:25" ht="14.45" customHeight="1" x14ac:dyDescent="0.2">
      <c r="A30" s="923" t="s">
        <v>4389</v>
      </c>
      <c r="B30" s="904"/>
      <c r="C30" s="905"/>
      <c r="D30" s="906"/>
      <c r="E30" s="908">
        <v>3</v>
      </c>
      <c r="F30" s="891">
        <v>3.48</v>
      </c>
      <c r="G30" s="892">
        <v>6.7</v>
      </c>
      <c r="H30" s="887">
        <v>4</v>
      </c>
      <c r="I30" s="888">
        <v>4.33</v>
      </c>
      <c r="J30" s="889">
        <v>3.5</v>
      </c>
      <c r="K30" s="893">
        <v>1.08</v>
      </c>
      <c r="L30" s="890">
        <v>2</v>
      </c>
      <c r="M30" s="890">
        <v>21</v>
      </c>
      <c r="N30" s="894">
        <v>7</v>
      </c>
      <c r="O30" s="890" t="s">
        <v>4343</v>
      </c>
      <c r="P30" s="907" t="s">
        <v>4390</v>
      </c>
      <c r="Q30" s="895">
        <f t="shared" si="0"/>
        <v>4</v>
      </c>
      <c r="R30" s="952">
        <f t="shared" si="0"/>
        <v>4.33</v>
      </c>
      <c r="S30" s="895">
        <f t="shared" si="1"/>
        <v>1</v>
      </c>
      <c r="T30" s="952">
        <f t="shared" si="2"/>
        <v>0.85000000000000009</v>
      </c>
      <c r="U30" s="959">
        <v>28</v>
      </c>
      <c r="V30" s="904">
        <v>14</v>
      </c>
      <c r="W30" s="904">
        <v>-14</v>
      </c>
      <c r="X30" s="957">
        <v>0.5</v>
      </c>
      <c r="Y30" s="955"/>
    </row>
    <row r="31" spans="1:25" ht="14.45" customHeight="1" x14ac:dyDescent="0.2">
      <c r="A31" s="924" t="s">
        <v>4391</v>
      </c>
      <c r="B31" s="910"/>
      <c r="C31" s="911"/>
      <c r="D31" s="909"/>
      <c r="E31" s="912">
        <v>1</v>
      </c>
      <c r="F31" s="913">
        <v>1.61</v>
      </c>
      <c r="G31" s="896">
        <v>3</v>
      </c>
      <c r="H31" s="914">
        <v>2</v>
      </c>
      <c r="I31" s="915">
        <v>3.23</v>
      </c>
      <c r="J31" s="897">
        <v>7.5</v>
      </c>
      <c r="K31" s="916">
        <v>1.61</v>
      </c>
      <c r="L31" s="917">
        <v>3</v>
      </c>
      <c r="M31" s="917">
        <v>30</v>
      </c>
      <c r="N31" s="918">
        <v>10</v>
      </c>
      <c r="O31" s="917" t="s">
        <v>4343</v>
      </c>
      <c r="P31" s="919" t="s">
        <v>4392</v>
      </c>
      <c r="Q31" s="920">
        <f t="shared" si="0"/>
        <v>2</v>
      </c>
      <c r="R31" s="953">
        <f t="shared" si="0"/>
        <v>3.23</v>
      </c>
      <c r="S31" s="920">
        <f t="shared" si="1"/>
        <v>1</v>
      </c>
      <c r="T31" s="953">
        <f t="shared" si="2"/>
        <v>1.6199999999999999</v>
      </c>
      <c r="U31" s="960">
        <v>20</v>
      </c>
      <c r="V31" s="910">
        <v>15</v>
      </c>
      <c r="W31" s="910">
        <v>-5</v>
      </c>
      <c r="X31" s="958">
        <v>0.75</v>
      </c>
      <c r="Y31" s="956"/>
    </row>
    <row r="32" spans="1:25" ht="14.45" customHeight="1" x14ac:dyDescent="0.2">
      <c r="A32" s="924" t="s">
        <v>4393</v>
      </c>
      <c r="B32" s="910"/>
      <c r="C32" s="911"/>
      <c r="D32" s="909"/>
      <c r="E32" s="912">
        <v>1</v>
      </c>
      <c r="F32" s="913">
        <v>2.2200000000000002</v>
      </c>
      <c r="G32" s="896">
        <v>3</v>
      </c>
      <c r="H32" s="914"/>
      <c r="I32" s="915"/>
      <c r="J32" s="897"/>
      <c r="K32" s="916">
        <v>2.2200000000000002</v>
      </c>
      <c r="L32" s="917">
        <v>3</v>
      </c>
      <c r="M32" s="917">
        <v>30</v>
      </c>
      <c r="N32" s="918">
        <v>10</v>
      </c>
      <c r="O32" s="917" t="s">
        <v>4343</v>
      </c>
      <c r="P32" s="919" t="s">
        <v>4394</v>
      </c>
      <c r="Q32" s="920">
        <f t="shared" si="0"/>
        <v>0</v>
      </c>
      <c r="R32" s="953">
        <f t="shared" si="0"/>
        <v>0</v>
      </c>
      <c r="S32" s="920">
        <f t="shared" si="1"/>
        <v>-1</v>
      </c>
      <c r="T32" s="953">
        <f t="shared" si="2"/>
        <v>-2.2200000000000002</v>
      </c>
      <c r="U32" s="960" t="s">
        <v>329</v>
      </c>
      <c r="V32" s="910" t="s">
        <v>329</v>
      </c>
      <c r="W32" s="910" t="s">
        <v>329</v>
      </c>
      <c r="X32" s="958" t="s">
        <v>329</v>
      </c>
      <c r="Y32" s="956"/>
    </row>
    <row r="33" spans="1:25" ht="14.45" customHeight="1" x14ac:dyDescent="0.2">
      <c r="A33" s="923" t="s">
        <v>4395</v>
      </c>
      <c r="B33" s="898">
        <v>2</v>
      </c>
      <c r="C33" s="899">
        <v>1.19</v>
      </c>
      <c r="D33" s="900">
        <v>3.5</v>
      </c>
      <c r="E33" s="908"/>
      <c r="F33" s="891"/>
      <c r="G33" s="892"/>
      <c r="H33" s="890">
        <v>1</v>
      </c>
      <c r="I33" s="891">
        <v>0.6</v>
      </c>
      <c r="J33" s="892">
        <v>2</v>
      </c>
      <c r="K33" s="893">
        <v>0.6</v>
      </c>
      <c r="L33" s="890">
        <v>2</v>
      </c>
      <c r="M33" s="890">
        <v>18</v>
      </c>
      <c r="N33" s="894">
        <v>6</v>
      </c>
      <c r="O33" s="890" t="s">
        <v>4343</v>
      </c>
      <c r="P33" s="907" t="s">
        <v>4396</v>
      </c>
      <c r="Q33" s="895">
        <f t="shared" si="0"/>
        <v>-1</v>
      </c>
      <c r="R33" s="952">
        <f t="shared" si="0"/>
        <v>-0.59</v>
      </c>
      <c r="S33" s="895">
        <f t="shared" si="1"/>
        <v>1</v>
      </c>
      <c r="T33" s="952">
        <f t="shared" si="2"/>
        <v>0.6</v>
      </c>
      <c r="U33" s="959">
        <v>6</v>
      </c>
      <c r="V33" s="904">
        <v>2</v>
      </c>
      <c r="W33" s="904">
        <v>-4</v>
      </c>
      <c r="X33" s="957">
        <v>0.33333333333333331</v>
      </c>
      <c r="Y33" s="955"/>
    </row>
    <row r="34" spans="1:25" ht="14.45" customHeight="1" x14ac:dyDescent="0.2">
      <c r="A34" s="923" t="s">
        <v>4397</v>
      </c>
      <c r="B34" s="898">
        <v>2</v>
      </c>
      <c r="C34" s="899">
        <v>0.99</v>
      </c>
      <c r="D34" s="900">
        <v>2</v>
      </c>
      <c r="E34" s="908">
        <v>1</v>
      </c>
      <c r="F34" s="891">
        <v>0.5</v>
      </c>
      <c r="G34" s="892">
        <v>3</v>
      </c>
      <c r="H34" s="890"/>
      <c r="I34" s="891"/>
      <c r="J34" s="892"/>
      <c r="K34" s="893">
        <v>0.5</v>
      </c>
      <c r="L34" s="890">
        <v>2</v>
      </c>
      <c r="M34" s="890">
        <v>18</v>
      </c>
      <c r="N34" s="894">
        <v>6</v>
      </c>
      <c r="O34" s="890" t="s">
        <v>4343</v>
      </c>
      <c r="P34" s="907" t="s">
        <v>4398</v>
      </c>
      <c r="Q34" s="895">
        <f t="shared" si="0"/>
        <v>-2</v>
      </c>
      <c r="R34" s="952">
        <f t="shared" si="0"/>
        <v>-0.99</v>
      </c>
      <c r="S34" s="895">
        <f t="shared" si="1"/>
        <v>-1</v>
      </c>
      <c r="T34" s="952">
        <f t="shared" si="2"/>
        <v>-0.5</v>
      </c>
      <c r="U34" s="959" t="s">
        <v>329</v>
      </c>
      <c r="V34" s="904" t="s">
        <v>329</v>
      </c>
      <c r="W34" s="904" t="s">
        <v>329</v>
      </c>
      <c r="X34" s="957" t="s">
        <v>329</v>
      </c>
      <c r="Y34" s="955"/>
    </row>
    <row r="35" spans="1:25" ht="14.45" customHeight="1" x14ac:dyDescent="0.2">
      <c r="A35" s="923" t="s">
        <v>4399</v>
      </c>
      <c r="B35" s="898">
        <v>1</v>
      </c>
      <c r="C35" s="899">
        <v>2.56</v>
      </c>
      <c r="D35" s="900">
        <v>9</v>
      </c>
      <c r="E35" s="908"/>
      <c r="F35" s="891"/>
      <c r="G35" s="892"/>
      <c r="H35" s="890"/>
      <c r="I35" s="891"/>
      <c r="J35" s="892"/>
      <c r="K35" s="893">
        <v>2.4300000000000002</v>
      </c>
      <c r="L35" s="890">
        <v>5</v>
      </c>
      <c r="M35" s="890">
        <v>42</v>
      </c>
      <c r="N35" s="894">
        <v>14</v>
      </c>
      <c r="O35" s="890" t="s">
        <v>4343</v>
      </c>
      <c r="P35" s="907" t="s">
        <v>4400</v>
      </c>
      <c r="Q35" s="895">
        <f t="shared" si="0"/>
        <v>-1</v>
      </c>
      <c r="R35" s="952">
        <f t="shared" si="0"/>
        <v>-2.56</v>
      </c>
      <c r="S35" s="895">
        <f t="shared" si="1"/>
        <v>0</v>
      </c>
      <c r="T35" s="952">
        <f t="shared" si="2"/>
        <v>0</v>
      </c>
      <c r="U35" s="959" t="s">
        <v>329</v>
      </c>
      <c r="V35" s="904" t="s">
        <v>329</v>
      </c>
      <c r="W35" s="904" t="s">
        <v>329</v>
      </c>
      <c r="X35" s="957" t="s">
        <v>329</v>
      </c>
      <c r="Y35" s="955"/>
    </row>
    <row r="36" spans="1:25" ht="14.45" customHeight="1" x14ac:dyDescent="0.2">
      <c r="A36" s="923" t="s">
        <v>4401</v>
      </c>
      <c r="B36" s="904"/>
      <c r="C36" s="905"/>
      <c r="D36" s="906"/>
      <c r="E36" s="908"/>
      <c r="F36" s="891"/>
      <c r="G36" s="892"/>
      <c r="H36" s="887">
        <v>1</v>
      </c>
      <c r="I36" s="888">
        <v>0.65</v>
      </c>
      <c r="J36" s="889">
        <v>2</v>
      </c>
      <c r="K36" s="893">
        <v>0.65</v>
      </c>
      <c r="L36" s="890">
        <v>2</v>
      </c>
      <c r="M36" s="890">
        <v>18</v>
      </c>
      <c r="N36" s="894">
        <v>6</v>
      </c>
      <c r="O36" s="890" t="s">
        <v>4343</v>
      </c>
      <c r="P36" s="907" t="s">
        <v>4402</v>
      </c>
      <c r="Q36" s="895">
        <f t="shared" si="0"/>
        <v>1</v>
      </c>
      <c r="R36" s="952">
        <f t="shared" si="0"/>
        <v>0.65</v>
      </c>
      <c r="S36" s="895">
        <f t="shared" si="1"/>
        <v>1</v>
      </c>
      <c r="T36" s="952">
        <f t="shared" si="2"/>
        <v>0.65</v>
      </c>
      <c r="U36" s="959">
        <v>6</v>
      </c>
      <c r="V36" s="904">
        <v>2</v>
      </c>
      <c r="W36" s="904">
        <v>-4</v>
      </c>
      <c r="X36" s="957">
        <v>0.33333333333333331</v>
      </c>
      <c r="Y36" s="955"/>
    </row>
    <row r="37" spans="1:25" ht="14.45" customHeight="1" x14ac:dyDescent="0.2">
      <c r="A37" s="923" t="s">
        <v>4403</v>
      </c>
      <c r="B37" s="904">
        <v>45</v>
      </c>
      <c r="C37" s="905">
        <v>29.37</v>
      </c>
      <c r="D37" s="906">
        <v>4.8</v>
      </c>
      <c r="E37" s="887">
        <v>43</v>
      </c>
      <c r="F37" s="888">
        <v>28.93</v>
      </c>
      <c r="G37" s="889">
        <v>5.5</v>
      </c>
      <c r="H37" s="890">
        <v>36</v>
      </c>
      <c r="I37" s="891">
        <v>22.73</v>
      </c>
      <c r="J37" s="892">
        <v>4.5999999999999996</v>
      </c>
      <c r="K37" s="893">
        <v>0.67</v>
      </c>
      <c r="L37" s="890">
        <v>2</v>
      </c>
      <c r="M37" s="890">
        <v>18</v>
      </c>
      <c r="N37" s="894">
        <v>6</v>
      </c>
      <c r="O37" s="890" t="s">
        <v>4343</v>
      </c>
      <c r="P37" s="907" t="s">
        <v>4404</v>
      </c>
      <c r="Q37" s="895">
        <f t="shared" si="0"/>
        <v>-9</v>
      </c>
      <c r="R37" s="952">
        <f t="shared" si="0"/>
        <v>-6.6400000000000006</v>
      </c>
      <c r="S37" s="895">
        <f t="shared" si="1"/>
        <v>-7</v>
      </c>
      <c r="T37" s="952">
        <f t="shared" si="2"/>
        <v>-6.1999999999999993</v>
      </c>
      <c r="U37" s="959">
        <v>216</v>
      </c>
      <c r="V37" s="904">
        <v>165.6</v>
      </c>
      <c r="W37" s="904">
        <v>-50.400000000000006</v>
      </c>
      <c r="X37" s="957">
        <v>0.76666666666666661</v>
      </c>
      <c r="Y37" s="955">
        <v>23</v>
      </c>
    </row>
    <row r="38" spans="1:25" ht="14.45" customHeight="1" x14ac:dyDescent="0.2">
      <c r="A38" s="924" t="s">
        <v>4405</v>
      </c>
      <c r="B38" s="910">
        <v>5</v>
      </c>
      <c r="C38" s="911">
        <v>4.8499999999999996</v>
      </c>
      <c r="D38" s="909">
        <v>4</v>
      </c>
      <c r="E38" s="914">
        <v>3</v>
      </c>
      <c r="F38" s="915">
        <v>3.35</v>
      </c>
      <c r="G38" s="897">
        <v>4.7</v>
      </c>
      <c r="H38" s="917">
        <v>9</v>
      </c>
      <c r="I38" s="913">
        <v>9.25</v>
      </c>
      <c r="J38" s="896">
        <v>4.8</v>
      </c>
      <c r="K38" s="916">
        <v>1.1200000000000001</v>
      </c>
      <c r="L38" s="917">
        <v>3</v>
      </c>
      <c r="M38" s="917">
        <v>27</v>
      </c>
      <c r="N38" s="918">
        <v>9</v>
      </c>
      <c r="O38" s="917" t="s">
        <v>4343</v>
      </c>
      <c r="P38" s="919" t="s">
        <v>4406</v>
      </c>
      <c r="Q38" s="920">
        <f t="shared" si="0"/>
        <v>4</v>
      </c>
      <c r="R38" s="953">
        <f t="shared" si="0"/>
        <v>4.4000000000000004</v>
      </c>
      <c r="S38" s="920">
        <f t="shared" si="1"/>
        <v>6</v>
      </c>
      <c r="T38" s="953">
        <f t="shared" si="2"/>
        <v>5.9</v>
      </c>
      <c r="U38" s="960">
        <v>81</v>
      </c>
      <c r="V38" s="910">
        <v>43.199999999999996</v>
      </c>
      <c r="W38" s="910">
        <v>-37.800000000000004</v>
      </c>
      <c r="X38" s="958">
        <v>0.53333333333333333</v>
      </c>
      <c r="Y38" s="956"/>
    </row>
    <row r="39" spans="1:25" ht="14.45" customHeight="1" x14ac:dyDescent="0.2">
      <c r="A39" s="924" t="s">
        <v>4407</v>
      </c>
      <c r="B39" s="910"/>
      <c r="C39" s="911"/>
      <c r="D39" s="909"/>
      <c r="E39" s="914">
        <v>5</v>
      </c>
      <c r="F39" s="915">
        <v>11.1</v>
      </c>
      <c r="G39" s="897">
        <v>7.2</v>
      </c>
      <c r="H39" s="917">
        <v>3</v>
      </c>
      <c r="I39" s="913">
        <v>7.47</v>
      </c>
      <c r="J39" s="896">
        <v>6.7</v>
      </c>
      <c r="K39" s="916">
        <v>2.38</v>
      </c>
      <c r="L39" s="917">
        <v>3</v>
      </c>
      <c r="M39" s="917">
        <v>30</v>
      </c>
      <c r="N39" s="918">
        <v>10</v>
      </c>
      <c r="O39" s="917" t="s">
        <v>4343</v>
      </c>
      <c r="P39" s="919" t="s">
        <v>4408</v>
      </c>
      <c r="Q39" s="920">
        <f t="shared" si="0"/>
        <v>3</v>
      </c>
      <c r="R39" s="953">
        <f t="shared" si="0"/>
        <v>7.47</v>
      </c>
      <c r="S39" s="920">
        <f t="shared" si="1"/>
        <v>-2</v>
      </c>
      <c r="T39" s="953">
        <f t="shared" si="2"/>
        <v>-3.63</v>
      </c>
      <c r="U39" s="960">
        <v>30</v>
      </c>
      <c r="V39" s="910">
        <v>20.100000000000001</v>
      </c>
      <c r="W39" s="910">
        <v>-9.8999999999999986</v>
      </c>
      <c r="X39" s="958">
        <v>0.67</v>
      </c>
      <c r="Y39" s="956">
        <v>1</v>
      </c>
    </row>
    <row r="40" spans="1:25" ht="14.45" customHeight="1" x14ac:dyDescent="0.2">
      <c r="A40" s="923" t="s">
        <v>4409</v>
      </c>
      <c r="B40" s="898">
        <v>13</v>
      </c>
      <c r="C40" s="899">
        <v>6.1</v>
      </c>
      <c r="D40" s="900">
        <v>3.5</v>
      </c>
      <c r="E40" s="908">
        <v>5</v>
      </c>
      <c r="F40" s="891">
        <v>3.15</v>
      </c>
      <c r="G40" s="892">
        <v>4.8</v>
      </c>
      <c r="H40" s="890">
        <v>4</v>
      </c>
      <c r="I40" s="891">
        <v>1.57</v>
      </c>
      <c r="J40" s="892">
        <v>3</v>
      </c>
      <c r="K40" s="893">
        <v>0.38</v>
      </c>
      <c r="L40" s="890">
        <v>1</v>
      </c>
      <c r="M40" s="890">
        <v>9</v>
      </c>
      <c r="N40" s="894">
        <v>3</v>
      </c>
      <c r="O40" s="890" t="s">
        <v>4343</v>
      </c>
      <c r="P40" s="907" t="s">
        <v>4410</v>
      </c>
      <c r="Q40" s="895">
        <f t="shared" si="0"/>
        <v>-9</v>
      </c>
      <c r="R40" s="952">
        <f t="shared" si="0"/>
        <v>-4.5299999999999994</v>
      </c>
      <c r="S40" s="895">
        <f t="shared" si="1"/>
        <v>-1</v>
      </c>
      <c r="T40" s="952">
        <f t="shared" si="2"/>
        <v>-1.5799999999999998</v>
      </c>
      <c r="U40" s="959">
        <v>12</v>
      </c>
      <c r="V40" s="904">
        <v>12</v>
      </c>
      <c r="W40" s="904">
        <v>0</v>
      </c>
      <c r="X40" s="957">
        <v>1</v>
      </c>
      <c r="Y40" s="955"/>
    </row>
    <row r="41" spans="1:25" ht="14.45" customHeight="1" x14ac:dyDescent="0.2">
      <c r="A41" s="924" t="s">
        <v>4411</v>
      </c>
      <c r="B41" s="921"/>
      <c r="C41" s="922"/>
      <c r="D41" s="901"/>
      <c r="E41" s="912"/>
      <c r="F41" s="913"/>
      <c r="G41" s="896"/>
      <c r="H41" s="917">
        <v>1</v>
      </c>
      <c r="I41" s="913">
        <v>0.51</v>
      </c>
      <c r="J41" s="896">
        <v>2</v>
      </c>
      <c r="K41" s="916">
        <v>0.51</v>
      </c>
      <c r="L41" s="917">
        <v>2</v>
      </c>
      <c r="M41" s="917">
        <v>18</v>
      </c>
      <c r="N41" s="918">
        <v>6</v>
      </c>
      <c r="O41" s="917" t="s">
        <v>4343</v>
      </c>
      <c r="P41" s="919" t="s">
        <v>4412</v>
      </c>
      <c r="Q41" s="920">
        <f t="shared" si="0"/>
        <v>1</v>
      </c>
      <c r="R41" s="953">
        <f t="shared" si="0"/>
        <v>0.51</v>
      </c>
      <c r="S41" s="920">
        <f t="shared" si="1"/>
        <v>1</v>
      </c>
      <c r="T41" s="953">
        <f t="shared" si="2"/>
        <v>0.51</v>
      </c>
      <c r="U41" s="960">
        <v>6</v>
      </c>
      <c r="V41" s="910">
        <v>2</v>
      </c>
      <c r="W41" s="910">
        <v>-4</v>
      </c>
      <c r="X41" s="958">
        <v>0.33333333333333331</v>
      </c>
      <c r="Y41" s="956"/>
    </row>
    <row r="42" spans="1:25" ht="14.45" customHeight="1" x14ac:dyDescent="0.2">
      <c r="A42" s="923" t="s">
        <v>4413</v>
      </c>
      <c r="B42" s="904"/>
      <c r="C42" s="905"/>
      <c r="D42" s="906"/>
      <c r="E42" s="887">
        <v>2</v>
      </c>
      <c r="F42" s="888">
        <v>15.36</v>
      </c>
      <c r="G42" s="889">
        <v>4.5</v>
      </c>
      <c r="H42" s="890"/>
      <c r="I42" s="891"/>
      <c r="J42" s="892"/>
      <c r="K42" s="893">
        <v>2.12</v>
      </c>
      <c r="L42" s="890">
        <v>3</v>
      </c>
      <c r="M42" s="890">
        <v>24</v>
      </c>
      <c r="N42" s="894">
        <v>8</v>
      </c>
      <c r="O42" s="890" t="s">
        <v>4343</v>
      </c>
      <c r="P42" s="907" t="s">
        <v>4414</v>
      </c>
      <c r="Q42" s="895">
        <f t="shared" si="0"/>
        <v>0</v>
      </c>
      <c r="R42" s="952">
        <f t="shared" si="0"/>
        <v>0</v>
      </c>
      <c r="S42" s="895">
        <f t="shared" si="1"/>
        <v>-2</v>
      </c>
      <c r="T42" s="952">
        <f t="shared" si="2"/>
        <v>-15.36</v>
      </c>
      <c r="U42" s="959" t="s">
        <v>329</v>
      </c>
      <c r="V42" s="904" t="s">
        <v>329</v>
      </c>
      <c r="W42" s="904" t="s">
        <v>329</v>
      </c>
      <c r="X42" s="957" t="s">
        <v>329</v>
      </c>
      <c r="Y42" s="955"/>
    </row>
    <row r="43" spans="1:25" ht="14.45" customHeight="1" x14ac:dyDescent="0.2">
      <c r="A43" s="923" t="s">
        <v>4415</v>
      </c>
      <c r="B43" s="904"/>
      <c r="C43" s="905"/>
      <c r="D43" s="906"/>
      <c r="E43" s="887">
        <v>2</v>
      </c>
      <c r="F43" s="888">
        <v>0.84</v>
      </c>
      <c r="G43" s="889">
        <v>3</v>
      </c>
      <c r="H43" s="890"/>
      <c r="I43" s="891"/>
      <c r="J43" s="892"/>
      <c r="K43" s="893">
        <v>0.42</v>
      </c>
      <c r="L43" s="890">
        <v>2</v>
      </c>
      <c r="M43" s="890">
        <v>18</v>
      </c>
      <c r="N43" s="894">
        <v>6</v>
      </c>
      <c r="O43" s="890" t="s">
        <v>4343</v>
      </c>
      <c r="P43" s="907" t="s">
        <v>4416</v>
      </c>
      <c r="Q43" s="895">
        <f t="shared" si="0"/>
        <v>0</v>
      </c>
      <c r="R43" s="952">
        <f t="shared" si="0"/>
        <v>0</v>
      </c>
      <c r="S43" s="895">
        <f t="shared" si="1"/>
        <v>-2</v>
      </c>
      <c r="T43" s="952">
        <f t="shared" si="2"/>
        <v>-0.84</v>
      </c>
      <c r="U43" s="959" t="s">
        <v>329</v>
      </c>
      <c r="V43" s="904" t="s">
        <v>329</v>
      </c>
      <c r="W43" s="904" t="s">
        <v>329</v>
      </c>
      <c r="X43" s="957" t="s">
        <v>329</v>
      </c>
      <c r="Y43" s="955"/>
    </row>
    <row r="44" spans="1:25" ht="14.45" customHeight="1" x14ac:dyDescent="0.2">
      <c r="A44" s="924" t="s">
        <v>4417</v>
      </c>
      <c r="B44" s="910"/>
      <c r="C44" s="911"/>
      <c r="D44" s="909"/>
      <c r="E44" s="914">
        <v>1</v>
      </c>
      <c r="F44" s="915">
        <v>0.79</v>
      </c>
      <c r="G44" s="897">
        <v>3</v>
      </c>
      <c r="H44" s="917"/>
      <c r="I44" s="913"/>
      <c r="J44" s="896"/>
      <c r="K44" s="916">
        <v>0.54</v>
      </c>
      <c r="L44" s="917">
        <v>3</v>
      </c>
      <c r="M44" s="917">
        <v>24</v>
      </c>
      <c r="N44" s="918">
        <v>8</v>
      </c>
      <c r="O44" s="917" t="s">
        <v>4343</v>
      </c>
      <c r="P44" s="919" t="s">
        <v>4418</v>
      </c>
      <c r="Q44" s="920">
        <f t="shared" si="0"/>
        <v>0</v>
      </c>
      <c r="R44" s="953">
        <f t="shared" si="0"/>
        <v>0</v>
      </c>
      <c r="S44" s="920">
        <f t="shared" si="1"/>
        <v>-1</v>
      </c>
      <c r="T44" s="953">
        <f t="shared" si="2"/>
        <v>-0.79</v>
      </c>
      <c r="U44" s="960" t="s">
        <v>329</v>
      </c>
      <c r="V44" s="910" t="s">
        <v>329</v>
      </c>
      <c r="W44" s="910" t="s">
        <v>329</v>
      </c>
      <c r="X44" s="958" t="s">
        <v>329</v>
      </c>
      <c r="Y44" s="956"/>
    </row>
    <row r="45" spans="1:25" ht="14.45" customHeight="1" x14ac:dyDescent="0.2">
      <c r="A45" s="923" t="s">
        <v>4419</v>
      </c>
      <c r="B45" s="904">
        <v>235</v>
      </c>
      <c r="C45" s="905">
        <v>1128.44</v>
      </c>
      <c r="D45" s="906">
        <v>6.2</v>
      </c>
      <c r="E45" s="887">
        <v>236</v>
      </c>
      <c r="F45" s="888">
        <v>1104.74</v>
      </c>
      <c r="G45" s="889">
        <v>5.9</v>
      </c>
      <c r="H45" s="890">
        <v>204</v>
      </c>
      <c r="I45" s="891">
        <v>945.69</v>
      </c>
      <c r="J45" s="892">
        <v>5.9</v>
      </c>
      <c r="K45" s="893">
        <v>4.99</v>
      </c>
      <c r="L45" s="890">
        <v>3</v>
      </c>
      <c r="M45" s="890">
        <v>27</v>
      </c>
      <c r="N45" s="894">
        <v>9</v>
      </c>
      <c r="O45" s="890" t="s">
        <v>4343</v>
      </c>
      <c r="P45" s="907" t="s">
        <v>4420</v>
      </c>
      <c r="Q45" s="895">
        <f t="shared" si="0"/>
        <v>-31</v>
      </c>
      <c r="R45" s="952">
        <f t="shared" si="0"/>
        <v>-182.75</v>
      </c>
      <c r="S45" s="895">
        <f t="shared" si="1"/>
        <v>-32</v>
      </c>
      <c r="T45" s="952">
        <f t="shared" si="2"/>
        <v>-159.04999999999995</v>
      </c>
      <c r="U45" s="959">
        <v>1836</v>
      </c>
      <c r="V45" s="904">
        <v>1203.6000000000001</v>
      </c>
      <c r="W45" s="904">
        <v>-632.39999999999986</v>
      </c>
      <c r="X45" s="957">
        <v>0.65555555555555567</v>
      </c>
      <c r="Y45" s="955">
        <v>78</v>
      </c>
    </row>
    <row r="46" spans="1:25" ht="14.45" customHeight="1" x14ac:dyDescent="0.2">
      <c r="A46" s="924" t="s">
        <v>4421</v>
      </c>
      <c r="B46" s="910">
        <v>33</v>
      </c>
      <c r="C46" s="911">
        <v>168.17</v>
      </c>
      <c r="D46" s="909">
        <v>6.1</v>
      </c>
      <c r="E46" s="914">
        <v>46</v>
      </c>
      <c r="F46" s="915">
        <v>226.54</v>
      </c>
      <c r="G46" s="897">
        <v>6</v>
      </c>
      <c r="H46" s="917">
        <v>59</v>
      </c>
      <c r="I46" s="913">
        <v>288.56</v>
      </c>
      <c r="J46" s="896">
        <v>5.5</v>
      </c>
      <c r="K46" s="916">
        <v>5.18</v>
      </c>
      <c r="L46" s="917">
        <v>3</v>
      </c>
      <c r="M46" s="917">
        <v>27</v>
      </c>
      <c r="N46" s="918">
        <v>9</v>
      </c>
      <c r="O46" s="917" t="s">
        <v>4343</v>
      </c>
      <c r="P46" s="919" t="s">
        <v>4422</v>
      </c>
      <c r="Q46" s="920">
        <f t="shared" si="0"/>
        <v>26</v>
      </c>
      <c r="R46" s="953">
        <f t="shared" si="0"/>
        <v>120.39000000000001</v>
      </c>
      <c r="S46" s="920">
        <f t="shared" si="1"/>
        <v>13</v>
      </c>
      <c r="T46" s="953">
        <f t="shared" si="2"/>
        <v>62.02000000000001</v>
      </c>
      <c r="U46" s="960">
        <v>531</v>
      </c>
      <c r="V46" s="910">
        <v>324.5</v>
      </c>
      <c r="W46" s="910">
        <v>-206.5</v>
      </c>
      <c r="X46" s="958">
        <v>0.61111111111111116</v>
      </c>
      <c r="Y46" s="956">
        <v>23</v>
      </c>
    </row>
    <row r="47" spans="1:25" ht="14.45" customHeight="1" x14ac:dyDescent="0.2">
      <c r="A47" s="924" t="s">
        <v>4423</v>
      </c>
      <c r="B47" s="910">
        <v>3</v>
      </c>
      <c r="C47" s="911">
        <v>21.23</v>
      </c>
      <c r="D47" s="909">
        <v>7</v>
      </c>
      <c r="E47" s="914">
        <v>1</v>
      </c>
      <c r="F47" s="915">
        <v>7.41</v>
      </c>
      <c r="G47" s="897">
        <v>8</v>
      </c>
      <c r="H47" s="917">
        <v>6</v>
      </c>
      <c r="I47" s="913">
        <v>43.46</v>
      </c>
      <c r="J47" s="896">
        <v>6</v>
      </c>
      <c r="K47" s="916">
        <v>7.41</v>
      </c>
      <c r="L47" s="917">
        <v>5</v>
      </c>
      <c r="M47" s="917">
        <v>45</v>
      </c>
      <c r="N47" s="918">
        <v>15</v>
      </c>
      <c r="O47" s="917" t="s">
        <v>4343</v>
      </c>
      <c r="P47" s="919" t="s">
        <v>4424</v>
      </c>
      <c r="Q47" s="920">
        <f t="shared" si="0"/>
        <v>3</v>
      </c>
      <c r="R47" s="953">
        <f t="shared" si="0"/>
        <v>22.23</v>
      </c>
      <c r="S47" s="920">
        <f t="shared" si="1"/>
        <v>5</v>
      </c>
      <c r="T47" s="953">
        <f t="shared" si="2"/>
        <v>36.049999999999997</v>
      </c>
      <c r="U47" s="960">
        <v>90</v>
      </c>
      <c r="V47" s="910">
        <v>36</v>
      </c>
      <c r="W47" s="910">
        <v>-54</v>
      </c>
      <c r="X47" s="958">
        <v>0.4</v>
      </c>
      <c r="Y47" s="956"/>
    </row>
    <row r="48" spans="1:25" ht="14.45" customHeight="1" x14ac:dyDescent="0.2">
      <c r="A48" s="923" t="s">
        <v>4425</v>
      </c>
      <c r="B48" s="904">
        <v>2</v>
      </c>
      <c r="C48" s="905">
        <v>6.24</v>
      </c>
      <c r="D48" s="906">
        <v>10.5</v>
      </c>
      <c r="E48" s="887">
        <v>2</v>
      </c>
      <c r="F48" s="888">
        <v>5.34</v>
      </c>
      <c r="G48" s="889">
        <v>2.5</v>
      </c>
      <c r="H48" s="890"/>
      <c r="I48" s="891"/>
      <c r="J48" s="892"/>
      <c r="K48" s="893">
        <v>3.12</v>
      </c>
      <c r="L48" s="890">
        <v>3</v>
      </c>
      <c r="M48" s="890">
        <v>27</v>
      </c>
      <c r="N48" s="894">
        <v>9</v>
      </c>
      <c r="O48" s="890" t="s">
        <v>4343</v>
      </c>
      <c r="P48" s="907" t="s">
        <v>4426</v>
      </c>
      <c r="Q48" s="895">
        <f t="shared" si="0"/>
        <v>-2</v>
      </c>
      <c r="R48" s="952">
        <f t="shared" si="0"/>
        <v>-6.24</v>
      </c>
      <c r="S48" s="895">
        <f t="shared" si="1"/>
        <v>-2</v>
      </c>
      <c r="T48" s="952">
        <f t="shared" si="2"/>
        <v>-5.34</v>
      </c>
      <c r="U48" s="959" t="s">
        <v>329</v>
      </c>
      <c r="V48" s="904" t="s">
        <v>329</v>
      </c>
      <c r="W48" s="904" t="s">
        <v>329</v>
      </c>
      <c r="X48" s="957" t="s">
        <v>329</v>
      </c>
      <c r="Y48" s="955"/>
    </row>
    <row r="49" spans="1:25" ht="14.45" customHeight="1" x14ac:dyDescent="0.2">
      <c r="A49" s="924" t="s">
        <v>4427</v>
      </c>
      <c r="B49" s="910"/>
      <c r="C49" s="911"/>
      <c r="D49" s="909"/>
      <c r="E49" s="914"/>
      <c r="F49" s="915"/>
      <c r="G49" s="897"/>
      <c r="H49" s="917">
        <v>1</v>
      </c>
      <c r="I49" s="913">
        <v>4.5599999999999996</v>
      </c>
      <c r="J49" s="896">
        <v>7</v>
      </c>
      <c r="K49" s="916">
        <v>4.5599999999999996</v>
      </c>
      <c r="L49" s="917">
        <v>5</v>
      </c>
      <c r="M49" s="917">
        <v>42</v>
      </c>
      <c r="N49" s="918">
        <v>14</v>
      </c>
      <c r="O49" s="917" t="s">
        <v>4343</v>
      </c>
      <c r="P49" s="919" t="s">
        <v>4428</v>
      </c>
      <c r="Q49" s="920">
        <f t="shared" si="0"/>
        <v>1</v>
      </c>
      <c r="R49" s="953">
        <f t="shared" si="0"/>
        <v>4.5599999999999996</v>
      </c>
      <c r="S49" s="920">
        <f t="shared" si="1"/>
        <v>1</v>
      </c>
      <c r="T49" s="953">
        <f t="shared" si="2"/>
        <v>4.5599999999999996</v>
      </c>
      <c r="U49" s="960">
        <v>14</v>
      </c>
      <c r="V49" s="910">
        <v>7</v>
      </c>
      <c r="W49" s="910">
        <v>-7</v>
      </c>
      <c r="X49" s="958">
        <v>0.5</v>
      </c>
      <c r="Y49" s="956"/>
    </row>
    <row r="50" spans="1:25" ht="14.45" customHeight="1" x14ac:dyDescent="0.2">
      <c r="A50" s="923" t="s">
        <v>4429</v>
      </c>
      <c r="B50" s="904"/>
      <c r="C50" s="905"/>
      <c r="D50" s="906"/>
      <c r="E50" s="887">
        <v>1</v>
      </c>
      <c r="F50" s="888">
        <v>3.17</v>
      </c>
      <c r="G50" s="889">
        <v>59</v>
      </c>
      <c r="H50" s="890"/>
      <c r="I50" s="891"/>
      <c r="J50" s="892"/>
      <c r="K50" s="893">
        <v>1.84</v>
      </c>
      <c r="L50" s="890">
        <v>5</v>
      </c>
      <c r="M50" s="890">
        <v>42</v>
      </c>
      <c r="N50" s="894">
        <v>14</v>
      </c>
      <c r="O50" s="890" t="s">
        <v>4343</v>
      </c>
      <c r="P50" s="907" t="s">
        <v>4430</v>
      </c>
      <c r="Q50" s="895">
        <f t="shared" si="0"/>
        <v>0</v>
      </c>
      <c r="R50" s="952">
        <f t="shared" si="0"/>
        <v>0</v>
      </c>
      <c r="S50" s="895">
        <f t="shared" si="1"/>
        <v>-1</v>
      </c>
      <c r="T50" s="952">
        <f t="shared" si="2"/>
        <v>-3.17</v>
      </c>
      <c r="U50" s="959" t="s">
        <v>329</v>
      </c>
      <c r="V50" s="904" t="s">
        <v>329</v>
      </c>
      <c r="W50" s="904" t="s">
        <v>329</v>
      </c>
      <c r="X50" s="957" t="s">
        <v>329</v>
      </c>
      <c r="Y50" s="955"/>
    </row>
    <row r="51" spans="1:25" ht="14.45" customHeight="1" x14ac:dyDescent="0.2">
      <c r="A51" s="923" t="s">
        <v>4431</v>
      </c>
      <c r="B51" s="904">
        <v>219</v>
      </c>
      <c r="C51" s="905">
        <v>367.01</v>
      </c>
      <c r="D51" s="906">
        <v>6</v>
      </c>
      <c r="E51" s="887">
        <v>236</v>
      </c>
      <c r="F51" s="888">
        <v>396.51</v>
      </c>
      <c r="G51" s="889">
        <v>5.6</v>
      </c>
      <c r="H51" s="890">
        <v>165</v>
      </c>
      <c r="I51" s="891">
        <v>277.18</v>
      </c>
      <c r="J51" s="892">
        <v>5.4</v>
      </c>
      <c r="K51" s="893">
        <v>1.68</v>
      </c>
      <c r="L51" s="890">
        <v>3</v>
      </c>
      <c r="M51" s="890">
        <v>24</v>
      </c>
      <c r="N51" s="894">
        <v>8</v>
      </c>
      <c r="O51" s="890" t="s">
        <v>4343</v>
      </c>
      <c r="P51" s="907" t="s">
        <v>4432</v>
      </c>
      <c r="Q51" s="895">
        <f t="shared" si="0"/>
        <v>-54</v>
      </c>
      <c r="R51" s="952">
        <f t="shared" si="0"/>
        <v>-89.829999999999984</v>
      </c>
      <c r="S51" s="895">
        <f t="shared" si="1"/>
        <v>-71</v>
      </c>
      <c r="T51" s="952">
        <f t="shared" si="2"/>
        <v>-119.32999999999998</v>
      </c>
      <c r="U51" s="959">
        <v>1320</v>
      </c>
      <c r="V51" s="904">
        <v>891.00000000000011</v>
      </c>
      <c r="W51" s="904">
        <v>-428.99999999999989</v>
      </c>
      <c r="X51" s="957">
        <v>0.67500000000000004</v>
      </c>
      <c r="Y51" s="955">
        <v>52</v>
      </c>
    </row>
    <row r="52" spans="1:25" ht="14.45" customHeight="1" x14ac:dyDescent="0.2">
      <c r="A52" s="924" t="s">
        <v>4433</v>
      </c>
      <c r="B52" s="910"/>
      <c r="C52" s="911"/>
      <c r="D52" s="909"/>
      <c r="E52" s="914">
        <v>15</v>
      </c>
      <c r="F52" s="915">
        <v>33.200000000000003</v>
      </c>
      <c r="G52" s="897">
        <v>9.6</v>
      </c>
      <c r="H52" s="917">
        <v>18</v>
      </c>
      <c r="I52" s="913">
        <v>35.58</v>
      </c>
      <c r="J52" s="896">
        <v>7.6</v>
      </c>
      <c r="K52" s="916">
        <v>1.97</v>
      </c>
      <c r="L52" s="917">
        <v>3</v>
      </c>
      <c r="M52" s="917">
        <v>27</v>
      </c>
      <c r="N52" s="918">
        <v>9</v>
      </c>
      <c r="O52" s="917" t="s">
        <v>4343</v>
      </c>
      <c r="P52" s="919" t="s">
        <v>4434</v>
      </c>
      <c r="Q52" s="920">
        <f t="shared" si="0"/>
        <v>18</v>
      </c>
      <c r="R52" s="953">
        <f t="shared" si="0"/>
        <v>35.58</v>
      </c>
      <c r="S52" s="920">
        <f t="shared" si="1"/>
        <v>3</v>
      </c>
      <c r="T52" s="953">
        <f t="shared" si="2"/>
        <v>2.3799999999999955</v>
      </c>
      <c r="U52" s="960">
        <v>162</v>
      </c>
      <c r="V52" s="910">
        <v>136.79999999999998</v>
      </c>
      <c r="W52" s="910">
        <v>-25.200000000000017</v>
      </c>
      <c r="X52" s="958">
        <v>0.84444444444444433</v>
      </c>
      <c r="Y52" s="956">
        <v>26</v>
      </c>
    </row>
    <row r="53" spans="1:25" ht="14.45" customHeight="1" x14ac:dyDescent="0.2">
      <c r="A53" s="924" t="s">
        <v>4435</v>
      </c>
      <c r="B53" s="910">
        <v>1</v>
      </c>
      <c r="C53" s="911">
        <v>3.73</v>
      </c>
      <c r="D53" s="909">
        <v>7</v>
      </c>
      <c r="E53" s="914">
        <v>1</v>
      </c>
      <c r="F53" s="915">
        <v>3.73</v>
      </c>
      <c r="G53" s="897">
        <v>33</v>
      </c>
      <c r="H53" s="917">
        <v>1</v>
      </c>
      <c r="I53" s="913">
        <v>3.73</v>
      </c>
      <c r="J53" s="896">
        <v>5</v>
      </c>
      <c r="K53" s="916">
        <v>3.73</v>
      </c>
      <c r="L53" s="917">
        <v>5</v>
      </c>
      <c r="M53" s="917">
        <v>48</v>
      </c>
      <c r="N53" s="918">
        <v>16</v>
      </c>
      <c r="O53" s="917" t="s">
        <v>4343</v>
      </c>
      <c r="P53" s="919" t="s">
        <v>4436</v>
      </c>
      <c r="Q53" s="920">
        <f t="shared" si="0"/>
        <v>0</v>
      </c>
      <c r="R53" s="953">
        <f t="shared" si="0"/>
        <v>0</v>
      </c>
      <c r="S53" s="920">
        <f t="shared" si="1"/>
        <v>0</v>
      </c>
      <c r="T53" s="953">
        <f t="shared" si="2"/>
        <v>0</v>
      </c>
      <c r="U53" s="960">
        <v>16</v>
      </c>
      <c r="V53" s="910">
        <v>5</v>
      </c>
      <c r="W53" s="910">
        <v>-11</v>
      </c>
      <c r="X53" s="958">
        <v>0.3125</v>
      </c>
      <c r="Y53" s="956"/>
    </row>
    <row r="54" spans="1:25" ht="14.45" customHeight="1" x14ac:dyDescent="0.2">
      <c r="A54" s="923" t="s">
        <v>4437</v>
      </c>
      <c r="B54" s="904">
        <v>3</v>
      </c>
      <c r="C54" s="905">
        <v>1.83</v>
      </c>
      <c r="D54" s="906">
        <v>4</v>
      </c>
      <c r="E54" s="908">
        <v>3</v>
      </c>
      <c r="F54" s="891">
        <v>1.83</v>
      </c>
      <c r="G54" s="892">
        <v>4</v>
      </c>
      <c r="H54" s="887">
        <v>6</v>
      </c>
      <c r="I54" s="888">
        <v>3.66</v>
      </c>
      <c r="J54" s="889">
        <v>3.5</v>
      </c>
      <c r="K54" s="893">
        <v>0.61</v>
      </c>
      <c r="L54" s="890">
        <v>1</v>
      </c>
      <c r="M54" s="890">
        <v>12</v>
      </c>
      <c r="N54" s="894">
        <v>4</v>
      </c>
      <c r="O54" s="890" t="s">
        <v>4343</v>
      </c>
      <c r="P54" s="907" t="s">
        <v>4438</v>
      </c>
      <c r="Q54" s="895">
        <f t="shared" si="0"/>
        <v>3</v>
      </c>
      <c r="R54" s="952">
        <f t="shared" si="0"/>
        <v>1.83</v>
      </c>
      <c r="S54" s="895">
        <f t="shared" si="1"/>
        <v>3</v>
      </c>
      <c r="T54" s="952">
        <f t="shared" si="2"/>
        <v>1.83</v>
      </c>
      <c r="U54" s="959">
        <v>24</v>
      </c>
      <c r="V54" s="904">
        <v>21</v>
      </c>
      <c r="W54" s="904">
        <v>-3</v>
      </c>
      <c r="X54" s="957">
        <v>0.875</v>
      </c>
      <c r="Y54" s="955"/>
    </row>
    <row r="55" spans="1:25" ht="14.45" customHeight="1" x14ac:dyDescent="0.2">
      <c r="A55" s="924" t="s">
        <v>4439</v>
      </c>
      <c r="B55" s="910"/>
      <c r="C55" s="911"/>
      <c r="D55" s="909"/>
      <c r="E55" s="912">
        <v>1</v>
      </c>
      <c r="F55" s="913">
        <v>1.25</v>
      </c>
      <c r="G55" s="896">
        <v>4</v>
      </c>
      <c r="H55" s="914"/>
      <c r="I55" s="915"/>
      <c r="J55" s="897"/>
      <c r="K55" s="916">
        <v>1.25</v>
      </c>
      <c r="L55" s="917">
        <v>3</v>
      </c>
      <c r="M55" s="917">
        <v>27</v>
      </c>
      <c r="N55" s="918">
        <v>9</v>
      </c>
      <c r="O55" s="917" t="s">
        <v>4343</v>
      </c>
      <c r="P55" s="919" t="s">
        <v>4438</v>
      </c>
      <c r="Q55" s="920">
        <f t="shared" si="0"/>
        <v>0</v>
      </c>
      <c r="R55" s="953">
        <f t="shared" si="0"/>
        <v>0</v>
      </c>
      <c r="S55" s="920">
        <f t="shared" si="1"/>
        <v>-1</v>
      </c>
      <c r="T55" s="953">
        <f t="shared" si="2"/>
        <v>-1.25</v>
      </c>
      <c r="U55" s="960" t="s">
        <v>329</v>
      </c>
      <c r="V55" s="910" t="s">
        <v>329</v>
      </c>
      <c r="W55" s="910" t="s">
        <v>329</v>
      </c>
      <c r="X55" s="958" t="s">
        <v>329</v>
      </c>
      <c r="Y55" s="956"/>
    </row>
    <row r="56" spans="1:25" ht="14.45" customHeight="1" x14ac:dyDescent="0.2">
      <c r="A56" s="923" t="s">
        <v>4440</v>
      </c>
      <c r="B56" s="904">
        <v>21</v>
      </c>
      <c r="C56" s="905">
        <v>9.17</v>
      </c>
      <c r="D56" s="906">
        <v>4.3</v>
      </c>
      <c r="E56" s="887">
        <v>25</v>
      </c>
      <c r="F56" s="888">
        <v>10.71</v>
      </c>
      <c r="G56" s="889">
        <v>3</v>
      </c>
      <c r="H56" s="890">
        <v>17</v>
      </c>
      <c r="I56" s="891">
        <v>7.09</v>
      </c>
      <c r="J56" s="892">
        <v>4.0999999999999996</v>
      </c>
      <c r="K56" s="893">
        <v>0.43</v>
      </c>
      <c r="L56" s="890">
        <v>2</v>
      </c>
      <c r="M56" s="890">
        <v>18</v>
      </c>
      <c r="N56" s="894">
        <v>6</v>
      </c>
      <c r="O56" s="890" t="s">
        <v>4343</v>
      </c>
      <c r="P56" s="907" t="s">
        <v>4441</v>
      </c>
      <c r="Q56" s="895">
        <f t="shared" si="0"/>
        <v>-4</v>
      </c>
      <c r="R56" s="952">
        <f t="shared" si="0"/>
        <v>-2.08</v>
      </c>
      <c r="S56" s="895">
        <f t="shared" si="1"/>
        <v>-8</v>
      </c>
      <c r="T56" s="952">
        <f t="shared" si="2"/>
        <v>-3.620000000000001</v>
      </c>
      <c r="U56" s="959">
        <v>102</v>
      </c>
      <c r="V56" s="904">
        <v>69.699999999999989</v>
      </c>
      <c r="W56" s="904">
        <v>-32.300000000000011</v>
      </c>
      <c r="X56" s="957">
        <v>0.68333333333333324</v>
      </c>
      <c r="Y56" s="955">
        <v>9</v>
      </c>
    </row>
    <row r="57" spans="1:25" ht="14.45" customHeight="1" x14ac:dyDescent="0.2">
      <c r="A57" s="924" t="s">
        <v>4442</v>
      </c>
      <c r="B57" s="910"/>
      <c r="C57" s="911"/>
      <c r="D57" s="909"/>
      <c r="E57" s="914">
        <v>3</v>
      </c>
      <c r="F57" s="915">
        <v>1.51</v>
      </c>
      <c r="G57" s="897">
        <v>4.3</v>
      </c>
      <c r="H57" s="917">
        <v>1</v>
      </c>
      <c r="I57" s="913">
        <v>0.5</v>
      </c>
      <c r="J57" s="896">
        <v>2</v>
      </c>
      <c r="K57" s="916">
        <v>0.5</v>
      </c>
      <c r="L57" s="917">
        <v>2</v>
      </c>
      <c r="M57" s="917">
        <v>21</v>
      </c>
      <c r="N57" s="918">
        <v>7</v>
      </c>
      <c r="O57" s="917" t="s">
        <v>4343</v>
      </c>
      <c r="P57" s="919" t="s">
        <v>4443</v>
      </c>
      <c r="Q57" s="920">
        <f t="shared" si="0"/>
        <v>1</v>
      </c>
      <c r="R57" s="953">
        <f t="shared" si="0"/>
        <v>0.5</v>
      </c>
      <c r="S57" s="920">
        <f t="shared" si="1"/>
        <v>-2</v>
      </c>
      <c r="T57" s="953">
        <f t="shared" si="2"/>
        <v>-1.01</v>
      </c>
      <c r="U57" s="960">
        <v>7</v>
      </c>
      <c r="V57" s="910">
        <v>2</v>
      </c>
      <c r="W57" s="910">
        <v>-5</v>
      </c>
      <c r="X57" s="958">
        <v>0.2857142857142857</v>
      </c>
      <c r="Y57" s="956"/>
    </row>
    <row r="58" spans="1:25" ht="14.45" customHeight="1" x14ac:dyDescent="0.2">
      <c r="A58" s="923" t="s">
        <v>4444</v>
      </c>
      <c r="B58" s="904"/>
      <c r="C58" s="905"/>
      <c r="D58" s="906"/>
      <c r="E58" s="908"/>
      <c r="F58" s="891"/>
      <c r="G58" s="892"/>
      <c r="H58" s="887">
        <v>1</v>
      </c>
      <c r="I58" s="888">
        <v>0.62</v>
      </c>
      <c r="J58" s="889">
        <v>2</v>
      </c>
      <c r="K58" s="893">
        <v>0.62</v>
      </c>
      <c r="L58" s="890">
        <v>2</v>
      </c>
      <c r="M58" s="890">
        <v>21</v>
      </c>
      <c r="N58" s="894">
        <v>7</v>
      </c>
      <c r="O58" s="890" t="s">
        <v>4343</v>
      </c>
      <c r="P58" s="907" t="s">
        <v>4445</v>
      </c>
      <c r="Q58" s="895">
        <f t="shared" si="0"/>
        <v>1</v>
      </c>
      <c r="R58" s="952">
        <f t="shared" si="0"/>
        <v>0.62</v>
      </c>
      <c r="S58" s="895">
        <f t="shared" si="1"/>
        <v>1</v>
      </c>
      <c r="T58" s="952">
        <f t="shared" si="2"/>
        <v>0.62</v>
      </c>
      <c r="U58" s="959">
        <v>7</v>
      </c>
      <c r="V58" s="904">
        <v>2</v>
      </c>
      <c r="W58" s="904">
        <v>-5</v>
      </c>
      <c r="X58" s="957">
        <v>0.2857142857142857</v>
      </c>
      <c r="Y58" s="955"/>
    </row>
    <row r="59" spans="1:25" ht="14.45" customHeight="1" x14ac:dyDescent="0.2">
      <c r="A59" s="923" t="s">
        <v>4446</v>
      </c>
      <c r="B59" s="904">
        <v>13</v>
      </c>
      <c r="C59" s="905">
        <v>34.659999999999997</v>
      </c>
      <c r="D59" s="906">
        <v>10.5</v>
      </c>
      <c r="E59" s="908">
        <v>15</v>
      </c>
      <c r="F59" s="891">
        <v>40</v>
      </c>
      <c r="G59" s="892">
        <v>10.3</v>
      </c>
      <c r="H59" s="887">
        <v>12</v>
      </c>
      <c r="I59" s="888">
        <v>32.17</v>
      </c>
      <c r="J59" s="903">
        <v>9.6</v>
      </c>
      <c r="K59" s="893">
        <v>2.67</v>
      </c>
      <c r="L59" s="890">
        <v>3</v>
      </c>
      <c r="M59" s="890">
        <v>27</v>
      </c>
      <c r="N59" s="894">
        <v>9</v>
      </c>
      <c r="O59" s="890" t="s">
        <v>4343</v>
      </c>
      <c r="P59" s="907" t="s">
        <v>4447</v>
      </c>
      <c r="Q59" s="895">
        <f t="shared" si="0"/>
        <v>-1</v>
      </c>
      <c r="R59" s="952">
        <f t="shared" si="0"/>
        <v>-2.4899999999999949</v>
      </c>
      <c r="S59" s="895">
        <f t="shared" si="1"/>
        <v>-3</v>
      </c>
      <c r="T59" s="952">
        <f t="shared" si="2"/>
        <v>-7.8299999999999983</v>
      </c>
      <c r="U59" s="959">
        <v>108</v>
      </c>
      <c r="V59" s="904">
        <v>115.19999999999999</v>
      </c>
      <c r="W59" s="904">
        <v>7.1999999999999886</v>
      </c>
      <c r="X59" s="957">
        <v>1.0666666666666667</v>
      </c>
      <c r="Y59" s="955">
        <v>13</v>
      </c>
    </row>
    <row r="60" spans="1:25" ht="14.45" customHeight="1" x14ac:dyDescent="0.2">
      <c r="A60" s="924" t="s">
        <v>4448</v>
      </c>
      <c r="B60" s="910"/>
      <c r="C60" s="911"/>
      <c r="D60" s="909"/>
      <c r="E60" s="912">
        <v>1</v>
      </c>
      <c r="F60" s="913">
        <v>3.09</v>
      </c>
      <c r="G60" s="896">
        <v>9</v>
      </c>
      <c r="H60" s="914">
        <v>3</v>
      </c>
      <c r="I60" s="915">
        <v>19.38</v>
      </c>
      <c r="J60" s="902">
        <v>29.3</v>
      </c>
      <c r="K60" s="916">
        <v>3.09</v>
      </c>
      <c r="L60" s="917">
        <v>3</v>
      </c>
      <c r="M60" s="917">
        <v>30</v>
      </c>
      <c r="N60" s="918">
        <v>10</v>
      </c>
      <c r="O60" s="917" t="s">
        <v>4343</v>
      </c>
      <c r="P60" s="919" t="s">
        <v>4449</v>
      </c>
      <c r="Q60" s="920">
        <f t="shared" si="0"/>
        <v>3</v>
      </c>
      <c r="R60" s="953">
        <f t="shared" si="0"/>
        <v>19.38</v>
      </c>
      <c r="S60" s="920">
        <f t="shared" si="1"/>
        <v>2</v>
      </c>
      <c r="T60" s="953">
        <f t="shared" si="2"/>
        <v>16.29</v>
      </c>
      <c r="U60" s="960">
        <v>30</v>
      </c>
      <c r="V60" s="910">
        <v>87.9</v>
      </c>
      <c r="W60" s="910">
        <v>57.900000000000006</v>
      </c>
      <c r="X60" s="958">
        <v>2.93</v>
      </c>
      <c r="Y60" s="956">
        <v>58</v>
      </c>
    </row>
    <row r="61" spans="1:25" ht="14.45" customHeight="1" x14ac:dyDescent="0.2">
      <c r="A61" s="924" t="s">
        <v>4450</v>
      </c>
      <c r="B61" s="910"/>
      <c r="C61" s="911"/>
      <c r="D61" s="909"/>
      <c r="E61" s="912"/>
      <c r="F61" s="913"/>
      <c r="G61" s="896"/>
      <c r="H61" s="914">
        <v>1</v>
      </c>
      <c r="I61" s="915">
        <v>7.01</v>
      </c>
      <c r="J61" s="897">
        <v>8</v>
      </c>
      <c r="K61" s="916">
        <v>7.01</v>
      </c>
      <c r="L61" s="917">
        <v>6</v>
      </c>
      <c r="M61" s="917">
        <v>51</v>
      </c>
      <c r="N61" s="918">
        <v>17</v>
      </c>
      <c r="O61" s="917" t="s">
        <v>4343</v>
      </c>
      <c r="P61" s="919" t="s">
        <v>4451</v>
      </c>
      <c r="Q61" s="920">
        <f t="shared" si="0"/>
        <v>1</v>
      </c>
      <c r="R61" s="953">
        <f t="shared" si="0"/>
        <v>7.01</v>
      </c>
      <c r="S61" s="920">
        <f t="shared" si="1"/>
        <v>1</v>
      </c>
      <c r="T61" s="953">
        <f t="shared" si="2"/>
        <v>7.01</v>
      </c>
      <c r="U61" s="960">
        <v>17</v>
      </c>
      <c r="V61" s="910">
        <v>8</v>
      </c>
      <c r="W61" s="910">
        <v>-9</v>
      </c>
      <c r="X61" s="958">
        <v>0.47058823529411764</v>
      </c>
      <c r="Y61" s="956"/>
    </row>
    <row r="62" spans="1:25" ht="14.45" customHeight="1" x14ac:dyDescent="0.2">
      <c r="A62" s="923" t="s">
        <v>4452</v>
      </c>
      <c r="B62" s="904">
        <v>1</v>
      </c>
      <c r="C62" s="905">
        <v>0.32</v>
      </c>
      <c r="D62" s="906">
        <v>5</v>
      </c>
      <c r="E62" s="887">
        <v>2</v>
      </c>
      <c r="F62" s="888">
        <v>0.64</v>
      </c>
      <c r="G62" s="889">
        <v>6</v>
      </c>
      <c r="H62" s="890"/>
      <c r="I62" s="891"/>
      <c r="J62" s="892"/>
      <c r="K62" s="893">
        <v>0.32</v>
      </c>
      <c r="L62" s="890">
        <v>2</v>
      </c>
      <c r="M62" s="890">
        <v>18</v>
      </c>
      <c r="N62" s="894">
        <v>6</v>
      </c>
      <c r="O62" s="890" t="s">
        <v>4343</v>
      </c>
      <c r="P62" s="907" t="s">
        <v>4453</v>
      </c>
      <c r="Q62" s="895">
        <f t="shared" si="0"/>
        <v>-1</v>
      </c>
      <c r="R62" s="952">
        <f t="shared" si="0"/>
        <v>-0.32</v>
      </c>
      <c r="S62" s="895">
        <f t="shared" si="1"/>
        <v>-2</v>
      </c>
      <c r="T62" s="952">
        <f t="shared" si="2"/>
        <v>-0.64</v>
      </c>
      <c r="U62" s="959" t="s">
        <v>329</v>
      </c>
      <c r="V62" s="904" t="s">
        <v>329</v>
      </c>
      <c r="W62" s="904" t="s">
        <v>329</v>
      </c>
      <c r="X62" s="957" t="s">
        <v>329</v>
      </c>
      <c r="Y62" s="955"/>
    </row>
    <row r="63" spans="1:25" ht="14.45" customHeight="1" x14ac:dyDescent="0.2">
      <c r="A63" s="923" t="s">
        <v>4454</v>
      </c>
      <c r="B63" s="898">
        <v>2</v>
      </c>
      <c r="C63" s="899">
        <v>2.06</v>
      </c>
      <c r="D63" s="900">
        <v>6.5</v>
      </c>
      <c r="E63" s="908"/>
      <c r="F63" s="891"/>
      <c r="G63" s="892"/>
      <c r="H63" s="890"/>
      <c r="I63" s="891"/>
      <c r="J63" s="892"/>
      <c r="K63" s="893">
        <v>1.03</v>
      </c>
      <c r="L63" s="890">
        <v>2</v>
      </c>
      <c r="M63" s="890">
        <v>18</v>
      </c>
      <c r="N63" s="894">
        <v>6</v>
      </c>
      <c r="O63" s="890" t="s">
        <v>4343</v>
      </c>
      <c r="P63" s="907" t="s">
        <v>4455</v>
      </c>
      <c r="Q63" s="895">
        <f t="shared" si="0"/>
        <v>-2</v>
      </c>
      <c r="R63" s="952">
        <f t="shared" si="0"/>
        <v>-2.06</v>
      </c>
      <c r="S63" s="895">
        <f t="shared" si="1"/>
        <v>0</v>
      </c>
      <c r="T63" s="952">
        <f t="shared" si="2"/>
        <v>0</v>
      </c>
      <c r="U63" s="959" t="s">
        <v>329</v>
      </c>
      <c r="V63" s="904" t="s">
        <v>329</v>
      </c>
      <c r="W63" s="904" t="s">
        <v>329</v>
      </c>
      <c r="X63" s="957" t="s">
        <v>329</v>
      </c>
      <c r="Y63" s="955"/>
    </row>
    <row r="64" spans="1:25" ht="14.45" customHeight="1" x14ac:dyDescent="0.2">
      <c r="A64" s="924" t="s">
        <v>4456</v>
      </c>
      <c r="B64" s="921"/>
      <c r="C64" s="922"/>
      <c r="D64" s="901"/>
      <c r="E64" s="912">
        <v>1</v>
      </c>
      <c r="F64" s="913">
        <v>7.54</v>
      </c>
      <c r="G64" s="896">
        <v>5</v>
      </c>
      <c r="H64" s="917"/>
      <c r="I64" s="913"/>
      <c r="J64" s="896"/>
      <c r="K64" s="916">
        <v>3.67</v>
      </c>
      <c r="L64" s="917">
        <v>6</v>
      </c>
      <c r="M64" s="917">
        <v>51</v>
      </c>
      <c r="N64" s="918">
        <v>17</v>
      </c>
      <c r="O64" s="917" t="s">
        <v>4343</v>
      </c>
      <c r="P64" s="919" t="s">
        <v>4455</v>
      </c>
      <c r="Q64" s="920">
        <f t="shared" si="0"/>
        <v>0</v>
      </c>
      <c r="R64" s="953">
        <f t="shared" si="0"/>
        <v>0</v>
      </c>
      <c r="S64" s="920">
        <f t="shared" si="1"/>
        <v>-1</v>
      </c>
      <c r="T64" s="953">
        <f t="shared" si="2"/>
        <v>-7.54</v>
      </c>
      <c r="U64" s="960" t="s">
        <v>329</v>
      </c>
      <c r="V64" s="910" t="s">
        <v>329</v>
      </c>
      <c r="W64" s="910" t="s">
        <v>329</v>
      </c>
      <c r="X64" s="958" t="s">
        <v>329</v>
      </c>
      <c r="Y64" s="956"/>
    </row>
    <row r="65" spans="1:25" ht="14.45" customHeight="1" x14ac:dyDescent="0.2">
      <c r="A65" s="923" t="s">
        <v>4457</v>
      </c>
      <c r="B65" s="904">
        <v>1</v>
      </c>
      <c r="C65" s="905">
        <v>1.43</v>
      </c>
      <c r="D65" s="906">
        <v>16</v>
      </c>
      <c r="E65" s="908"/>
      <c r="F65" s="891"/>
      <c r="G65" s="892"/>
      <c r="H65" s="887">
        <v>1</v>
      </c>
      <c r="I65" s="888">
        <v>1.43</v>
      </c>
      <c r="J65" s="889">
        <v>10</v>
      </c>
      <c r="K65" s="893">
        <v>1.43</v>
      </c>
      <c r="L65" s="890">
        <v>4</v>
      </c>
      <c r="M65" s="890">
        <v>36</v>
      </c>
      <c r="N65" s="894">
        <v>12</v>
      </c>
      <c r="O65" s="890" t="s">
        <v>4343</v>
      </c>
      <c r="P65" s="907" t="s">
        <v>4458</v>
      </c>
      <c r="Q65" s="895">
        <f t="shared" si="0"/>
        <v>0</v>
      </c>
      <c r="R65" s="952">
        <f t="shared" si="0"/>
        <v>0</v>
      </c>
      <c r="S65" s="895">
        <f t="shared" si="1"/>
        <v>1</v>
      </c>
      <c r="T65" s="952">
        <f t="shared" si="2"/>
        <v>1.43</v>
      </c>
      <c r="U65" s="959">
        <v>12</v>
      </c>
      <c r="V65" s="904">
        <v>10</v>
      </c>
      <c r="W65" s="904">
        <v>-2</v>
      </c>
      <c r="X65" s="957">
        <v>0.83333333333333337</v>
      </c>
      <c r="Y65" s="955"/>
    </row>
    <row r="66" spans="1:25" ht="14.45" customHeight="1" x14ac:dyDescent="0.2">
      <c r="A66" s="923" t="s">
        <v>4459</v>
      </c>
      <c r="B66" s="904"/>
      <c r="C66" s="905"/>
      <c r="D66" s="906"/>
      <c r="E66" s="908"/>
      <c r="F66" s="891"/>
      <c r="G66" s="892"/>
      <c r="H66" s="887">
        <v>1</v>
      </c>
      <c r="I66" s="888">
        <v>1.51</v>
      </c>
      <c r="J66" s="889">
        <v>3</v>
      </c>
      <c r="K66" s="893">
        <v>1.51</v>
      </c>
      <c r="L66" s="890">
        <v>3</v>
      </c>
      <c r="M66" s="890">
        <v>27</v>
      </c>
      <c r="N66" s="894">
        <v>9</v>
      </c>
      <c r="O66" s="890" t="s">
        <v>4343</v>
      </c>
      <c r="P66" s="907" t="s">
        <v>4460</v>
      </c>
      <c r="Q66" s="895">
        <f t="shared" si="0"/>
        <v>1</v>
      </c>
      <c r="R66" s="952">
        <f t="shared" si="0"/>
        <v>1.51</v>
      </c>
      <c r="S66" s="895">
        <f t="shared" si="1"/>
        <v>1</v>
      </c>
      <c r="T66" s="952">
        <f t="shared" si="2"/>
        <v>1.51</v>
      </c>
      <c r="U66" s="959">
        <v>9</v>
      </c>
      <c r="V66" s="904">
        <v>3</v>
      </c>
      <c r="W66" s="904">
        <v>-6</v>
      </c>
      <c r="X66" s="957">
        <v>0.33333333333333331</v>
      </c>
      <c r="Y66" s="955"/>
    </row>
    <row r="67" spans="1:25" ht="14.45" customHeight="1" x14ac:dyDescent="0.2">
      <c r="A67" s="923" t="s">
        <v>4461</v>
      </c>
      <c r="B67" s="904"/>
      <c r="C67" s="905"/>
      <c r="D67" s="906"/>
      <c r="E67" s="887">
        <v>1</v>
      </c>
      <c r="F67" s="888">
        <v>1.28</v>
      </c>
      <c r="G67" s="889">
        <v>9</v>
      </c>
      <c r="H67" s="890"/>
      <c r="I67" s="891"/>
      <c r="J67" s="892"/>
      <c r="K67" s="893">
        <v>1.28</v>
      </c>
      <c r="L67" s="890">
        <v>3</v>
      </c>
      <c r="M67" s="890">
        <v>24</v>
      </c>
      <c r="N67" s="894">
        <v>8</v>
      </c>
      <c r="O67" s="890" t="s">
        <v>4343</v>
      </c>
      <c r="P67" s="907" t="s">
        <v>4462</v>
      </c>
      <c r="Q67" s="895">
        <f t="shared" si="0"/>
        <v>0</v>
      </c>
      <c r="R67" s="952">
        <f t="shared" si="0"/>
        <v>0</v>
      </c>
      <c r="S67" s="895">
        <f t="shared" si="1"/>
        <v>-1</v>
      </c>
      <c r="T67" s="952">
        <f t="shared" si="2"/>
        <v>-1.28</v>
      </c>
      <c r="U67" s="959" t="s">
        <v>329</v>
      </c>
      <c r="V67" s="904" t="s">
        <v>329</v>
      </c>
      <c r="W67" s="904" t="s">
        <v>329</v>
      </c>
      <c r="X67" s="957" t="s">
        <v>329</v>
      </c>
      <c r="Y67" s="955"/>
    </row>
    <row r="68" spans="1:25" ht="14.45" customHeight="1" x14ac:dyDescent="0.2">
      <c r="A68" s="923" t="s">
        <v>4463</v>
      </c>
      <c r="B68" s="898">
        <v>1</v>
      </c>
      <c r="C68" s="899">
        <v>0.88</v>
      </c>
      <c r="D68" s="900">
        <v>2</v>
      </c>
      <c r="E68" s="908"/>
      <c r="F68" s="891"/>
      <c r="G68" s="892"/>
      <c r="H68" s="890"/>
      <c r="I68" s="891"/>
      <c r="J68" s="892"/>
      <c r="K68" s="893">
        <v>0.88</v>
      </c>
      <c r="L68" s="890">
        <v>2</v>
      </c>
      <c r="M68" s="890">
        <v>21</v>
      </c>
      <c r="N68" s="894">
        <v>7</v>
      </c>
      <c r="O68" s="890" t="s">
        <v>4343</v>
      </c>
      <c r="P68" s="907" t="s">
        <v>4464</v>
      </c>
      <c r="Q68" s="895">
        <f t="shared" si="0"/>
        <v>-1</v>
      </c>
      <c r="R68" s="952">
        <f t="shared" si="0"/>
        <v>-0.88</v>
      </c>
      <c r="S68" s="895">
        <f t="shared" si="1"/>
        <v>0</v>
      </c>
      <c r="T68" s="952">
        <f t="shared" si="2"/>
        <v>0</v>
      </c>
      <c r="U68" s="959" t="s">
        <v>329</v>
      </c>
      <c r="V68" s="904" t="s">
        <v>329</v>
      </c>
      <c r="W68" s="904" t="s">
        <v>329</v>
      </c>
      <c r="X68" s="957" t="s">
        <v>329</v>
      </c>
      <c r="Y68" s="955"/>
    </row>
    <row r="69" spans="1:25" ht="14.45" customHeight="1" x14ac:dyDescent="0.2">
      <c r="A69" s="923" t="s">
        <v>4465</v>
      </c>
      <c r="B69" s="904">
        <v>13</v>
      </c>
      <c r="C69" s="905">
        <v>8.4700000000000006</v>
      </c>
      <c r="D69" s="906">
        <v>5.5</v>
      </c>
      <c r="E69" s="908">
        <v>13</v>
      </c>
      <c r="F69" s="891">
        <v>8.74</v>
      </c>
      <c r="G69" s="892">
        <v>6.2</v>
      </c>
      <c r="H69" s="887">
        <v>17</v>
      </c>
      <c r="I69" s="888">
        <v>11.45</v>
      </c>
      <c r="J69" s="903">
        <v>4.0999999999999996</v>
      </c>
      <c r="K69" s="893">
        <v>0.64</v>
      </c>
      <c r="L69" s="890">
        <v>1</v>
      </c>
      <c r="M69" s="890">
        <v>12</v>
      </c>
      <c r="N69" s="894">
        <v>4</v>
      </c>
      <c r="O69" s="890" t="s">
        <v>4343</v>
      </c>
      <c r="P69" s="907" t="s">
        <v>4466</v>
      </c>
      <c r="Q69" s="895">
        <f t="shared" si="0"/>
        <v>4</v>
      </c>
      <c r="R69" s="952">
        <f t="shared" si="0"/>
        <v>2.9799999999999986</v>
      </c>
      <c r="S69" s="895">
        <f t="shared" si="1"/>
        <v>4</v>
      </c>
      <c r="T69" s="952">
        <f t="shared" si="2"/>
        <v>2.7099999999999991</v>
      </c>
      <c r="U69" s="959">
        <v>68</v>
      </c>
      <c r="V69" s="904">
        <v>69.699999999999989</v>
      </c>
      <c r="W69" s="904">
        <v>1.6999999999999886</v>
      </c>
      <c r="X69" s="957">
        <v>1.0249999999999999</v>
      </c>
      <c r="Y69" s="955">
        <v>9</v>
      </c>
    </row>
    <row r="70" spans="1:25" ht="14.45" customHeight="1" x14ac:dyDescent="0.2">
      <c r="A70" s="924" t="s">
        <v>4467</v>
      </c>
      <c r="B70" s="910">
        <v>4</v>
      </c>
      <c r="C70" s="911">
        <v>3.58</v>
      </c>
      <c r="D70" s="909">
        <v>7.8</v>
      </c>
      <c r="E70" s="912">
        <v>1</v>
      </c>
      <c r="F70" s="913">
        <v>0.88</v>
      </c>
      <c r="G70" s="896">
        <v>7</v>
      </c>
      <c r="H70" s="914"/>
      <c r="I70" s="915"/>
      <c r="J70" s="897"/>
      <c r="K70" s="916">
        <v>0.88</v>
      </c>
      <c r="L70" s="917">
        <v>2</v>
      </c>
      <c r="M70" s="917">
        <v>18</v>
      </c>
      <c r="N70" s="918">
        <v>6</v>
      </c>
      <c r="O70" s="917" t="s">
        <v>4343</v>
      </c>
      <c r="P70" s="919" t="s">
        <v>4466</v>
      </c>
      <c r="Q70" s="920">
        <f t="shared" ref="Q70:R81" si="3">H70-B70</f>
        <v>-4</v>
      </c>
      <c r="R70" s="953">
        <f t="shared" si="3"/>
        <v>-3.58</v>
      </c>
      <c r="S70" s="920">
        <f t="shared" ref="S70:S81" si="4">H70-E70</f>
        <v>-1</v>
      </c>
      <c r="T70" s="953">
        <f t="shared" ref="T70:T81" si="5">I70-F70</f>
        <v>-0.88</v>
      </c>
      <c r="U70" s="960" t="s">
        <v>329</v>
      </c>
      <c r="V70" s="910" t="s">
        <v>329</v>
      </c>
      <c r="W70" s="910" t="s">
        <v>329</v>
      </c>
      <c r="X70" s="958" t="s">
        <v>329</v>
      </c>
      <c r="Y70" s="956"/>
    </row>
    <row r="71" spans="1:25" ht="14.45" customHeight="1" x14ac:dyDescent="0.2">
      <c r="A71" s="924" t="s">
        <v>4468</v>
      </c>
      <c r="B71" s="910"/>
      <c r="C71" s="911"/>
      <c r="D71" s="909"/>
      <c r="E71" s="912"/>
      <c r="F71" s="913"/>
      <c r="G71" s="896"/>
      <c r="H71" s="914">
        <v>1</v>
      </c>
      <c r="I71" s="915">
        <v>2.17</v>
      </c>
      <c r="J71" s="897">
        <v>7</v>
      </c>
      <c r="K71" s="916">
        <v>2.17</v>
      </c>
      <c r="L71" s="917">
        <v>4</v>
      </c>
      <c r="M71" s="917">
        <v>39</v>
      </c>
      <c r="N71" s="918">
        <v>13</v>
      </c>
      <c r="O71" s="917" t="s">
        <v>4343</v>
      </c>
      <c r="P71" s="919" t="s">
        <v>4466</v>
      </c>
      <c r="Q71" s="920">
        <f t="shared" si="3"/>
        <v>1</v>
      </c>
      <c r="R71" s="953">
        <f t="shared" si="3"/>
        <v>2.17</v>
      </c>
      <c r="S71" s="920">
        <f t="shared" si="4"/>
        <v>1</v>
      </c>
      <c r="T71" s="953">
        <f t="shared" si="5"/>
        <v>2.17</v>
      </c>
      <c r="U71" s="960">
        <v>13</v>
      </c>
      <c r="V71" s="910">
        <v>7</v>
      </c>
      <c r="W71" s="910">
        <v>-6</v>
      </c>
      <c r="X71" s="958">
        <v>0.53846153846153844</v>
      </c>
      <c r="Y71" s="956"/>
    </row>
    <row r="72" spans="1:25" ht="14.45" customHeight="1" x14ac:dyDescent="0.2">
      <c r="A72" s="923" t="s">
        <v>4469</v>
      </c>
      <c r="B72" s="898">
        <v>4</v>
      </c>
      <c r="C72" s="899">
        <v>5.56</v>
      </c>
      <c r="D72" s="900">
        <v>5</v>
      </c>
      <c r="E72" s="908">
        <v>1</v>
      </c>
      <c r="F72" s="891">
        <v>8.07</v>
      </c>
      <c r="G72" s="892">
        <v>2</v>
      </c>
      <c r="H72" s="890"/>
      <c r="I72" s="891"/>
      <c r="J72" s="892"/>
      <c r="K72" s="893">
        <v>0.31</v>
      </c>
      <c r="L72" s="890">
        <v>1</v>
      </c>
      <c r="M72" s="890">
        <v>12</v>
      </c>
      <c r="N72" s="894">
        <v>4</v>
      </c>
      <c r="O72" s="890" t="s">
        <v>4343</v>
      </c>
      <c r="P72" s="907" t="s">
        <v>4470</v>
      </c>
      <c r="Q72" s="895">
        <f t="shared" si="3"/>
        <v>-4</v>
      </c>
      <c r="R72" s="952">
        <f t="shared" si="3"/>
        <v>-5.56</v>
      </c>
      <c r="S72" s="895">
        <f t="shared" si="4"/>
        <v>-1</v>
      </c>
      <c r="T72" s="952">
        <f t="shared" si="5"/>
        <v>-8.07</v>
      </c>
      <c r="U72" s="959" t="s">
        <v>329</v>
      </c>
      <c r="V72" s="904" t="s">
        <v>329</v>
      </c>
      <c r="W72" s="904" t="s">
        <v>329</v>
      </c>
      <c r="X72" s="957" t="s">
        <v>329</v>
      </c>
      <c r="Y72" s="955"/>
    </row>
    <row r="73" spans="1:25" ht="14.45" customHeight="1" x14ac:dyDescent="0.2">
      <c r="A73" s="924" t="s">
        <v>4471</v>
      </c>
      <c r="B73" s="921"/>
      <c r="C73" s="922"/>
      <c r="D73" s="901"/>
      <c r="E73" s="912">
        <v>1</v>
      </c>
      <c r="F73" s="913">
        <v>1.99</v>
      </c>
      <c r="G73" s="896">
        <v>20</v>
      </c>
      <c r="H73" s="917"/>
      <c r="I73" s="913"/>
      <c r="J73" s="896"/>
      <c r="K73" s="916">
        <v>0.45</v>
      </c>
      <c r="L73" s="917">
        <v>2</v>
      </c>
      <c r="M73" s="917">
        <v>18</v>
      </c>
      <c r="N73" s="918">
        <v>6</v>
      </c>
      <c r="O73" s="917" t="s">
        <v>4343</v>
      </c>
      <c r="P73" s="919" t="s">
        <v>4472</v>
      </c>
      <c r="Q73" s="920">
        <f t="shared" si="3"/>
        <v>0</v>
      </c>
      <c r="R73" s="953">
        <f t="shared" si="3"/>
        <v>0</v>
      </c>
      <c r="S73" s="920">
        <f t="shared" si="4"/>
        <v>-1</v>
      </c>
      <c r="T73" s="953">
        <f t="shared" si="5"/>
        <v>-1.99</v>
      </c>
      <c r="U73" s="960" t="s">
        <v>329</v>
      </c>
      <c r="V73" s="910" t="s">
        <v>329</v>
      </c>
      <c r="W73" s="910" t="s">
        <v>329</v>
      </c>
      <c r="X73" s="958" t="s">
        <v>329</v>
      </c>
      <c r="Y73" s="956"/>
    </row>
    <row r="74" spans="1:25" ht="14.45" customHeight="1" x14ac:dyDescent="0.2">
      <c r="A74" s="923" t="s">
        <v>4473</v>
      </c>
      <c r="B74" s="904">
        <v>2</v>
      </c>
      <c r="C74" s="905">
        <v>7.35</v>
      </c>
      <c r="D74" s="906">
        <v>8.5</v>
      </c>
      <c r="E74" s="908">
        <v>2</v>
      </c>
      <c r="F74" s="891">
        <v>9.57</v>
      </c>
      <c r="G74" s="892">
        <v>23</v>
      </c>
      <c r="H74" s="887">
        <v>2</v>
      </c>
      <c r="I74" s="888">
        <v>8.09</v>
      </c>
      <c r="J74" s="889">
        <v>7.5</v>
      </c>
      <c r="K74" s="893">
        <v>4.79</v>
      </c>
      <c r="L74" s="890">
        <v>5</v>
      </c>
      <c r="M74" s="890">
        <v>42</v>
      </c>
      <c r="N74" s="894">
        <v>14</v>
      </c>
      <c r="O74" s="890" t="s">
        <v>4343</v>
      </c>
      <c r="P74" s="907" t="s">
        <v>4474</v>
      </c>
      <c r="Q74" s="895">
        <f t="shared" si="3"/>
        <v>0</v>
      </c>
      <c r="R74" s="952">
        <f t="shared" si="3"/>
        <v>0.74000000000000021</v>
      </c>
      <c r="S74" s="895">
        <f t="shared" si="4"/>
        <v>0</v>
      </c>
      <c r="T74" s="952">
        <f t="shared" si="5"/>
        <v>-1.4800000000000004</v>
      </c>
      <c r="U74" s="959">
        <v>28</v>
      </c>
      <c r="V74" s="904">
        <v>15</v>
      </c>
      <c r="W74" s="904">
        <v>-13</v>
      </c>
      <c r="X74" s="957">
        <v>0.5357142857142857</v>
      </c>
      <c r="Y74" s="955"/>
    </row>
    <row r="75" spans="1:25" ht="14.45" customHeight="1" x14ac:dyDescent="0.2">
      <c r="A75" s="924" t="s">
        <v>4475</v>
      </c>
      <c r="B75" s="910">
        <v>1</v>
      </c>
      <c r="C75" s="911">
        <v>9.14</v>
      </c>
      <c r="D75" s="909">
        <v>17</v>
      </c>
      <c r="E75" s="912"/>
      <c r="F75" s="913"/>
      <c r="G75" s="896"/>
      <c r="H75" s="914">
        <v>1</v>
      </c>
      <c r="I75" s="915">
        <v>2.66</v>
      </c>
      <c r="J75" s="897">
        <v>2</v>
      </c>
      <c r="K75" s="916">
        <v>9.14</v>
      </c>
      <c r="L75" s="917">
        <v>7</v>
      </c>
      <c r="M75" s="917">
        <v>66</v>
      </c>
      <c r="N75" s="918">
        <v>22</v>
      </c>
      <c r="O75" s="917" t="s">
        <v>4343</v>
      </c>
      <c r="P75" s="919" t="s">
        <v>4474</v>
      </c>
      <c r="Q75" s="920">
        <f t="shared" si="3"/>
        <v>0</v>
      </c>
      <c r="R75" s="953">
        <f t="shared" si="3"/>
        <v>-6.48</v>
      </c>
      <c r="S75" s="920">
        <f t="shared" si="4"/>
        <v>1</v>
      </c>
      <c r="T75" s="953">
        <f t="shared" si="5"/>
        <v>2.66</v>
      </c>
      <c r="U75" s="960">
        <v>22</v>
      </c>
      <c r="V75" s="910">
        <v>2</v>
      </c>
      <c r="W75" s="910">
        <v>-20</v>
      </c>
      <c r="X75" s="958">
        <v>9.0909090909090912E-2</v>
      </c>
      <c r="Y75" s="956"/>
    </row>
    <row r="76" spans="1:25" ht="14.45" customHeight="1" x14ac:dyDescent="0.2">
      <c r="A76" s="923" t="s">
        <v>4476</v>
      </c>
      <c r="B76" s="904"/>
      <c r="C76" s="905"/>
      <c r="D76" s="906"/>
      <c r="E76" s="908">
        <v>1</v>
      </c>
      <c r="F76" s="891">
        <v>23.68</v>
      </c>
      <c r="G76" s="892">
        <v>12</v>
      </c>
      <c r="H76" s="887">
        <v>1</v>
      </c>
      <c r="I76" s="888">
        <v>23.68</v>
      </c>
      <c r="J76" s="903">
        <v>31</v>
      </c>
      <c r="K76" s="893">
        <v>23.68</v>
      </c>
      <c r="L76" s="890">
        <v>11</v>
      </c>
      <c r="M76" s="890">
        <v>87</v>
      </c>
      <c r="N76" s="894">
        <v>29</v>
      </c>
      <c r="O76" s="890" t="s">
        <v>4343</v>
      </c>
      <c r="P76" s="907" t="s">
        <v>4477</v>
      </c>
      <c r="Q76" s="895">
        <f t="shared" si="3"/>
        <v>1</v>
      </c>
      <c r="R76" s="952">
        <f t="shared" si="3"/>
        <v>23.68</v>
      </c>
      <c r="S76" s="895">
        <f t="shared" si="4"/>
        <v>0</v>
      </c>
      <c r="T76" s="952">
        <f t="shared" si="5"/>
        <v>0</v>
      </c>
      <c r="U76" s="959">
        <v>29</v>
      </c>
      <c r="V76" s="904">
        <v>31</v>
      </c>
      <c r="W76" s="904">
        <v>2</v>
      </c>
      <c r="X76" s="957">
        <v>1.0689655172413792</v>
      </c>
      <c r="Y76" s="955">
        <v>2</v>
      </c>
    </row>
    <row r="77" spans="1:25" ht="14.45" customHeight="1" x14ac:dyDescent="0.2">
      <c r="A77" s="923" t="s">
        <v>4478</v>
      </c>
      <c r="B77" s="904">
        <v>1</v>
      </c>
      <c r="C77" s="905">
        <v>16.940000000000001</v>
      </c>
      <c r="D77" s="906">
        <v>9</v>
      </c>
      <c r="E77" s="908"/>
      <c r="F77" s="891"/>
      <c r="G77" s="892"/>
      <c r="H77" s="887"/>
      <c r="I77" s="888"/>
      <c r="J77" s="889"/>
      <c r="K77" s="893">
        <v>16.940000000000001</v>
      </c>
      <c r="L77" s="890">
        <v>5</v>
      </c>
      <c r="M77" s="890">
        <v>72</v>
      </c>
      <c r="N77" s="894">
        <v>24</v>
      </c>
      <c r="O77" s="890" t="s">
        <v>4343</v>
      </c>
      <c r="P77" s="907" t="s">
        <v>4479</v>
      </c>
      <c r="Q77" s="895">
        <f t="shared" si="3"/>
        <v>-1</v>
      </c>
      <c r="R77" s="952">
        <f t="shared" si="3"/>
        <v>-16.940000000000001</v>
      </c>
      <c r="S77" s="895">
        <f t="shared" si="4"/>
        <v>0</v>
      </c>
      <c r="T77" s="952">
        <f t="shared" si="5"/>
        <v>0</v>
      </c>
      <c r="U77" s="959" t="s">
        <v>329</v>
      </c>
      <c r="V77" s="904" t="s">
        <v>329</v>
      </c>
      <c r="W77" s="904" t="s">
        <v>329</v>
      </c>
      <c r="X77" s="957" t="s">
        <v>329</v>
      </c>
      <c r="Y77" s="955"/>
    </row>
    <row r="78" spans="1:25" ht="14.45" customHeight="1" x14ac:dyDescent="0.2">
      <c r="A78" s="924" t="s">
        <v>4480</v>
      </c>
      <c r="B78" s="910"/>
      <c r="C78" s="911"/>
      <c r="D78" s="909"/>
      <c r="E78" s="912"/>
      <c r="F78" s="913"/>
      <c r="G78" s="896"/>
      <c r="H78" s="914">
        <v>1</v>
      </c>
      <c r="I78" s="915">
        <v>16.940000000000001</v>
      </c>
      <c r="J78" s="897">
        <v>19</v>
      </c>
      <c r="K78" s="916">
        <v>16.940000000000001</v>
      </c>
      <c r="L78" s="917">
        <v>5</v>
      </c>
      <c r="M78" s="917">
        <v>72</v>
      </c>
      <c r="N78" s="918">
        <v>24</v>
      </c>
      <c r="O78" s="917" t="s">
        <v>4343</v>
      </c>
      <c r="P78" s="919" t="s">
        <v>4479</v>
      </c>
      <c r="Q78" s="920">
        <f t="shared" si="3"/>
        <v>1</v>
      </c>
      <c r="R78" s="953">
        <f t="shared" si="3"/>
        <v>16.940000000000001</v>
      </c>
      <c r="S78" s="920">
        <f t="shared" si="4"/>
        <v>1</v>
      </c>
      <c r="T78" s="953">
        <f t="shared" si="5"/>
        <v>16.940000000000001</v>
      </c>
      <c r="U78" s="960">
        <v>24</v>
      </c>
      <c r="V78" s="910">
        <v>19</v>
      </c>
      <c r="W78" s="910">
        <v>-5</v>
      </c>
      <c r="X78" s="958">
        <v>0.79166666666666663</v>
      </c>
      <c r="Y78" s="956"/>
    </row>
    <row r="79" spans="1:25" ht="14.45" customHeight="1" x14ac:dyDescent="0.2">
      <c r="A79" s="923" t="s">
        <v>4481</v>
      </c>
      <c r="B79" s="904"/>
      <c r="C79" s="905"/>
      <c r="D79" s="906"/>
      <c r="E79" s="908">
        <v>1</v>
      </c>
      <c r="F79" s="891">
        <v>0.89</v>
      </c>
      <c r="G79" s="892">
        <v>8</v>
      </c>
      <c r="H79" s="887">
        <v>2</v>
      </c>
      <c r="I79" s="888">
        <v>1.2</v>
      </c>
      <c r="J79" s="889">
        <v>2.5</v>
      </c>
      <c r="K79" s="893">
        <v>0.89</v>
      </c>
      <c r="L79" s="890">
        <v>3</v>
      </c>
      <c r="M79" s="890">
        <v>24</v>
      </c>
      <c r="N79" s="894">
        <v>8</v>
      </c>
      <c r="O79" s="890" t="s">
        <v>4343</v>
      </c>
      <c r="P79" s="907" t="s">
        <v>4482</v>
      </c>
      <c r="Q79" s="895">
        <f t="shared" si="3"/>
        <v>2</v>
      </c>
      <c r="R79" s="952">
        <f t="shared" si="3"/>
        <v>1.2</v>
      </c>
      <c r="S79" s="895">
        <f t="shared" si="4"/>
        <v>1</v>
      </c>
      <c r="T79" s="952">
        <f t="shared" si="5"/>
        <v>0.30999999999999994</v>
      </c>
      <c r="U79" s="959">
        <v>16</v>
      </c>
      <c r="V79" s="904">
        <v>5</v>
      </c>
      <c r="W79" s="904">
        <v>-11</v>
      </c>
      <c r="X79" s="957">
        <v>0.3125</v>
      </c>
      <c r="Y79" s="955"/>
    </row>
    <row r="80" spans="1:25" ht="14.45" customHeight="1" x14ac:dyDescent="0.2">
      <c r="A80" s="924" t="s">
        <v>4483</v>
      </c>
      <c r="B80" s="910"/>
      <c r="C80" s="911"/>
      <c r="D80" s="909"/>
      <c r="E80" s="912">
        <v>1</v>
      </c>
      <c r="F80" s="913">
        <v>1.62</v>
      </c>
      <c r="G80" s="896">
        <v>8</v>
      </c>
      <c r="H80" s="914">
        <v>1</v>
      </c>
      <c r="I80" s="915">
        <v>1.62</v>
      </c>
      <c r="J80" s="902">
        <v>13</v>
      </c>
      <c r="K80" s="916">
        <v>1.62</v>
      </c>
      <c r="L80" s="917">
        <v>4</v>
      </c>
      <c r="M80" s="917">
        <v>36</v>
      </c>
      <c r="N80" s="918">
        <v>12</v>
      </c>
      <c r="O80" s="917" t="s">
        <v>4343</v>
      </c>
      <c r="P80" s="919" t="s">
        <v>4482</v>
      </c>
      <c r="Q80" s="920">
        <f t="shared" si="3"/>
        <v>1</v>
      </c>
      <c r="R80" s="953">
        <f t="shared" si="3"/>
        <v>1.62</v>
      </c>
      <c r="S80" s="920">
        <f t="shared" si="4"/>
        <v>0</v>
      </c>
      <c r="T80" s="953">
        <f t="shared" si="5"/>
        <v>0</v>
      </c>
      <c r="U80" s="960">
        <v>12</v>
      </c>
      <c r="V80" s="910">
        <v>13</v>
      </c>
      <c r="W80" s="910">
        <v>1</v>
      </c>
      <c r="X80" s="958">
        <v>1.0833333333333333</v>
      </c>
      <c r="Y80" s="956">
        <v>1</v>
      </c>
    </row>
    <row r="81" spans="1:25" ht="14.45" customHeight="1" thickBot="1" x14ac:dyDescent="0.25">
      <c r="A81" s="939" t="s">
        <v>4484</v>
      </c>
      <c r="B81" s="940">
        <v>1</v>
      </c>
      <c r="C81" s="941">
        <v>0.68</v>
      </c>
      <c r="D81" s="942">
        <v>3</v>
      </c>
      <c r="E81" s="943"/>
      <c r="F81" s="944"/>
      <c r="G81" s="945"/>
      <c r="H81" s="946"/>
      <c r="I81" s="944"/>
      <c r="J81" s="945"/>
      <c r="K81" s="947">
        <v>0.68</v>
      </c>
      <c r="L81" s="946">
        <v>2</v>
      </c>
      <c r="M81" s="946">
        <v>15</v>
      </c>
      <c r="N81" s="948">
        <v>5</v>
      </c>
      <c r="O81" s="946" t="s">
        <v>4343</v>
      </c>
      <c r="P81" s="949" t="s">
        <v>4485</v>
      </c>
      <c r="Q81" s="950">
        <f t="shared" si="3"/>
        <v>-1</v>
      </c>
      <c r="R81" s="954">
        <f t="shared" si="3"/>
        <v>-0.68</v>
      </c>
      <c r="S81" s="950">
        <f t="shared" si="4"/>
        <v>0</v>
      </c>
      <c r="T81" s="954">
        <f t="shared" si="5"/>
        <v>0</v>
      </c>
      <c r="U81" s="964" t="s">
        <v>329</v>
      </c>
      <c r="V81" s="965" t="s">
        <v>329</v>
      </c>
      <c r="W81" s="965" t="s">
        <v>329</v>
      </c>
      <c r="X81" s="966" t="s">
        <v>329</v>
      </c>
      <c r="Y81" s="967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2:Q1048576">
    <cfRule type="cellIs" dxfId="14" priority="11" stopIfTrue="1" operator="lessThan">
      <formula>0</formula>
    </cfRule>
  </conditionalFormatting>
  <conditionalFormatting sqref="W82:W1048576">
    <cfRule type="cellIs" dxfId="13" priority="10" stopIfTrue="1" operator="greaterThan">
      <formula>0</formula>
    </cfRule>
  </conditionalFormatting>
  <conditionalFormatting sqref="X82:X1048576">
    <cfRule type="cellIs" dxfId="12" priority="9" stopIfTrue="1" operator="greaterThan">
      <formula>1</formula>
    </cfRule>
  </conditionalFormatting>
  <conditionalFormatting sqref="X82:X1048576">
    <cfRule type="cellIs" dxfId="11" priority="6" stopIfTrue="1" operator="greaterThan">
      <formula>1</formula>
    </cfRule>
  </conditionalFormatting>
  <conditionalFormatting sqref="W82:W1048576">
    <cfRule type="cellIs" dxfId="10" priority="7" stopIfTrue="1" operator="greaterThan">
      <formula>0</formula>
    </cfRule>
  </conditionalFormatting>
  <conditionalFormatting sqref="Q8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1">
    <cfRule type="cellIs" dxfId="7" priority="4" stopIfTrue="1" operator="lessThan">
      <formula>0</formula>
    </cfRule>
  </conditionalFormatting>
  <conditionalFormatting sqref="X5:X81">
    <cfRule type="cellIs" dxfId="6" priority="2" stopIfTrue="1" operator="greaterThan">
      <formula>1</formula>
    </cfRule>
  </conditionalFormatting>
  <conditionalFormatting sqref="W5:W81">
    <cfRule type="cellIs" dxfId="5" priority="3" stopIfTrue="1" operator="greaterThan">
      <formula>0</formula>
    </cfRule>
  </conditionalFormatting>
  <conditionalFormatting sqref="S5:S81">
    <cfRule type="cellIs" dxfId="4" priority="1" stopIfTrue="1" operator="lessThan">
      <formula>0</formula>
    </cfRule>
  </conditionalFormatting>
  <hyperlinks>
    <hyperlink ref="A2" location="Obsah!A1" display="Zpět na Obsah  KL 01  1.-4.měsíc" xr:uid="{413331E3-44CE-4E9F-9DDE-10F9D4E4A684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3661.07483</v>
      </c>
      <c r="C5" s="33">
        <v>3972.6497600000007</v>
      </c>
      <c r="D5" s="12"/>
      <c r="E5" s="226">
        <v>4715.9264600000015</v>
      </c>
      <c r="F5" s="32">
        <v>0</v>
      </c>
      <c r="G5" s="225">
        <f>E5-F5</f>
        <v>4715.9264600000015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38685.364890000012</v>
      </c>
      <c r="C6" s="35">
        <v>33063.832210000008</v>
      </c>
      <c r="D6" s="12"/>
      <c r="E6" s="227">
        <v>29992.793110000002</v>
      </c>
      <c r="F6" s="34">
        <v>0</v>
      </c>
      <c r="G6" s="228">
        <f>E6-F6</f>
        <v>29992.793110000002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42959.599670000011</v>
      </c>
      <c r="C7" s="35">
        <v>47404.118039999994</v>
      </c>
      <c r="D7" s="12"/>
      <c r="E7" s="227">
        <v>48890.749059999995</v>
      </c>
      <c r="F7" s="34">
        <v>0</v>
      </c>
      <c r="G7" s="228">
        <f>E7-F7</f>
        <v>48890.749059999995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10711.953369999945</v>
      </c>
      <c r="C8" s="37">
        <v>11927.611650000013</v>
      </c>
      <c r="D8" s="12"/>
      <c r="E8" s="229">
        <v>12273.347209999982</v>
      </c>
      <c r="F8" s="36">
        <v>0</v>
      </c>
      <c r="G8" s="230">
        <f>E8-F8</f>
        <v>12273.347209999982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96017.992759999965</v>
      </c>
      <c r="C9" s="39">
        <v>96368.211660000001</v>
      </c>
      <c r="D9" s="12"/>
      <c r="E9" s="3">
        <v>95872.815839999967</v>
      </c>
      <c r="F9" s="38">
        <v>0</v>
      </c>
      <c r="G9" s="38">
        <f>E9-F9</f>
        <v>95872.815839999967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1518.7642499999999</v>
      </c>
      <c r="C11" s="33">
        <f>IF(ISERROR(VLOOKUP("Celkem:",'ZV Vykáz.-A'!A:H,5,0)),0,VLOOKUP("Celkem:",'ZV Vykáz.-A'!A:H,5,0)/1000)</f>
        <v>1402.3849899999998</v>
      </c>
      <c r="D11" s="12"/>
      <c r="E11" s="226">
        <f>IF(ISERROR(VLOOKUP("Celkem:",'ZV Vykáz.-A'!A:H,8,0)),0,VLOOKUP("Celkem:",'ZV Vykáz.-A'!A:H,8,0)/1000)</f>
        <v>1800.9730300000003</v>
      </c>
      <c r="F11" s="32">
        <f>C11</f>
        <v>1402.3849899999998</v>
      </c>
      <c r="G11" s="225">
        <f>E11-F11</f>
        <v>398.58804000000055</v>
      </c>
      <c r="H11" s="231">
        <f>IF(F11&lt;0.00000001,"",E11/F11)</f>
        <v>1.2842215531699328</v>
      </c>
      <c r="I11" s="225">
        <f>E11-B11</f>
        <v>282.20878000000039</v>
      </c>
      <c r="J11" s="231">
        <f>IF(B11&lt;0.00000001,"",E11/B11)</f>
        <v>1.1858147372115195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91284.180000000008</v>
      </c>
      <c r="C12" s="37">
        <f>IF(ISERROR(VLOOKUP("Celkem",CaseMix!A:D,3,0)),0,VLOOKUP("Celkem",CaseMix!A:D,3,0)*30)</f>
        <v>90897.03</v>
      </c>
      <c r="D12" s="12"/>
      <c r="E12" s="229">
        <f>IF(ISERROR(VLOOKUP("Celkem",CaseMix!A:D,4,0)),0,VLOOKUP("Celkem",CaseMix!A:D,4,0)*30)</f>
        <v>91144.590000000011</v>
      </c>
      <c r="F12" s="36">
        <f>C12</f>
        <v>90897.03</v>
      </c>
      <c r="G12" s="230">
        <f>E12-F12</f>
        <v>247.56000000001222</v>
      </c>
      <c r="H12" s="233">
        <f>IF(F12&lt;0.00000001,"",E12/F12)</f>
        <v>1.0027235213295749</v>
      </c>
      <c r="I12" s="230">
        <f>E12-B12</f>
        <v>-139.58999999999651</v>
      </c>
      <c r="J12" s="233">
        <f>IF(B12&lt;0.00000001,"",E12/B12)</f>
        <v>0.99847081936870119</v>
      </c>
    </row>
    <row r="13" spans="1:10" ht="14.45" customHeight="1" thickBot="1" x14ac:dyDescent="0.25">
      <c r="A13" s="4" t="s">
        <v>100</v>
      </c>
      <c r="B13" s="9">
        <f>SUM(B11:B12)</f>
        <v>92802.94425</v>
      </c>
      <c r="C13" s="41">
        <f>SUM(C11:C12)</f>
        <v>92299.414990000005</v>
      </c>
      <c r="D13" s="12"/>
      <c r="E13" s="9">
        <f>SUM(E11:E12)</f>
        <v>92945.563030000005</v>
      </c>
      <c r="F13" s="40">
        <f>SUM(F11:F12)</f>
        <v>92299.414990000005</v>
      </c>
      <c r="G13" s="40">
        <f>E13-F13</f>
        <v>646.14804000000004</v>
      </c>
      <c r="H13" s="235">
        <f>IF(F13&lt;0.00000001,"",E13/F13)</f>
        <v>1.007000564847242</v>
      </c>
      <c r="I13" s="40">
        <f>SUM(I11:I12)</f>
        <v>142.61878000000388</v>
      </c>
      <c r="J13" s="235">
        <f>IF(B13&lt;0.00000001,"",E13/B13)</f>
        <v>1.0015367915441973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0.96651618704385878</v>
      </c>
      <c r="C15" s="43">
        <f>IF(C9=0,"",C13/C9)</f>
        <v>0.95777864297871107</v>
      </c>
      <c r="D15" s="12"/>
      <c r="E15" s="10">
        <f>IF(E9=0,"",E13/E9)</f>
        <v>0.96946733248259664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06A5DBAA-DC8B-48B2-A3E2-06AF71D580F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8833991.4399999995</v>
      </c>
      <c r="C3" s="344">
        <f t="shared" ref="C3:L3" si="0">SUBTOTAL(9,C6:C1048576)</f>
        <v>7.6815902172071366</v>
      </c>
      <c r="D3" s="344">
        <f t="shared" si="0"/>
        <v>9455903</v>
      </c>
      <c r="E3" s="344">
        <f t="shared" si="0"/>
        <v>9</v>
      </c>
      <c r="F3" s="344">
        <f t="shared" si="0"/>
        <v>10467896</v>
      </c>
      <c r="G3" s="347">
        <f>IF(D3&lt;&gt;0,F3/D3,"")</f>
        <v>1.1070223541844708</v>
      </c>
      <c r="H3" s="343">
        <f t="shared" si="0"/>
        <v>3701952.7699999982</v>
      </c>
      <c r="I3" s="344">
        <f t="shared" si="0"/>
        <v>1.3068157221138237</v>
      </c>
      <c r="J3" s="344">
        <f t="shared" si="0"/>
        <v>2825820.0199999986</v>
      </c>
      <c r="K3" s="344">
        <f t="shared" si="0"/>
        <v>1</v>
      </c>
      <c r="L3" s="344">
        <f t="shared" si="0"/>
        <v>2856630.2999999993</v>
      </c>
      <c r="M3" s="345">
        <f>IF(J3&lt;&gt;0,L3/J3,"")</f>
        <v>1.0109031289260952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68"/>
      <c r="B5" s="969">
        <v>2018</v>
      </c>
      <c r="C5" s="970"/>
      <c r="D5" s="970">
        <v>2019</v>
      </c>
      <c r="E5" s="970"/>
      <c r="F5" s="970">
        <v>2020</v>
      </c>
      <c r="G5" s="881" t="s">
        <v>2</v>
      </c>
      <c r="H5" s="969">
        <v>2018</v>
      </c>
      <c r="I5" s="970"/>
      <c r="J5" s="970">
        <v>2019</v>
      </c>
      <c r="K5" s="970"/>
      <c r="L5" s="970">
        <v>2020</v>
      </c>
      <c r="M5" s="881" t="s">
        <v>2</v>
      </c>
    </row>
    <row r="6" spans="1:13" ht="14.45" customHeight="1" x14ac:dyDescent="0.2">
      <c r="A6" s="835" t="s">
        <v>3690</v>
      </c>
      <c r="B6" s="863"/>
      <c r="C6" s="807"/>
      <c r="D6" s="863">
        <v>267</v>
      </c>
      <c r="E6" s="807">
        <v>1</v>
      </c>
      <c r="F6" s="863"/>
      <c r="G6" s="812"/>
      <c r="H6" s="863"/>
      <c r="I6" s="807"/>
      <c r="J6" s="863"/>
      <c r="K6" s="807"/>
      <c r="L6" s="863"/>
      <c r="M6" s="231"/>
    </row>
    <row r="7" spans="1:13" ht="14.45" customHeight="1" x14ac:dyDescent="0.2">
      <c r="A7" s="836" t="s">
        <v>1921</v>
      </c>
      <c r="B7" s="865">
        <v>389770</v>
      </c>
      <c r="C7" s="822">
        <v>0.87235313997444064</v>
      </c>
      <c r="D7" s="865">
        <v>446803</v>
      </c>
      <c r="E7" s="822">
        <v>1</v>
      </c>
      <c r="F7" s="865">
        <v>382888</v>
      </c>
      <c r="G7" s="827">
        <v>0.85695037857847867</v>
      </c>
      <c r="H7" s="865"/>
      <c r="I7" s="822"/>
      <c r="J7" s="865"/>
      <c r="K7" s="822"/>
      <c r="L7" s="865"/>
      <c r="M7" s="828"/>
    </row>
    <row r="8" spans="1:13" ht="14.45" customHeight="1" x14ac:dyDescent="0.2">
      <c r="A8" s="836" t="s">
        <v>3707</v>
      </c>
      <c r="B8" s="865">
        <v>14509</v>
      </c>
      <c r="C8" s="822"/>
      <c r="D8" s="865"/>
      <c r="E8" s="822"/>
      <c r="F8" s="865">
        <v>14521</v>
      </c>
      <c r="G8" s="827"/>
      <c r="H8" s="865">
        <v>9126.74</v>
      </c>
      <c r="I8" s="822"/>
      <c r="J8" s="865"/>
      <c r="K8" s="822"/>
      <c r="L8" s="865">
        <v>9624.66</v>
      </c>
      <c r="M8" s="828"/>
    </row>
    <row r="9" spans="1:13" ht="14.45" customHeight="1" x14ac:dyDescent="0.2">
      <c r="A9" s="836" t="s">
        <v>3712</v>
      </c>
      <c r="B9" s="865">
        <v>206709.44</v>
      </c>
      <c r="C9" s="822">
        <v>1.5490118849572112</v>
      </c>
      <c r="D9" s="865">
        <v>133446</v>
      </c>
      <c r="E9" s="822">
        <v>1</v>
      </c>
      <c r="F9" s="865">
        <v>306235</v>
      </c>
      <c r="G9" s="827">
        <v>2.2948233742487596</v>
      </c>
      <c r="H9" s="865"/>
      <c r="I9" s="822"/>
      <c r="J9" s="865"/>
      <c r="K9" s="822"/>
      <c r="L9" s="865"/>
      <c r="M9" s="828"/>
    </row>
    <row r="10" spans="1:13" ht="14.45" customHeight="1" x14ac:dyDescent="0.2">
      <c r="A10" s="836" t="s">
        <v>4487</v>
      </c>
      <c r="B10" s="865">
        <v>562044</v>
      </c>
      <c r="C10" s="822">
        <v>0.84511413410400105</v>
      </c>
      <c r="D10" s="865">
        <v>665051</v>
      </c>
      <c r="E10" s="822">
        <v>1</v>
      </c>
      <c r="F10" s="865">
        <v>702784</v>
      </c>
      <c r="G10" s="827">
        <v>1.0567370021246492</v>
      </c>
      <c r="H10" s="865"/>
      <c r="I10" s="822"/>
      <c r="J10" s="865"/>
      <c r="K10" s="822"/>
      <c r="L10" s="865"/>
      <c r="M10" s="828"/>
    </row>
    <row r="11" spans="1:13" ht="14.45" customHeight="1" x14ac:dyDescent="0.2">
      <c r="A11" s="836" t="s">
        <v>4488</v>
      </c>
      <c r="B11" s="865">
        <v>4238543</v>
      </c>
      <c r="C11" s="822">
        <v>1.006857775685243</v>
      </c>
      <c r="D11" s="865">
        <v>4209674</v>
      </c>
      <c r="E11" s="822">
        <v>1</v>
      </c>
      <c r="F11" s="865">
        <v>4492197</v>
      </c>
      <c r="G11" s="827">
        <v>1.0671127978080963</v>
      </c>
      <c r="H11" s="865">
        <v>3692826.0299999979</v>
      </c>
      <c r="I11" s="822">
        <v>1.3068157221138237</v>
      </c>
      <c r="J11" s="865">
        <v>2825820.0199999986</v>
      </c>
      <c r="K11" s="822">
        <v>1</v>
      </c>
      <c r="L11" s="865">
        <v>2847005.6399999992</v>
      </c>
      <c r="M11" s="828">
        <v>1.0074971582938961</v>
      </c>
    </row>
    <row r="12" spans="1:13" ht="14.45" customHeight="1" x14ac:dyDescent="0.2">
      <c r="A12" s="836" t="s">
        <v>4489</v>
      </c>
      <c r="B12" s="865">
        <v>352313</v>
      </c>
      <c r="C12" s="822">
        <v>0.84812951372171397</v>
      </c>
      <c r="D12" s="865">
        <v>415400</v>
      </c>
      <c r="E12" s="822">
        <v>1</v>
      </c>
      <c r="F12" s="865">
        <v>446307</v>
      </c>
      <c r="G12" s="827">
        <v>1.0744029850746268</v>
      </c>
      <c r="H12" s="865"/>
      <c r="I12" s="822"/>
      <c r="J12" s="865"/>
      <c r="K12" s="822"/>
      <c r="L12" s="865"/>
      <c r="M12" s="828"/>
    </row>
    <row r="13" spans="1:13" ht="14.45" customHeight="1" x14ac:dyDescent="0.2">
      <c r="A13" s="836" t="s">
        <v>4490</v>
      </c>
      <c r="B13" s="865">
        <v>507695</v>
      </c>
      <c r="C13" s="822">
        <v>0.72416232692749316</v>
      </c>
      <c r="D13" s="865">
        <v>701079</v>
      </c>
      <c r="E13" s="822">
        <v>1</v>
      </c>
      <c r="F13" s="865">
        <v>626331</v>
      </c>
      <c r="G13" s="827">
        <v>0.89338148767827874</v>
      </c>
      <c r="H13" s="865"/>
      <c r="I13" s="822"/>
      <c r="J13" s="865"/>
      <c r="K13" s="822"/>
      <c r="L13" s="865"/>
      <c r="M13" s="828"/>
    </row>
    <row r="14" spans="1:13" ht="14.45" customHeight="1" x14ac:dyDescent="0.2">
      <c r="A14" s="836" t="s">
        <v>4491</v>
      </c>
      <c r="B14" s="865">
        <v>348629</v>
      </c>
      <c r="C14" s="822">
        <v>0.9575062963298645</v>
      </c>
      <c r="D14" s="865">
        <v>364101</v>
      </c>
      <c r="E14" s="822">
        <v>1</v>
      </c>
      <c r="F14" s="865">
        <v>598528</v>
      </c>
      <c r="G14" s="827">
        <v>1.643851568658147</v>
      </c>
      <c r="H14" s="865"/>
      <c r="I14" s="822"/>
      <c r="J14" s="865"/>
      <c r="K14" s="822"/>
      <c r="L14" s="865"/>
      <c r="M14" s="828"/>
    </row>
    <row r="15" spans="1:13" ht="14.45" customHeight="1" x14ac:dyDescent="0.2">
      <c r="A15" s="836" t="s">
        <v>4492</v>
      </c>
      <c r="B15" s="865"/>
      <c r="C15" s="822"/>
      <c r="D15" s="865"/>
      <c r="E15" s="822"/>
      <c r="F15" s="865">
        <v>4566</v>
      </c>
      <c r="G15" s="827"/>
      <c r="H15" s="865"/>
      <c r="I15" s="822"/>
      <c r="J15" s="865"/>
      <c r="K15" s="822"/>
      <c r="L15" s="865"/>
      <c r="M15" s="828"/>
    </row>
    <row r="16" spans="1:13" ht="14.45" customHeight="1" thickBot="1" x14ac:dyDescent="0.25">
      <c r="A16" s="869" t="s">
        <v>4493</v>
      </c>
      <c r="B16" s="867">
        <v>2213779</v>
      </c>
      <c r="C16" s="814">
        <v>0.87845514550716997</v>
      </c>
      <c r="D16" s="867">
        <v>2520082</v>
      </c>
      <c r="E16" s="814">
        <v>1</v>
      </c>
      <c r="F16" s="867">
        <v>2893539</v>
      </c>
      <c r="G16" s="819">
        <v>1.1481924000885686</v>
      </c>
      <c r="H16" s="867"/>
      <c r="I16" s="814"/>
      <c r="J16" s="867"/>
      <c r="K16" s="814"/>
      <c r="L16" s="867"/>
      <c r="M16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D60AF931-177A-4CA8-9A71-90F075BFA89F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7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5184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26261.43</v>
      </c>
      <c r="G3" s="211">
        <f t="shared" si="0"/>
        <v>12535944.209999999</v>
      </c>
      <c r="H3" s="212"/>
      <c r="I3" s="212"/>
      <c r="J3" s="207">
        <f t="shared" si="0"/>
        <v>27834.789999999997</v>
      </c>
      <c r="K3" s="211">
        <f t="shared" si="0"/>
        <v>12281723.02</v>
      </c>
      <c r="L3" s="212"/>
      <c r="M3" s="212"/>
      <c r="N3" s="207">
        <f t="shared" si="0"/>
        <v>29252.06</v>
      </c>
      <c r="O3" s="211">
        <f t="shared" si="0"/>
        <v>13324526.300000001</v>
      </c>
      <c r="P3" s="177">
        <f>IF(K3=0,"",O3/K3)</f>
        <v>1.0849069204949389</v>
      </c>
      <c r="Q3" s="209">
        <f>IF(N3=0,"",O3/N3)</f>
        <v>455.50728051289377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3715</v>
      </c>
      <c r="B6" s="807" t="s">
        <v>4494</v>
      </c>
      <c r="C6" s="807" t="s">
        <v>3621</v>
      </c>
      <c r="D6" s="807" t="s">
        <v>4495</v>
      </c>
      <c r="E6" s="807" t="s">
        <v>4496</v>
      </c>
      <c r="F6" s="225"/>
      <c r="G6" s="225"/>
      <c r="H6" s="225"/>
      <c r="I6" s="225"/>
      <c r="J6" s="225">
        <v>1</v>
      </c>
      <c r="K6" s="225">
        <v>267</v>
      </c>
      <c r="L6" s="225">
        <v>1</v>
      </c>
      <c r="M6" s="225">
        <v>267</v>
      </c>
      <c r="N6" s="225"/>
      <c r="O6" s="225"/>
      <c r="P6" s="812"/>
      <c r="Q6" s="830"/>
    </row>
    <row r="7" spans="1:17" ht="14.45" customHeight="1" x14ac:dyDescent="0.2">
      <c r="A7" s="821" t="s">
        <v>589</v>
      </c>
      <c r="B7" s="822" t="s">
        <v>4316</v>
      </c>
      <c r="C7" s="822" t="s">
        <v>3621</v>
      </c>
      <c r="D7" s="822" t="s">
        <v>4317</v>
      </c>
      <c r="E7" s="822" t="s">
        <v>4318</v>
      </c>
      <c r="F7" s="831">
        <v>486</v>
      </c>
      <c r="G7" s="831">
        <v>389770</v>
      </c>
      <c r="H7" s="831">
        <v>0.87235313997444064</v>
      </c>
      <c r="I7" s="831">
        <v>801.99588477366251</v>
      </c>
      <c r="J7" s="831">
        <v>553</v>
      </c>
      <c r="K7" s="831">
        <v>446803</v>
      </c>
      <c r="L7" s="831">
        <v>1</v>
      </c>
      <c r="M7" s="831">
        <v>807.96202531645565</v>
      </c>
      <c r="N7" s="831">
        <v>471</v>
      </c>
      <c r="O7" s="831">
        <v>382888</v>
      </c>
      <c r="P7" s="827">
        <v>0.85695037857847867</v>
      </c>
      <c r="Q7" s="832">
        <v>812.92569002123139</v>
      </c>
    </row>
    <row r="8" spans="1:17" ht="14.45" customHeight="1" x14ac:dyDescent="0.2">
      <c r="A8" s="821" t="s">
        <v>4333</v>
      </c>
      <c r="B8" s="822" t="s">
        <v>4497</v>
      </c>
      <c r="C8" s="822" t="s">
        <v>3625</v>
      </c>
      <c r="D8" s="822" t="s">
        <v>4498</v>
      </c>
      <c r="E8" s="822" t="s">
        <v>4499</v>
      </c>
      <c r="F8" s="831">
        <v>0.45</v>
      </c>
      <c r="G8" s="831">
        <v>818.57</v>
      </c>
      <c r="H8" s="831"/>
      <c r="I8" s="831">
        <v>1819.0444444444445</v>
      </c>
      <c r="J8" s="831"/>
      <c r="K8" s="831"/>
      <c r="L8" s="831"/>
      <c r="M8" s="831"/>
      <c r="N8" s="831"/>
      <c r="O8" s="831"/>
      <c r="P8" s="827"/>
      <c r="Q8" s="832"/>
    </row>
    <row r="9" spans="1:17" ht="14.45" customHeight="1" x14ac:dyDescent="0.2">
      <c r="A9" s="821" t="s">
        <v>4333</v>
      </c>
      <c r="B9" s="822" t="s">
        <v>4497</v>
      </c>
      <c r="C9" s="822" t="s">
        <v>3780</v>
      </c>
      <c r="D9" s="822" t="s">
        <v>4500</v>
      </c>
      <c r="E9" s="822" t="s">
        <v>4501</v>
      </c>
      <c r="F9" s="831">
        <v>243</v>
      </c>
      <c r="G9" s="831">
        <v>8308.17</v>
      </c>
      <c r="H9" s="831"/>
      <c r="I9" s="831">
        <v>34.19</v>
      </c>
      <c r="J9" s="831"/>
      <c r="K9" s="831"/>
      <c r="L9" s="831"/>
      <c r="M9" s="831"/>
      <c r="N9" s="831">
        <v>282</v>
      </c>
      <c r="O9" s="831">
        <v>9624.66</v>
      </c>
      <c r="P9" s="827"/>
      <c r="Q9" s="832">
        <v>34.130000000000003</v>
      </c>
    </row>
    <row r="10" spans="1:17" ht="14.45" customHeight="1" x14ac:dyDescent="0.2">
      <c r="A10" s="821" t="s">
        <v>4333</v>
      </c>
      <c r="B10" s="822" t="s">
        <v>4497</v>
      </c>
      <c r="C10" s="822" t="s">
        <v>3621</v>
      </c>
      <c r="D10" s="822" t="s">
        <v>4502</v>
      </c>
      <c r="E10" s="822" t="s">
        <v>4503</v>
      </c>
      <c r="F10" s="831">
        <v>1</v>
      </c>
      <c r="G10" s="831">
        <v>14509</v>
      </c>
      <c r="H10" s="831"/>
      <c r="I10" s="831">
        <v>14509</v>
      </c>
      <c r="J10" s="831"/>
      <c r="K10" s="831"/>
      <c r="L10" s="831"/>
      <c r="M10" s="831"/>
      <c r="N10" s="831">
        <v>1</v>
      </c>
      <c r="O10" s="831">
        <v>14521</v>
      </c>
      <c r="P10" s="827"/>
      <c r="Q10" s="832">
        <v>14521</v>
      </c>
    </row>
    <row r="11" spans="1:17" ht="14.45" customHeight="1" x14ac:dyDescent="0.2">
      <c r="A11" s="821" t="s">
        <v>4338</v>
      </c>
      <c r="B11" s="822" t="s">
        <v>4504</v>
      </c>
      <c r="C11" s="822" t="s">
        <v>3621</v>
      </c>
      <c r="D11" s="822" t="s">
        <v>4505</v>
      </c>
      <c r="E11" s="822" t="s">
        <v>4506</v>
      </c>
      <c r="F11" s="831">
        <v>6</v>
      </c>
      <c r="G11" s="831">
        <v>76776</v>
      </c>
      <c r="H11" s="831"/>
      <c r="I11" s="831">
        <v>12796</v>
      </c>
      <c r="J11" s="831"/>
      <c r="K11" s="831"/>
      <c r="L11" s="831"/>
      <c r="M11" s="831"/>
      <c r="N11" s="831"/>
      <c r="O11" s="831"/>
      <c r="P11" s="827"/>
      <c r="Q11" s="832"/>
    </row>
    <row r="12" spans="1:17" ht="14.45" customHeight="1" x14ac:dyDescent="0.2">
      <c r="A12" s="821" t="s">
        <v>4338</v>
      </c>
      <c r="B12" s="822" t="s">
        <v>4504</v>
      </c>
      <c r="C12" s="822" t="s">
        <v>3621</v>
      </c>
      <c r="D12" s="822" t="s">
        <v>4507</v>
      </c>
      <c r="E12" s="822" t="s">
        <v>4508</v>
      </c>
      <c r="F12" s="831"/>
      <c r="G12" s="831"/>
      <c r="H12" s="831"/>
      <c r="I12" s="831"/>
      <c r="J12" s="831"/>
      <c r="K12" s="831"/>
      <c r="L12" s="831"/>
      <c r="M12" s="831"/>
      <c r="N12" s="831">
        <v>11</v>
      </c>
      <c r="O12" s="831">
        <v>115830</v>
      </c>
      <c r="P12" s="827"/>
      <c r="Q12" s="832">
        <v>10530</v>
      </c>
    </row>
    <row r="13" spans="1:17" ht="14.45" customHeight="1" x14ac:dyDescent="0.2">
      <c r="A13" s="821" t="s">
        <v>4338</v>
      </c>
      <c r="B13" s="822" t="s">
        <v>4504</v>
      </c>
      <c r="C13" s="822" t="s">
        <v>3621</v>
      </c>
      <c r="D13" s="822" t="s">
        <v>4509</v>
      </c>
      <c r="E13" s="822" t="s">
        <v>4510</v>
      </c>
      <c r="F13" s="831">
        <v>1</v>
      </c>
      <c r="G13" s="831">
        <v>1610</v>
      </c>
      <c r="H13" s="831"/>
      <c r="I13" s="831">
        <v>1610</v>
      </c>
      <c r="J13" s="831"/>
      <c r="K13" s="831"/>
      <c r="L13" s="831"/>
      <c r="M13" s="831"/>
      <c r="N13" s="831"/>
      <c r="O13" s="831"/>
      <c r="P13" s="827"/>
      <c r="Q13" s="832"/>
    </row>
    <row r="14" spans="1:17" ht="14.45" customHeight="1" x14ac:dyDescent="0.2">
      <c r="A14" s="821" t="s">
        <v>4338</v>
      </c>
      <c r="B14" s="822" t="s">
        <v>4504</v>
      </c>
      <c r="C14" s="822" t="s">
        <v>3621</v>
      </c>
      <c r="D14" s="822" t="s">
        <v>4511</v>
      </c>
      <c r="E14" s="822" t="s">
        <v>4512</v>
      </c>
      <c r="F14" s="831">
        <v>1</v>
      </c>
      <c r="G14" s="831">
        <v>1610</v>
      </c>
      <c r="H14" s="831"/>
      <c r="I14" s="831">
        <v>1610</v>
      </c>
      <c r="J14" s="831"/>
      <c r="K14" s="831"/>
      <c r="L14" s="831"/>
      <c r="M14" s="831"/>
      <c r="N14" s="831"/>
      <c r="O14" s="831"/>
      <c r="P14" s="827"/>
      <c r="Q14" s="832"/>
    </row>
    <row r="15" spans="1:17" ht="14.45" customHeight="1" x14ac:dyDescent="0.2">
      <c r="A15" s="821" t="s">
        <v>4338</v>
      </c>
      <c r="B15" s="822" t="s">
        <v>4504</v>
      </c>
      <c r="C15" s="822" t="s">
        <v>3621</v>
      </c>
      <c r="D15" s="822" t="s">
        <v>4513</v>
      </c>
      <c r="E15" s="822" t="s">
        <v>4514</v>
      </c>
      <c r="F15" s="831">
        <v>1</v>
      </c>
      <c r="G15" s="831">
        <v>1084.44</v>
      </c>
      <c r="H15" s="831"/>
      <c r="I15" s="831">
        <v>1084.44</v>
      </c>
      <c r="J15" s="831"/>
      <c r="K15" s="831"/>
      <c r="L15" s="831"/>
      <c r="M15" s="831"/>
      <c r="N15" s="831"/>
      <c r="O15" s="831"/>
      <c r="P15" s="827"/>
      <c r="Q15" s="832"/>
    </row>
    <row r="16" spans="1:17" ht="14.45" customHeight="1" x14ac:dyDescent="0.2">
      <c r="A16" s="821" t="s">
        <v>4338</v>
      </c>
      <c r="B16" s="822" t="s">
        <v>4515</v>
      </c>
      <c r="C16" s="822" t="s">
        <v>3621</v>
      </c>
      <c r="D16" s="822" t="s">
        <v>4516</v>
      </c>
      <c r="E16" s="822" t="s">
        <v>4517</v>
      </c>
      <c r="F16" s="831">
        <v>1</v>
      </c>
      <c r="G16" s="831">
        <v>222</v>
      </c>
      <c r="H16" s="831"/>
      <c r="I16" s="831">
        <v>222</v>
      </c>
      <c r="J16" s="831"/>
      <c r="K16" s="831"/>
      <c r="L16" s="831"/>
      <c r="M16" s="831"/>
      <c r="N16" s="831">
        <v>1</v>
      </c>
      <c r="O16" s="831">
        <v>224</v>
      </c>
      <c r="P16" s="827"/>
      <c r="Q16" s="832">
        <v>224</v>
      </c>
    </row>
    <row r="17" spans="1:17" ht="14.45" customHeight="1" x14ac:dyDescent="0.2">
      <c r="A17" s="821" t="s">
        <v>4338</v>
      </c>
      <c r="B17" s="822" t="s">
        <v>4515</v>
      </c>
      <c r="C17" s="822" t="s">
        <v>3621</v>
      </c>
      <c r="D17" s="822" t="s">
        <v>4518</v>
      </c>
      <c r="E17" s="822" t="s">
        <v>4519</v>
      </c>
      <c r="F17" s="831">
        <v>1</v>
      </c>
      <c r="G17" s="831">
        <v>509</v>
      </c>
      <c r="H17" s="831"/>
      <c r="I17" s="831">
        <v>509</v>
      </c>
      <c r="J17" s="831"/>
      <c r="K17" s="831"/>
      <c r="L17" s="831"/>
      <c r="M17" s="831"/>
      <c r="N17" s="831">
        <v>1</v>
      </c>
      <c r="O17" s="831">
        <v>517</v>
      </c>
      <c r="P17" s="827"/>
      <c r="Q17" s="832">
        <v>517</v>
      </c>
    </row>
    <row r="18" spans="1:17" ht="14.45" customHeight="1" x14ac:dyDescent="0.2">
      <c r="A18" s="821" t="s">
        <v>4338</v>
      </c>
      <c r="B18" s="822" t="s">
        <v>4515</v>
      </c>
      <c r="C18" s="822" t="s">
        <v>3621</v>
      </c>
      <c r="D18" s="822" t="s">
        <v>4520</v>
      </c>
      <c r="E18" s="822" t="s">
        <v>4521</v>
      </c>
      <c r="F18" s="831">
        <v>6</v>
      </c>
      <c r="G18" s="831">
        <v>2124</v>
      </c>
      <c r="H18" s="831">
        <v>0.3323943661971831</v>
      </c>
      <c r="I18" s="831">
        <v>354</v>
      </c>
      <c r="J18" s="831">
        <v>18</v>
      </c>
      <c r="K18" s="831">
        <v>6390</v>
      </c>
      <c r="L18" s="831">
        <v>1</v>
      </c>
      <c r="M18" s="831">
        <v>355</v>
      </c>
      <c r="N18" s="831">
        <v>29</v>
      </c>
      <c r="O18" s="831">
        <v>10295</v>
      </c>
      <c r="P18" s="827">
        <v>1.6111111111111112</v>
      </c>
      <c r="Q18" s="832">
        <v>355</v>
      </c>
    </row>
    <row r="19" spans="1:17" ht="14.45" customHeight="1" x14ac:dyDescent="0.2">
      <c r="A19" s="821" t="s">
        <v>4338</v>
      </c>
      <c r="B19" s="822" t="s">
        <v>4515</v>
      </c>
      <c r="C19" s="822" t="s">
        <v>3621</v>
      </c>
      <c r="D19" s="822" t="s">
        <v>4522</v>
      </c>
      <c r="E19" s="822" t="s">
        <v>4523</v>
      </c>
      <c r="F19" s="831">
        <v>152</v>
      </c>
      <c r="G19" s="831">
        <v>9880</v>
      </c>
      <c r="H19" s="831">
        <v>0.99346405228758172</v>
      </c>
      <c r="I19" s="831">
        <v>65</v>
      </c>
      <c r="J19" s="831">
        <v>153</v>
      </c>
      <c r="K19" s="831">
        <v>9945</v>
      </c>
      <c r="L19" s="831">
        <v>1</v>
      </c>
      <c r="M19" s="831">
        <v>65</v>
      </c>
      <c r="N19" s="831">
        <v>232</v>
      </c>
      <c r="O19" s="831">
        <v>15312</v>
      </c>
      <c r="P19" s="827">
        <v>1.5396681749622927</v>
      </c>
      <c r="Q19" s="832">
        <v>66</v>
      </c>
    </row>
    <row r="20" spans="1:17" ht="14.45" customHeight="1" x14ac:dyDescent="0.2">
      <c r="A20" s="821" t="s">
        <v>4338</v>
      </c>
      <c r="B20" s="822" t="s">
        <v>4515</v>
      </c>
      <c r="C20" s="822" t="s">
        <v>3621</v>
      </c>
      <c r="D20" s="822" t="s">
        <v>4524</v>
      </c>
      <c r="E20" s="822" t="s">
        <v>4525</v>
      </c>
      <c r="F20" s="831">
        <v>1</v>
      </c>
      <c r="G20" s="831">
        <v>592</v>
      </c>
      <c r="H20" s="831">
        <v>0.33221099887766553</v>
      </c>
      <c r="I20" s="831">
        <v>592</v>
      </c>
      <c r="J20" s="831">
        <v>3</v>
      </c>
      <c r="K20" s="831">
        <v>1782</v>
      </c>
      <c r="L20" s="831">
        <v>1</v>
      </c>
      <c r="M20" s="831">
        <v>594</v>
      </c>
      <c r="N20" s="831">
        <v>4</v>
      </c>
      <c r="O20" s="831">
        <v>2380</v>
      </c>
      <c r="P20" s="827">
        <v>1.3355780022446688</v>
      </c>
      <c r="Q20" s="832">
        <v>595</v>
      </c>
    </row>
    <row r="21" spans="1:17" ht="14.45" customHeight="1" x14ac:dyDescent="0.2">
      <c r="A21" s="821" t="s">
        <v>4338</v>
      </c>
      <c r="B21" s="822" t="s">
        <v>4515</v>
      </c>
      <c r="C21" s="822" t="s">
        <v>3621</v>
      </c>
      <c r="D21" s="822" t="s">
        <v>4526</v>
      </c>
      <c r="E21" s="822" t="s">
        <v>4527</v>
      </c>
      <c r="F21" s="831">
        <v>1</v>
      </c>
      <c r="G21" s="831">
        <v>617</v>
      </c>
      <c r="H21" s="831">
        <v>0.49919093851132684</v>
      </c>
      <c r="I21" s="831">
        <v>617</v>
      </c>
      <c r="J21" s="831">
        <v>2</v>
      </c>
      <c r="K21" s="831">
        <v>1236</v>
      </c>
      <c r="L21" s="831">
        <v>1</v>
      </c>
      <c r="M21" s="831">
        <v>618</v>
      </c>
      <c r="N21" s="831">
        <v>4</v>
      </c>
      <c r="O21" s="831">
        <v>2476</v>
      </c>
      <c r="P21" s="827">
        <v>2.0032362459546924</v>
      </c>
      <c r="Q21" s="832">
        <v>619</v>
      </c>
    </row>
    <row r="22" spans="1:17" ht="14.45" customHeight="1" x14ac:dyDescent="0.2">
      <c r="A22" s="821" t="s">
        <v>4338</v>
      </c>
      <c r="B22" s="822" t="s">
        <v>4515</v>
      </c>
      <c r="C22" s="822" t="s">
        <v>3621</v>
      </c>
      <c r="D22" s="822" t="s">
        <v>4528</v>
      </c>
      <c r="E22" s="822" t="s">
        <v>4529</v>
      </c>
      <c r="F22" s="831"/>
      <c r="G22" s="831"/>
      <c r="H22" s="831"/>
      <c r="I22" s="831"/>
      <c r="J22" s="831">
        <v>2</v>
      </c>
      <c r="K22" s="831">
        <v>308</v>
      </c>
      <c r="L22" s="831">
        <v>1</v>
      </c>
      <c r="M22" s="831">
        <v>154</v>
      </c>
      <c r="N22" s="831">
        <v>2</v>
      </c>
      <c r="O22" s="831">
        <v>308</v>
      </c>
      <c r="P22" s="827">
        <v>1</v>
      </c>
      <c r="Q22" s="832">
        <v>154</v>
      </c>
    </row>
    <row r="23" spans="1:17" ht="14.45" customHeight="1" x14ac:dyDescent="0.2">
      <c r="A23" s="821" t="s">
        <v>4338</v>
      </c>
      <c r="B23" s="822" t="s">
        <v>4515</v>
      </c>
      <c r="C23" s="822" t="s">
        <v>3621</v>
      </c>
      <c r="D23" s="822" t="s">
        <v>4530</v>
      </c>
      <c r="E23" s="822" t="s">
        <v>4531</v>
      </c>
      <c r="F23" s="831">
        <v>7</v>
      </c>
      <c r="G23" s="831">
        <v>168</v>
      </c>
      <c r="H23" s="831">
        <v>0.40384615384615385</v>
      </c>
      <c r="I23" s="831">
        <v>24</v>
      </c>
      <c r="J23" s="831">
        <v>16</v>
      </c>
      <c r="K23" s="831">
        <v>416</v>
      </c>
      <c r="L23" s="831">
        <v>1</v>
      </c>
      <c r="M23" s="831">
        <v>26</v>
      </c>
      <c r="N23" s="831">
        <v>7</v>
      </c>
      <c r="O23" s="831">
        <v>182</v>
      </c>
      <c r="P23" s="827">
        <v>0.4375</v>
      </c>
      <c r="Q23" s="832">
        <v>26</v>
      </c>
    </row>
    <row r="24" spans="1:17" ht="14.45" customHeight="1" x14ac:dyDescent="0.2">
      <c r="A24" s="821" t="s">
        <v>4338</v>
      </c>
      <c r="B24" s="822" t="s">
        <v>4515</v>
      </c>
      <c r="C24" s="822" t="s">
        <v>3621</v>
      </c>
      <c r="D24" s="822" t="s">
        <v>4532</v>
      </c>
      <c r="E24" s="822" t="s">
        <v>4533</v>
      </c>
      <c r="F24" s="831">
        <v>72</v>
      </c>
      <c r="G24" s="831">
        <v>3960</v>
      </c>
      <c r="H24" s="831">
        <v>1.0285714285714285</v>
      </c>
      <c r="I24" s="831">
        <v>55</v>
      </c>
      <c r="J24" s="831">
        <v>70</v>
      </c>
      <c r="K24" s="831">
        <v>3850</v>
      </c>
      <c r="L24" s="831">
        <v>1</v>
      </c>
      <c r="M24" s="831">
        <v>55</v>
      </c>
      <c r="N24" s="831">
        <v>69</v>
      </c>
      <c r="O24" s="831">
        <v>3795</v>
      </c>
      <c r="P24" s="827">
        <v>0.98571428571428577</v>
      </c>
      <c r="Q24" s="832">
        <v>55</v>
      </c>
    </row>
    <row r="25" spans="1:17" ht="14.45" customHeight="1" x14ac:dyDescent="0.2">
      <c r="A25" s="821" t="s">
        <v>4338</v>
      </c>
      <c r="B25" s="822" t="s">
        <v>4515</v>
      </c>
      <c r="C25" s="822" t="s">
        <v>3621</v>
      </c>
      <c r="D25" s="822" t="s">
        <v>4534</v>
      </c>
      <c r="E25" s="822" t="s">
        <v>4535</v>
      </c>
      <c r="F25" s="831">
        <v>768</v>
      </c>
      <c r="G25" s="831">
        <v>59136</v>
      </c>
      <c r="H25" s="831">
        <v>1.0135746606334841</v>
      </c>
      <c r="I25" s="831">
        <v>77</v>
      </c>
      <c r="J25" s="831">
        <v>748</v>
      </c>
      <c r="K25" s="831">
        <v>58344</v>
      </c>
      <c r="L25" s="831">
        <v>1</v>
      </c>
      <c r="M25" s="831">
        <v>78</v>
      </c>
      <c r="N25" s="831">
        <v>851</v>
      </c>
      <c r="O25" s="831">
        <v>66378</v>
      </c>
      <c r="P25" s="827">
        <v>1.1377005347593583</v>
      </c>
      <c r="Q25" s="832">
        <v>78</v>
      </c>
    </row>
    <row r="26" spans="1:17" ht="14.45" customHeight="1" x14ac:dyDescent="0.2">
      <c r="A26" s="821" t="s">
        <v>4338</v>
      </c>
      <c r="B26" s="822" t="s">
        <v>4515</v>
      </c>
      <c r="C26" s="822" t="s">
        <v>3621</v>
      </c>
      <c r="D26" s="822" t="s">
        <v>4536</v>
      </c>
      <c r="E26" s="822" t="s">
        <v>4537</v>
      </c>
      <c r="F26" s="831">
        <v>22</v>
      </c>
      <c r="G26" s="831">
        <v>528</v>
      </c>
      <c r="H26" s="831">
        <v>0.84615384615384615</v>
      </c>
      <c r="I26" s="831">
        <v>24</v>
      </c>
      <c r="J26" s="831">
        <v>26</v>
      </c>
      <c r="K26" s="831">
        <v>624</v>
      </c>
      <c r="L26" s="831">
        <v>1</v>
      </c>
      <c r="M26" s="831">
        <v>24</v>
      </c>
      <c r="N26" s="831">
        <v>25</v>
      </c>
      <c r="O26" s="831">
        <v>625</v>
      </c>
      <c r="P26" s="827">
        <v>1.0016025641025641</v>
      </c>
      <c r="Q26" s="832">
        <v>25</v>
      </c>
    </row>
    <row r="27" spans="1:17" ht="14.45" customHeight="1" x14ac:dyDescent="0.2">
      <c r="A27" s="821" t="s">
        <v>4338</v>
      </c>
      <c r="B27" s="822" t="s">
        <v>4515</v>
      </c>
      <c r="C27" s="822" t="s">
        <v>3621</v>
      </c>
      <c r="D27" s="822" t="s">
        <v>4538</v>
      </c>
      <c r="E27" s="822" t="s">
        <v>4539</v>
      </c>
      <c r="F27" s="831">
        <v>9</v>
      </c>
      <c r="G27" s="831">
        <v>594</v>
      </c>
      <c r="H27" s="831">
        <v>1.8</v>
      </c>
      <c r="I27" s="831">
        <v>66</v>
      </c>
      <c r="J27" s="831">
        <v>5</v>
      </c>
      <c r="K27" s="831">
        <v>330</v>
      </c>
      <c r="L27" s="831">
        <v>1</v>
      </c>
      <c r="M27" s="831">
        <v>66</v>
      </c>
      <c r="N27" s="831">
        <v>16</v>
      </c>
      <c r="O27" s="831">
        <v>1056</v>
      </c>
      <c r="P27" s="827">
        <v>3.2</v>
      </c>
      <c r="Q27" s="832">
        <v>66</v>
      </c>
    </row>
    <row r="28" spans="1:17" ht="14.45" customHeight="1" x14ac:dyDescent="0.2">
      <c r="A28" s="821" t="s">
        <v>4338</v>
      </c>
      <c r="B28" s="822" t="s">
        <v>4515</v>
      </c>
      <c r="C28" s="822" t="s">
        <v>3621</v>
      </c>
      <c r="D28" s="822" t="s">
        <v>4540</v>
      </c>
      <c r="E28" s="822" t="s">
        <v>4541</v>
      </c>
      <c r="F28" s="831"/>
      <c r="G28" s="831"/>
      <c r="H28" s="831"/>
      <c r="I28" s="831"/>
      <c r="J28" s="831"/>
      <c r="K28" s="831"/>
      <c r="L28" s="831"/>
      <c r="M28" s="831"/>
      <c r="N28" s="831">
        <v>1</v>
      </c>
      <c r="O28" s="831">
        <v>103</v>
      </c>
      <c r="P28" s="827"/>
      <c r="Q28" s="832">
        <v>103</v>
      </c>
    </row>
    <row r="29" spans="1:17" ht="14.45" customHeight="1" x14ac:dyDescent="0.2">
      <c r="A29" s="821" t="s">
        <v>4338</v>
      </c>
      <c r="B29" s="822" t="s">
        <v>4515</v>
      </c>
      <c r="C29" s="822" t="s">
        <v>3621</v>
      </c>
      <c r="D29" s="822" t="s">
        <v>4542</v>
      </c>
      <c r="E29" s="822" t="s">
        <v>4543</v>
      </c>
      <c r="F29" s="831">
        <v>16</v>
      </c>
      <c r="G29" s="831">
        <v>5600</v>
      </c>
      <c r="H29" s="831">
        <v>15.954415954415955</v>
      </c>
      <c r="I29" s="831">
        <v>350</v>
      </c>
      <c r="J29" s="831">
        <v>1</v>
      </c>
      <c r="K29" s="831">
        <v>351</v>
      </c>
      <c r="L29" s="831">
        <v>1</v>
      </c>
      <c r="M29" s="831">
        <v>351</v>
      </c>
      <c r="N29" s="831">
        <v>32</v>
      </c>
      <c r="O29" s="831">
        <v>11264</v>
      </c>
      <c r="P29" s="827">
        <v>32.091168091168093</v>
      </c>
      <c r="Q29" s="832">
        <v>352</v>
      </c>
    </row>
    <row r="30" spans="1:17" ht="14.45" customHeight="1" x14ac:dyDescent="0.2">
      <c r="A30" s="821" t="s">
        <v>4338</v>
      </c>
      <c r="B30" s="822" t="s">
        <v>4515</v>
      </c>
      <c r="C30" s="822" t="s">
        <v>3621</v>
      </c>
      <c r="D30" s="822" t="s">
        <v>4544</v>
      </c>
      <c r="E30" s="822" t="s">
        <v>4545</v>
      </c>
      <c r="F30" s="831">
        <v>15</v>
      </c>
      <c r="G30" s="831">
        <v>375</v>
      </c>
      <c r="H30" s="831">
        <v>1.5</v>
      </c>
      <c r="I30" s="831">
        <v>25</v>
      </c>
      <c r="J30" s="831">
        <v>10</v>
      </c>
      <c r="K30" s="831">
        <v>250</v>
      </c>
      <c r="L30" s="831">
        <v>1</v>
      </c>
      <c r="M30" s="831">
        <v>25</v>
      </c>
      <c r="N30" s="831">
        <v>18</v>
      </c>
      <c r="O30" s="831">
        <v>468</v>
      </c>
      <c r="P30" s="827">
        <v>1.8720000000000001</v>
      </c>
      <c r="Q30" s="832">
        <v>26</v>
      </c>
    </row>
    <row r="31" spans="1:17" ht="14.45" customHeight="1" x14ac:dyDescent="0.2">
      <c r="A31" s="821" t="s">
        <v>4338</v>
      </c>
      <c r="B31" s="822" t="s">
        <v>4515</v>
      </c>
      <c r="C31" s="822" t="s">
        <v>3621</v>
      </c>
      <c r="D31" s="822" t="s">
        <v>4546</v>
      </c>
      <c r="E31" s="822" t="s">
        <v>4547</v>
      </c>
      <c r="F31" s="831">
        <v>1</v>
      </c>
      <c r="G31" s="831">
        <v>742</v>
      </c>
      <c r="H31" s="831">
        <v>0.33333333333333331</v>
      </c>
      <c r="I31" s="831">
        <v>742</v>
      </c>
      <c r="J31" s="831">
        <v>3</v>
      </c>
      <c r="K31" s="831">
        <v>2226</v>
      </c>
      <c r="L31" s="831">
        <v>1</v>
      </c>
      <c r="M31" s="831">
        <v>742</v>
      </c>
      <c r="N31" s="831">
        <v>4</v>
      </c>
      <c r="O31" s="831">
        <v>2972</v>
      </c>
      <c r="P31" s="827">
        <v>1.3351302785265049</v>
      </c>
      <c r="Q31" s="832">
        <v>743</v>
      </c>
    </row>
    <row r="32" spans="1:17" ht="14.45" customHeight="1" x14ac:dyDescent="0.2">
      <c r="A32" s="821" t="s">
        <v>4338</v>
      </c>
      <c r="B32" s="822" t="s">
        <v>4515</v>
      </c>
      <c r="C32" s="822" t="s">
        <v>3621</v>
      </c>
      <c r="D32" s="822" t="s">
        <v>4548</v>
      </c>
      <c r="E32" s="822" t="s">
        <v>4549</v>
      </c>
      <c r="F32" s="831">
        <v>52</v>
      </c>
      <c r="G32" s="831">
        <v>9412</v>
      </c>
      <c r="H32" s="831">
        <v>1</v>
      </c>
      <c r="I32" s="831">
        <v>181</v>
      </c>
      <c r="J32" s="831">
        <v>52</v>
      </c>
      <c r="K32" s="831">
        <v>9412</v>
      </c>
      <c r="L32" s="831">
        <v>1</v>
      </c>
      <c r="M32" s="831">
        <v>181</v>
      </c>
      <c r="N32" s="831">
        <v>71</v>
      </c>
      <c r="O32" s="831">
        <v>12851</v>
      </c>
      <c r="P32" s="827">
        <v>1.3653846153846154</v>
      </c>
      <c r="Q32" s="832">
        <v>181</v>
      </c>
    </row>
    <row r="33" spans="1:17" ht="14.45" customHeight="1" x14ac:dyDescent="0.2">
      <c r="A33" s="821" t="s">
        <v>4338</v>
      </c>
      <c r="B33" s="822" t="s">
        <v>4515</v>
      </c>
      <c r="C33" s="822" t="s">
        <v>3621</v>
      </c>
      <c r="D33" s="822" t="s">
        <v>4550</v>
      </c>
      <c r="E33" s="822" t="s">
        <v>4551</v>
      </c>
      <c r="F33" s="831">
        <v>41</v>
      </c>
      <c r="G33" s="831">
        <v>10414</v>
      </c>
      <c r="H33" s="831">
        <v>0.87234042553191493</v>
      </c>
      <c r="I33" s="831">
        <v>254</v>
      </c>
      <c r="J33" s="831">
        <v>47</v>
      </c>
      <c r="K33" s="831">
        <v>11938</v>
      </c>
      <c r="L33" s="831">
        <v>1</v>
      </c>
      <c r="M33" s="831">
        <v>254</v>
      </c>
      <c r="N33" s="831">
        <v>70</v>
      </c>
      <c r="O33" s="831">
        <v>17780</v>
      </c>
      <c r="P33" s="827">
        <v>1.4893617021276595</v>
      </c>
      <c r="Q33" s="832">
        <v>254</v>
      </c>
    </row>
    <row r="34" spans="1:17" ht="14.45" customHeight="1" x14ac:dyDescent="0.2">
      <c r="A34" s="821" t="s">
        <v>4338</v>
      </c>
      <c r="B34" s="822" t="s">
        <v>4515</v>
      </c>
      <c r="C34" s="822" t="s">
        <v>3621</v>
      </c>
      <c r="D34" s="822" t="s">
        <v>4552</v>
      </c>
      <c r="E34" s="822" t="s">
        <v>4553</v>
      </c>
      <c r="F34" s="831">
        <v>1</v>
      </c>
      <c r="G34" s="831">
        <v>268</v>
      </c>
      <c r="H34" s="831">
        <v>0.33209417596034696</v>
      </c>
      <c r="I34" s="831">
        <v>268</v>
      </c>
      <c r="J34" s="831">
        <v>3</v>
      </c>
      <c r="K34" s="831">
        <v>807</v>
      </c>
      <c r="L34" s="831">
        <v>1</v>
      </c>
      <c r="M34" s="831">
        <v>269</v>
      </c>
      <c r="N34" s="831">
        <v>4</v>
      </c>
      <c r="O34" s="831">
        <v>1076</v>
      </c>
      <c r="P34" s="827">
        <v>1.3333333333333333</v>
      </c>
      <c r="Q34" s="832">
        <v>269</v>
      </c>
    </row>
    <row r="35" spans="1:17" ht="14.45" customHeight="1" x14ac:dyDescent="0.2">
      <c r="A35" s="821" t="s">
        <v>4338</v>
      </c>
      <c r="B35" s="822" t="s">
        <v>4515</v>
      </c>
      <c r="C35" s="822" t="s">
        <v>3621</v>
      </c>
      <c r="D35" s="822" t="s">
        <v>4554</v>
      </c>
      <c r="E35" s="822" t="s">
        <v>4555</v>
      </c>
      <c r="F35" s="831">
        <v>59</v>
      </c>
      <c r="G35" s="831">
        <v>12803</v>
      </c>
      <c r="H35" s="831">
        <v>0.921875</v>
      </c>
      <c r="I35" s="831">
        <v>217</v>
      </c>
      <c r="J35" s="831">
        <v>64</v>
      </c>
      <c r="K35" s="831">
        <v>13888</v>
      </c>
      <c r="L35" s="831">
        <v>1</v>
      </c>
      <c r="M35" s="831">
        <v>217</v>
      </c>
      <c r="N35" s="831">
        <v>74</v>
      </c>
      <c r="O35" s="831">
        <v>16058</v>
      </c>
      <c r="P35" s="827">
        <v>1.15625</v>
      </c>
      <c r="Q35" s="832">
        <v>217</v>
      </c>
    </row>
    <row r="36" spans="1:17" ht="14.45" customHeight="1" x14ac:dyDescent="0.2">
      <c r="A36" s="821" t="s">
        <v>4338</v>
      </c>
      <c r="B36" s="822" t="s">
        <v>4515</v>
      </c>
      <c r="C36" s="822" t="s">
        <v>3621</v>
      </c>
      <c r="D36" s="822" t="s">
        <v>4556</v>
      </c>
      <c r="E36" s="822" t="s">
        <v>4557</v>
      </c>
      <c r="F36" s="831">
        <v>1</v>
      </c>
      <c r="G36" s="831">
        <v>592</v>
      </c>
      <c r="H36" s="831">
        <v>0.49831649831649832</v>
      </c>
      <c r="I36" s="831">
        <v>592</v>
      </c>
      <c r="J36" s="831">
        <v>2</v>
      </c>
      <c r="K36" s="831">
        <v>1188</v>
      </c>
      <c r="L36" s="831">
        <v>1</v>
      </c>
      <c r="M36" s="831">
        <v>594</v>
      </c>
      <c r="N36" s="831">
        <v>4</v>
      </c>
      <c r="O36" s="831">
        <v>2380</v>
      </c>
      <c r="P36" s="827">
        <v>2.0033670033670035</v>
      </c>
      <c r="Q36" s="832">
        <v>595</v>
      </c>
    </row>
    <row r="37" spans="1:17" ht="14.45" customHeight="1" x14ac:dyDescent="0.2">
      <c r="A37" s="821" t="s">
        <v>4338</v>
      </c>
      <c r="B37" s="822" t="s">
        <v>4515</v>
      </c>
      <c r="C37" s="822" t="s">
        <v>3621</v>
      </c>
      <c r="D37" s="822" t="s">
        <v>4558</v>
      </c>
      <c r="E37" s="822" t="s">
        <v>4559</v>
      </c>
      <c r="F37" s="831">
        <v>1</v>
      </c>
      <c r="G37" s="831">
        <v>50</v>
      </c>
      <c r="H37" s="831">
        <v>1</v>
      </c>
      <c r="I37" s="831">
        <v>50</v>
      </c>
      <c r="J37" s="831">
        <v>1</v>
      </c>
      <c r="K37" s="831">
        <v>50</v>
      </c>
      <c r="L37" s="831">
        <v>1</v>
      </c>
      <c r="M37" s="831">
        <v>50</v>
      </c>
      <c r="N37" s="831"/>
      <c r="O37" s="831"/>
      <c r="P37" s="827"/>
      <c r="Q37" s="832"/>
    </row>
    <row r="38" spans="1:17" ht="14.45" customHeight="1" x14ac:dyDescent="0.2">
      <c r="A38" s="821" t="s">
        <v>4338</v>
      </c>
      <c r="B38" s="822" t="s">
        <v>4515</v>
      </c>
      <c r="C38" s="822" t="s">
        <v>3621</v>
      </c>
      <c r="D38" s="822" t="s">
        <v>4560</v>
      </c>
      <c r="E38" s="822" t="s">
        <v>4561</v>
      </c>
      <c r="F38" s="831">
        <v>1</v>
      </c>
      <c r="G38" s="831">
        <v>547</v>
      </c>
      <c r="H38" s="831">
        <v>0.33272506082725062</v>
      </c>
      <c r="I38" s="831">
        <v>547</v>
      </c>
      <c r="J38" s="831">
        <v>3</v>
      </c>
      <c r="K38" s="831">
        <v>1644</v>
      </c>
      <c r="L38" s="831">
        <v>1</v>
      </c>
      <c r="M38" s="831">
        <v>548</v>
      </c>
      <c r="N38" s="831">
        <v>4</v>
      </c>
      <c r="O38" s="831">
        <v>2196</v>
      </c>
      <c r="P38" s="827">
        <v>1.3357664233576643</v>
      </c>
      <c r="Q38" s="832">
        <v>549</v>
      </c>
    </row>
    <row r="39" spans="1:17" ht="14.45" customHeight="1" x14ac:dyDescent="0.2">
      <c r="A39" s="821" t="s">
        <v>4338</v>
      </c>
      <c r="B39" s="822" t="s">
        <v>4515</v>
      </c>
      <c r="C39" s="822" t="s">
        <v>3621</v>
      </c>
      <c r="D39" s="822" t="s">
        <v>4562</v>
      </c>
      <c r="E39" s="822" t="s">
        <v>4563</v>
      </c>
      <c r="F39" s="831"/>
      <c r="G39" s="831"/>
      <c r="H39" s="831"/>
      <c r="I39" s="831"/>
      <c r="J39" s="831"/>
      <c r="K39" s="831"/>
      <c r="L39" s="831"/>
      <c r="M39" s="831"/>
      <c r="N39" s="831">
        <v>1</v>
      </c>
      <c r="O39" s="831">
        <v>525</v>
      </c>
      <c r="P39" s="827"/>
      <c r="Q39" s="832">
        <v>525</v>
      </c>
    </row>
    <row r="40" spans="1:17" ht="14.45" customHeight="1" x14ac:dyDescent="0.2">
      <c r="A40" s="821" t="s">
        <v>4338</v>
      </c>
      <c r="B40" s="822" t="s">
        <v>4515</v>
      </c>
      <c r="C40" s="822" t="s">
        <v>3621</v>
      </c>
      <c r="D40" s="822" t="s">
        <v>4564</v>
      </c>
      <c r="E40" s="822" t="s">
        <v>4565</v>
      </c>
      <c r="F40" s="831">
        <v>1</v>
      </c>
      <c r="G40" s="831">
        <v>736</v>
      </c>
      <c r="H40" s="831">
        <v>0.33288104929895973</v>
      </c>
      <c r="I40" s="831">
        <v>736</v>
      </c>
      <c r="J40" s="831">
        <v>3</v>
      </c>
      <c r="K40" s="831">
        <v>2211</v>
      </c>
      <c r="L40" s="831">
        <v>1</v>
      </c>
      <c r="M40" s="831">
        <v>737</v>
      </c>
      <c r="N40" s="831">
        <v>4</v>
      </c>
      <c r="O40" s="831">
        <v>2948</v>
      </c>
      <c r="P40" s="827">
        <v>1.3333333333333333</v>
      </c>
      <c r="Q40" s="832">
        <v>737</v>
      </c>
    </row>
    <row r="41" spans="1:17" ht="14.45" customHeight="1" x14ac:dyDescent="0.2">
      <c r="A41" s="821" t="s">
        <v>4338</v>
      </c>
      <c r="B41" s="822" t="s">
        <v>4515</v>
      </c>
      <c r="C41" s="822" t="s">
        <v>3621</v>
      </c>
      <c r="D41" s="822" t="s">
        <v>4566</v>
      </c>
      <c r="E41" s="822" t="s">
        <v>4567</v>
      </c>
      <c r="F41" s="831"/>
      <c r="G41" s="831"/>
      <c r="H41" s="831"/>
      <c r="I41" s="831"/>
      <c r="J41" s="831">
        <v>1</v>
      </c>
      <c r="K41" s="831">
        <v>330</v>
      </c>
      <c r="L41" s="831">
        <v>1</v>
      </c>
      <c r="M41" s="831">
        <v>330</v>
      </c>
      <c r="N41" s="831">
        <v>1</v>
      </c>
      <c r="O41" s="831">
        <v>331</v>
      </c>
      <c r="P41" s="827">
        <v>1.0030303030303029</v>
      </c>
      <c r="Q41" s="832">
        <v>331</v>
      </c>
    </row>
    <row r="42" spans="1:17" ht="14.45" customHeight="1" x14ac:dyDescent="0.2">
      <c r="A42" s="821" t="s">
        <v>4338</v>
      </c>
      <c r="B42" s="822" t="s">
        <v>4515</v>
      </c>
      <c r="C42" s="822" t="s">
        <v>3621</v>
      </c>
      <c r="D42" s="822" t="s">
        <v>4568</v>
      </c>
      <c r="E42" s="822" t="s">
        <v>4569</v>
      </c>
      <c r="F42" s="831">
        <v>1</v>
      </c>
      <c r="G42" s="831">
        <v>346</v>
      </c>
      <c r="H42" s="831">
        <v>0.49855907780979825</v>
      </c>
      <c r="I42" s="831">
        <v>346</v>
      </c>
      <c r="J42" s="831">
        <v>2</v>
      </c>
      <c r="K42" s="831">
        <v>694</v>
      </c>
      <c r="L42" s="831">
        <v>1</v>
      </c>
      <c r="M42" s="831">
        <v>347</v>
      </c>
      <c r="N42" s="831">
        <v>4</v>
      </c>
      <c r="O42" s="831">
        <v>1392</v>
      </c>
      <c r="P42" s="827">
        <v>2.005763688760807</v>
      </c>
      <c r="Q42" s="832">
        <v>348</v>
      </c>
    </row>
    <row r="43" spans="1:17" ht="14.45" customHeight="1" x14ac:dyDescent="0.2">
      <c r="A43" s="821" t="s">
        <v>4338</v>
      </c>
      <c r="B43" s="822" t="s">
        <v>4515</v>
      </c>
      <c r="C43" s="822" t="s">
        <v>3621</v>
      </c>
      <c r="D43" s="822" t="s">
        <v>4570</v>
      </c>
      <c r="E43" s="822" t="s">
        <v>4571</v>
      </c>
      <c r="F43" s="831">
        <v>1</v>
      </c>
      <c r="G43" s="831">
        <v>232</v>
      </c>
      <c r="H43" s="831">
        <v>1</v>
      </c>
      <c r="I43" s="831">
        <v>232</v>
      </c>
      <c r="J43" s="831">
        <v>1</v>
      </c>
      <c r="K43" s="831">
        <v>232</v>
      </c>
      <c r="L43" s="831">
        <v>1</v>
      </c>
      <c r="M43" s="831">
        <v>232</v>
      </c>
      <c r="N43" s="831">
        <v>2</v>
      </c>
      <c r="O43" s="831">
        <v>466</v>
      </c>
      <c r="P43" s="827">
        <v>2.0086206896551726</v>
      </c>
      <c r="Q43" s="832">
        <v>233</v>
      </c>
    </row>
    <row r="44" spans="1:17" ht="14.45" customHeight="1" x14ac:dyDescent="0.2">
      <c r="A44" s="821" t="s">
        <v>4338</v>
      </c>
      <c r="B44" s="822" t="s">
        <v>4515</v>
      </c>
      <c r="C44" s="822" t="s">
        <v>3621</v>
      </c>
      <c r="D44" s="822" t="s">
        <v>4572</v>
      </c>
      <c r="E44" s="822" t="s">
        <v>4573</v>
      </c>
      <c r="F44" s="831"/>
      <c r="G44" s="831"/>
      <c r="H44" s="831"/>
      <c r="I44" s="831"/>
      <c r="J44" s="831">
        <v>1</v>
      </c>
      <c r="K44" s="831">
        <v>234</v>
      </c>
      <c r="L44" s="831">
        <v>1</v>
      </c>
      <c r="M44" s="831">
        <v>234</v>
      </c>
      <c r="N44" s="831">
        <v>1</v>
      </c>
      <c r="O44" s="831">
        <v>234</v>
      </c>
      <c r="P44" s="827">
        <v>1</v>
      </c>
      <c r="Q44" s="832">
        <v>234</v>
      </c>
    </row>
    <row r="45" spans="1:17" ht="14.45" customHeight="1" x14ac:dyDescent="0.2">
      <c r="A45" s="821" t="s">
        <v>4338</v>
      </c>
      <c r="B45" s="822" t="s">
        <v>4515</v>
      </c>
      <c r="C45" s="822" t="s">
        <v>3621</v>
      </c>
      <c r="D45" s="822" t="s">
        <v>4574</v>
      </c>
      <c r="E45" s="822" t="s">
        <v>4575</v>
      </c>
      <c r="F45" s="831">
        <v>1</v>
      </c>
      <c r="G45" s="831">
        <v>410</v>
      </c>
      <c r="H45" s="831"/>
      <c r="I45" s="831">
        <v>410</v>
      </c>
      <c r="J45" s="831"/>
      <c r="K45" s="831"/>
      <c r="L45" s="831"/>
      <c r="M45" s="831"/>
      <c r="N45" s="831">
        <v>1</v>
      </c>
      <c r="O45" s="831">
        <v>411</v>
      </c>
      <c r="P45" s="827"/>
      <c r="Q45" s="832">
        <v>411</v>
      </c>
    </row>
    <row r="46" spans="1:17" ht="14.45" customHeight="1" x14ac:dyDescent="0.2">
      <c r="A46" s="821" t="s">
        <v>4338</v>
      </c>
      <c r="B46" s="822" t="s">
        <v>4515</v>
      </c>
      <c r="C46" s="822" t="s">
        <v>3621</v>
      </c>
      <c r="D46" s="822" t="s">
        <v>4576</v>
      </c>
      <c r="E46" s="822" t="s">
        <v>4577</v>
      </c>
      <c r="F46" s="831">
        <v>1</v>
      </c>
      <c r="G46" s="831">
        <v>590</v>
      </c>
      <c r="H46" s="831"/>
      <c r="I46" s="831">
        <v>590</v>
      </c>
      <c r="J46" s="831"/>
      <c r="K46" s="831"/>
      <c r="L46" s="831"/>
      <c r="M46" s="831"/>
      <c r="N46" s="831">
        <v>1</v>
      </c>
      <c r="O46" s="831">
        <v>592</v>
      </c>
      <c r="P46" s="827"/>
      <c r="Q46" s="832">
        <v>592</v>
      </c>
    </row>
    <row r="47" spans="1:17" ht="14.45" customHeight="1" x14ac:dyDescent="0.2">
      <c r="A47" s="821" t="s">
        <v>4338</v>
      </c>
      <c r="B47" s="822" t="s">
        <v>4515</v>
      </c>
      <c r="C47" s="822" t="s">
        <v>3621</v>
      </c>
      <c r="D47" s="822" t="s">
        <v>4578</v>
      </c>
      <c r="E47" s="822" t="s">
        <v>4579</v>
      </c>
      <c r="F47" s="831"/>
      <c r="G47" s="831"/>
      <c r="H47" s="831"/>
      <c r="I47" s="831"/>
      <c r="J47" s="831">
        <v>1</v>
      </c>
      <c r="K47" s="831">
        <v>388</v>
      </c>
      <c r="L47" s="831">
        <v>1</v>
      </c>
      <c r="M47" s="831">
        <v>388</v>
      </c>
      <c r="N47" s="831"/>
      <c r="O47" s="831"/>
      <c r="P47" s="827"/>
      <c r="Q47" s="832"/>
    </row>
    <row r="48" spans="1:17" ht="14.45" customHeight="1" x14ac:dyDescent="0.2">
      <c r="A48" s="821" t="s">
        <v>4338</v>
      </c>
      <c r="B48" s="822" t="s">
        <v>4515</v>
      </c>
      <c r="C48" s="822" t="s">
        <v>3621</v>
      </c>
      <c r="D48" s="822" t="s">
        <v>4580</v>
      </c>
      <c r="E48" s="822" t="s">
        <v>4581</v>
      </c>
      <c r="F48" s="831">
        <v>3</v>
      </c>
      <c r="G48" s="831">
        <v>2367</v>
      </c>
      <c r="H48" s="831">
        <v>0.59924050632911396</v>
      </c>
      <c r="I48" s="831">
        <v>789</v>
      </c>
      <c r="J48" s="831">
        <v>5</v>
      </c>
      <c r="K48" s="831">
        <v>3950</v>
      </c>
      <c r="L48" s="831">
        <v>1</v>
      </c>
      <c r="M48" s="831">
        <v>790</v>
      </c>
      <c r="N48" s="831">
        <v>5</v>
      </c>
      <c r="O48" s="831">
        <v>3955</v>
      </c>
      <c r="P48" s="827">
        <v>1.0012658227848101</v>
      </c>
      <c r="Q48" s="832">
        <v>791</v>
      </c>
    </row>
    <row r="49" spans="1:17" ht="14.45" customHeight="1" x14ac:dyDescent="0.2">
      <c r="A49" s="821" t="s">
        <v>4338</v>
      </c>
      <c r="B49" s="822" t="s">
        <v>4515</v>
      </c>
      <c r="C49" s="822" t="s">
        <v>3621</v>
      </c>
      <c r="D49" s="822" t="s">
        <v>4582</v>
      </c>
      <c r="E49" s="822" t="s">
        <v>4583</v>
      </c>
      <c r="F49" s="831"/>
      <c r="G49" s="831"/>
      <c r="H49" s="831"/>
      <c r="I49" s="831"/>
      <c r="J49" s="831">
        <v>1</v>
      </c>
      <c r="K49" s="831">
        <v>225</v>
      </c>
      <c r="L49" s="831">
        <v>1</v>
      </c>
      <c r="M49" s="831">
        <v>225</v>
      </c>
      <c r="N49" s="831">
        <v>1</v>
      </c>
      <c r="O49" s="831">
        <v>226</v>
      </c>
      <c r="P49" s="827">
        <v>1.0044444444444445</v>
      </c>
      <c r="Q49" s="832">
        <v>226</v>
      </c>
    </row>
    <row r="50" spans="1:17" ht="14.45" customHeight="1" x14ac:dyDescent="0.2">
      <c r="A50" s="821" t="s">
        <v>4338</v>
      </c>
      <c r="B50" s="822" t="s">
        <v>4515</v>
      </c>
      <c r="C50" s="822" t="s">
        <v>3621</v>
      </c>
      <c r="D50" s="822" t="s">
        <v>4584</v>
      </c>
      <c r="E50" s="822" t="s">
        <v>4585</v>
      </c>
      <c r="F50" s="831">
        <v>1</v>
      </c>
      <c r="G50" s="831">
        <v>919</v>
      </c>
      <c r="H50" s="831"/>
      <c r="I50" s="831">
        <v>919</v>
      </c>
      <c r="J50" s="831"/>
      <c r="K50" s="831"/>
      <c r="L50" s="831"/>
      <c r="M50" s="831"/>
      <c r="N50" s="831"/>
      <c r="O50" s="831"/>
      <c r="P50" s="827"/>
      <c r="Q50" s="832"/>
    </row>
    <row r="51" spans="1:17" ht="14.45" customHeight="1" x14ac:dyDescent="0.2">
      <c r="A51" s="821" t="s">
        <v>4338</v>
      </c>
      <c r="B51" s="822" t="s">
        <v>4515</v>
      </c>
      <c r="C51" s="822" t="s">
        <v>3621</v>
      </c>
      <c r="D51" s="822" t="s">
        <v>4586</v>
      </c>
      <c r="E51" s="822" t="s">
        <v>4587</v>
      </c>
      <c r="F51" s="831">
        <v>1</v>
      </c>
      <c r="G51" s="831">
        <v>896</v>
      </c>
      <c r="H51" s="831"/>
      <c r="I51" s="831">
        <v>896</v>
      </c>
      <c r="J51" s="831"/>
      <c r="K51" s="831"/>
      <c r="L51" s="831"/>
      <c r="M51" s="831"/>
      <c r="N51" s="831"/>
      <c r="O51" s="831"/>
      <c r="P51" s="827"/>
      <c r="Q51" s="832"/>
    </row>
    <row r="52" spans="1:17" ht="14.45" customHeight="1" x14ac:dyDescent="0.2">
      <c r="A52" s="821" t="s">
        <v>4338</v>
      </c>
      <c r="B52" s="822" t="s">
        <v>4515</v>
      </c>
      <c r="C52" s="822" t="s">
        <v>3621</v>
      </c>
      <c r="D52" s="822" t="s">
        <v>4588</v>
      </c>
      <c r="E52" s="822" t="s">
        <v>4589</v>
      </c>
      <c r="F52" s="831"/>
      <c r="G52" s="831"/>
      <c r="H52" s="831"/>
      <c r="I52" s="831"/>
      <c r="J52" s="831"/>
      <c r="K52" s="831"/>
      <c r="L52" s="831"/>
      <c r="M52" s="831"/>
      <c r="N52" s="831">
        <v>20</v>
      </c>
      <c r="O52" s="831">
        <v>4920</v>
      </c>
      <c r="P52" s="827"/>
      <c r="Q52" s="832">
        <v>246</v>
      </c>
    </row>
    <row r="53" spans="1:17" ht="14.45" customHeight="1" x14ac:dyDescent="0.2">
      <c r="A53" s="821" t="s">
        <v>4338</v>
      </c>
      <c r="B53" s="822" t="s">
        <v>4515</v>
      </c>
      <c r="C53" s="822" t="s">
        <v>3621</v>
      </c>
      <c r="D53" s="822" t="s">
        <v>4590</v>
      </c>
      <c r="E53" s="822" t="s">
        <v>4591</v>
      </c>
      <c r="F53" s="831"/>
      <c r="G53" s="831"/>
      <c r="H53" s="831"/>
      <c r="I53" s="831"/>
      <c r="J53" s="831">
        <v>1</v>
      </c>
      <c r="K53" s="831">
        <v>203</v>
      </c>
      <c r="L53" s="831">
        <v>1</v>
      </c>
      <c r="M53" s="831">
        <v>203</v>
      </c>
      <c r="N53" s="831">
        <v>2</v>
      </c>
      <c r="O53" s="831">
        <v>408</v>
      </c>
      <c r="P53" s="827">
        <v>2.0098522167487687</v>
      </c>
      <c r="Q53" s="832">
        <v>204</v>
      </c>
    </row>
    <row r="54" spans="1:17" ht="14.45" customHeight="1" x14ac:dyDescent="0.2">
      <c r="A54" s="821" t="s">
        <v>4338</v>
      </c>
      <c r="B54" s="822" t="s">
        <v>4515</v>
      </c>
      <c r="C54" s="822" t="s">
        <v>3621</v>
      </c>
      <c r="D54" s="822" t="s">
        <v>4592</v>
      </c>
      <c r="E54" s="822" t="s">
        <v>4593</v>
      </c>
      <c r="F54" s="831"/>
      <c r="G54" s="831"/>
      <c r="H54" s="831"/>
      <c r="I54" s="831"/>
      <c r="J54" s="831"/>
      <c r="K54" s="831"/>
      <c r="L54" s="831"/>
      <c r="M54" s="831"/>
      <c r="N54" s="831">
        <v>1</v>
      </c>
      <c r="O54" s="831">
        <v>3237</v>
      </c>
      <c r="P54" s="827"/>
      <c r="Q54" s="832">
        <v>3237</v>
      </c>
    </row>
    <row r="55" spans="1:17" ht="14.45" customHeight="1" x14ac:dyDescent="0.2">
      <c r="A55" s="821" t="s">
        <v>4338</v>
      </c>
      <c r="B55" s="822" t="s">
        <v>4515</v>
      </c>
      <c r="C55" s="822" t="s">
        <v>3621</v>
      </c>
      <c r="D55" s="822" t="s">
        <v>4594</v>
      </c>
      <c r="E55" s="822" t="s">
        <v>4595</v>
      </c>
      <c r="F55" s="831"/>
      <c r="G55" s="831"/>
      <c r="H55" s="831"/>
      <c r="I55" s="831"/>
      <c r="J55" s="831"/>
      <c r="K55" s="831"/>
      <c r="L55" s="831"/>
      <c r="M55" s="831"/>
      <c r="N55" s="831">
        <v>1</v>
      </c>
      <c r="O55" s="831">
        <v>64</v>
      </c>
      <c r="P55" s="827"/>
      <c r="Q55" s="832">
        <v>64</v>
      </c>
    </row>
    <row r="56" spans="1:17" ht="14.45" customHeight="1" x14ac:dyDescent="0.2">
      <c r="A56" s="821" t="s">
        <v>4596</v>
      </c>
      <c r="B56" s="822" t="s">
        <v>4597</v>
      </c>
      <c r="C56" s="822" t="s">
        <v>3621</v>
      </c>
      <c r="D56" s="822" t="s">
        <v>4598</v>
      </c>
      <c r="E56" s="822" t="s">
        <v>4599</v>
      </c>
      <c r="F56" s="831">
        <v>295</v>
      </c>
      <c r="G56" s="831">
        <v>7965</v>
      </c>
      <c r="H56" s="831">
        <v>1.0195852534562213</v>
      </c>
      <c r="I56" s="831">
        <v>27</v>
      </c>
      <c r="J56" s="831">
        <v>279</v>
      </c>
      <c r="K56" s="831">
        <v>7812</v>
      </c>
      <c r="L56" s="831">
        <v>1</v>
      </c>
      <c r="M56" s="831">
        <v>28</v>
      </c>
      <c r="N56" s="831">
        <v>331</v>
      </c>
      <c r="O56" s="831">
        <v>9268</v>
      </c>
      <c r="P56" s="827">
        <v>1.1863799283154122</v>
      </c>
      <c r="Q56" s="832">
        <v>28</v>
      </c>
    </row>
    <row r="57" spans="1:17" ht="14.45" customHeight="1" x14ac:dyDescent="0.2">
      <c r="A57" s="821" t="s">
        <v>4596</v>
      </c>
      <c r="B57" s="822" t="s">
        <v>4597</v>
      </c>
      <c r="C57" s="822" t="s">
        <v>3621</v>
      </c>
      <c r="D57" s="822" t="s">
        <v>4600</v>
      </c>
      <c r="E57" s="822" t="s">
        <v>4601</v>
      </c>
      <c r="F57" s="831">
        <v>89</v>
      </c>
      <c r="G57" s="831">
        <v>4806</v>
      </c>
      <c r="H57" s="831">
        <v>1.1558441558441559</v>
      </c>
      <c r="I57" s="831">
        <v>54</v>
      </c>
      <c r="J57" s="831">
        <v>77</v>
      </c>
      <c r="K57" s="831">
        <v>4158</v>
      </c>
      <c r="L57" s="831">
        <v>1</v>
      </c>
      <c r="M57" s="831">
        <v>54</v>
      </c>
      <c r="N57" s="831">
        <v>100</v>
      </c>
      <c r="O57" s="831">
        <v>5400</v>
      </c>
      <c r="P57" s="827">
        <v>1.2987012987012987</v>
      </c>
      <c r="Q57" s="832">
        <v>54</v>
      </c>
    </row>
    <row r="58" spans="1:17" ht="14.45" customHeight="1" x14ac:dyDescent="0.2">
      <c r="A58" s="821" t="s">
        <v>4596</v>
      </c>
      <c r="B58" s="822" t="s">
        <v>4597</v>
      </c>
      <c r="C58" s="822" t="s">
        <v>3621</v>
      </c>
      <c r="D58" s="822" t="s">
        <v>4602</v>
      </c>
      <c r="E58" s="822" t="s">
        <v>4603</v>
      </c>
      <c r="F58" s="831">
        <v>239</v>
      </c>
      <c r="G58" s="831">
        <v>5736</v>
      </c>
      <c r="H58" s="831">
        <v>1.1116279069767443</v>
      </c>
      <c r="I58" s="831">
        <v>24</v>
      </c>
      <c r="J58" s="831">
        <v>215</v>
      </c>
      <c r="K58" s="831">
        <v>5160</v>
      </c>
      <c r="L58" s="831">
        <v>1</v>
      </c>
      <c r="M58" s="831">
        <v>24</v>
      </c>
      <c r="N58" s="831">
        <v>243</v>
      </c>
      <c r="O58" s="831">
        <v>5832</v>
      </c>
      <c r="P58" s="827">
        <v>1.1302325581395349</v>
      </c>
      <c r="Q58" s="832">
        <v>24</v>
      </c>
    </row>
    <row r="59" spans="1:17" ht="14.45" customHeight="1" x14ac:dyDescent="0.2">
      <c r="A59" s="821" t="s">
        <v>4596</v>
      </c>
      <c r="B59" s="822" t="s">
        <v>4597</v>
      </c>
      <c r="C59" s="822" t="s">
        <v>3621</v>
      </c>
      <c r="D59" s="822" t="s">
        <v>4604</v>
      </c>
      <c r="E59" s="822" t="s">
        <v>4605</v>
      </c>
      <c r="F59" s="831">
        <v>385</v>
      </c>
      <c r="G59" s="831">
        <v>10395</v>
      </c>
      <c r="H59" s="831">
        <v>0.92548076923076927</v>
      </c>
      <c r="I59" s="831">
        <v>27</v>
      </c>
      <c r="J59" s="831">
        <v>416</v>
      </c>
      <c r="K59" s="831">
        <v>11232</v>
      </c>
      <c r="L59" s="831">
        <v>1</v>
      </c>
      <c r="M59" s="831">
        <v>27</v>
      </c>
      <c r="N59" s="831">
        <v>426</v>
      </c>
      <c r="O59" s="831">
        <v>11502</v>
      </c>
      <c r="P59" s="827">
        <v>1.0240384615384615</v>
      </c>
      <c r="Q59" s="832">
        <v>27</v>
      </c>
    </row>
    <row r="60" spans="1:17" ht="14.45" customHeight="1" x14ac:dyDescent="0.2">
      <c r="A60" s="821" t="s">
        <v>4596</v>
      </c>
      <c r="B60" s="822" t="s">
        <v>4597</v>
      </c>
      <c r="C60" s="822" t="s">
        <v>3621</v>
      </c>
      <c r="D60" s="822" t="s">
        <v>4606</v>
      </c>
      <c r="E60" s="822" t="s">
        <v>4607</v>
      </c>
      <c r="F60" s="831">
        <v>142</v>
      </c>
      <c r="G60" s="831">
        <v>3834</v>
      </c>
      <c r="H60" s="831">
        <v>1.2241379310344827</v>
      </c>
      <c r="I60" s="831">
        <v>27</v>
      </c>
      <c r="J60" s="831">
        <v>116</v>
      </c>
      <c r="K60" s="831">
        <v>3132</v>
      </c>
      <c r="L60" s="831">
        <v>1</v>
      </c>
      <c r="M60" s="831">
        <v>27</v>
      </c>
      <c r="N60" s="831">
        <v>163</v>
      </c>
      <c r="O60" s="831">
        <v>4401</v>
      </c>
      <c r="P60" s="827">
        <v>1.4051724137931034</v>
      </c>
      <c r="Q60" s="832">
        <v>27</v>
      </c>
    </row>
    <row r="61" spans="1:17" ht="14.45" customHeight="1" x14ac:dyDescent="0.2">
      <c r="A61" s="821" t="s">
        <v>4596</v>
      </c>
      <c r="B61" s="822" t="s">
        <v>4597</v>
      </c>
      <c r="C61" s="822" t="s">
        <v>3621</v>
      </c>
      <c r="D61" s="822" t="s">
        <v>4608</v>
      </c>
      <c r="E61" s="822" t="s">
        <v>4609</v>
      </c>
      <c r="F61" s="831">
        <v>1664</v>
      </c>
      <c r="G61" s="831">
        <v>36608</v>
      </c>
      <c r="H61" s="831">
        <v>0.91421721649227083</v>
      </c>
      <c r="I61" s="831">
        <v>22</v>
      </c>
      <c r="J61" s="831">
        <v>1741</v>
      </c>
      <c r="K61" s="831">
        <v>40043</v>
      </c>
      <c r="L61" s="831">
        <v>1</v>
      </c>
      <c r="M61" s="831">
        <v>23</v>
      </c>
      <c r="N61" s="831">
        <v>1756</v>
      </c>
      <c r="O61" s="831">
        <v>40388</v>
      </c>
      <c r="P61" s="827">
        <v>1.0086157380815624</v>
      </c>
      <c r="Q61" s="832">
        <v>23</v>
      </c>
    </row>
    <row r="62" spans="1:17" ht="14.45" customHeight="1" x14ac:dyDescent="0.2">
      <c r="A62" s="821" t="s">
        <v>4596</v>
      </c>
      <c r="B62" s="822" t="s">
        <v>4597</v>
      </c>
      <c r="C62" s="822" t="s">
        <v>3621</v>
      </c>
      <c r="D62" s="822" t="s">
        <v>4610</v>
      </c>
      <c r="E62" s="822" t="s">
        <v>4611</v>
      </c>
      <c r="F62" s="831">
        <v>8</v>
      </c>
      <c r="G62" s="831">
        <v>544</v>
      </c>
      <c r="H62" s="831">
        <v>0.78840579710144931</v>
      </c>
      <c r="I62" s="831">
        <v>68</v>
      </c>
      <c r="J62" s="831">
        <v>10</v>
      </c>
      <c r="K62" s="831">
        <v>690</v>
      </c>
      <c r="L62" s="831">
        <v>1</v>
      </c>
      <c r="M62" s="831">
        <v>69</v>
      </c>
      <c r="N62" s="831">
        <v>12</v>
      </c>
      <c r="O62" s="831">
        <v>828</v>
      </c>
      <c r="P62" s="827">
        <v>1.2</v>
      </c>
      <c r="Q62" s="832">
        <v>69</v>
      </c>
    </row>
    <row r="63" spans="1:17" ht="14.45" customHeight="1" x14ac:dyDescent="0.2">
      <c r="A63" s="821" t="s">
        <v>4596</v>
      </c>
      <c r="B63" s="822" t="s">
        <v>4597</v>
      </c>
      <c r="C63" s="822" t="s">
        <v>3621</v>
      </c>
      <c r="D63" s="822" t="s">
        <v>4612</v>
      </c>
      <c r="E63" s="822" t="s">
        <v>4613</v>
      </c>
      <c r="F63" s="831">
        <v>90</v>
      </c>
      <c r="G63" s="831">
        <v>5580</v>
      </c>
      <c r="H63" s="831">
        <v>0.90909090909090906</v>
      </c>
      <c r="I63" s="831">
        <v>62</v>
      </c>
      <c r="J63" s="831">
        <v>99</v>
      </c>
      <c r="K63" s="831">
        <v>6138</v>
      </c>
      <c r="L63" s="831">
        <v>1</v>
      </c>
      <c r="M63" s="831">
        <v>62</v>
      </c>
      <c r="N63" s="831">
        <v>238</v>
      </c>
      <c r="O63" s="831">
        <v>14994</v>
      </c>
      <c r="P63" s="827">
        <v>2.4428152492668622</v>
      </c>
      <c r="Q63" s="832">
        <v>63</v>
      </c>
    </row>
    <row r="64" spans="1:17" ht="14.45" customHeight="1" x14ac:dyDescent="0.2">
      <c r="A64" s="821" t="s">
        <v>4596</v>
      </c>
      <c r="B64" s="822" t="s">
        <v>4597</v>
      </c>
      <c r="C64" s="822" t="s">
        <v>3621</v>
      </c>
      <c r="D64" s="822" t="s">
        <v>4614</v>
      </c>
      <c r="E64" s="822" t="s">
        <v>4615</v>
      </c>
      <c r="F64" s="831"/>
      <c r="G64" s="831"/>
      <c r="H64" s="831"/>
      <c r="I64" s="831"/>
      <c r="J64" s="831"/>
      <c r="K64" s="831"/>
      <c r="L64" s="831"/>
      <c r="M64" s="831"/>
      <c r="N64" s="831">
        <v>1</v>
      </c>
      <c r="O64" s="831">
        <v>395</v>
      </c>
      <c r="P64" s="827"/>
      <c r="Q64" s="832">
        <v>395</v>
      </c>
    </row>
    <row r="65" spans="1:17" ht="14.45" customHeight="1" x14ac:dyDescent="0.2">
      <c r="A65" s="821" t="s">
        <v>4596</v>
      </c>
      <c r="B65" s="822" t="s">
        <v>4597</v>
      </c>
      <c r="C65" s="822" t="s">
        <v>3621</v>
      </c>
      <c r="D65" s="822" t="s">
        <v>4616</v>
      </c>
      <c r="E65" s="822" t="s">
        <v>4617</v>
      </c>
      <c r="F65" s="831">
        <v>57</v>
      </c>
      <c r="G65" s="831">
        <v>4674</v>
      </c>
      <c r="H65" s="831">
        <v>0.91217798594847777</v>
      </c>
      <c r="I65" s="831">
        <v>82</v>
      </c>
      <c r="J65" s="831">
        <v>61</v>
      </c>
      <c r="K65" s="831">
        <v>5124</v>
      </c>
      <c r="L65" s="831">
        <v>1</v>
      </c>
      <c r="M65" s="831">
        <v>84</v>
      </c>
      <c r="N65" s="831">
        <v>74</v>
      </c>
      <c r="O65" s="831">
        <v>6290</v>
      </c>
      <c r="P65" s="827">
        <v>1.2275565964090553</v>
      </c>
      <c r="Q65" s="832">
        <v>85</v>
      </c>
    </row>
    <row r="66" spans="1:17" ht="14.45" customHeight="1" x14ac:dyDescent="0.2">
      <c r="A66" s="821" t="s">
        <v>4596</v>
      </c>
      <c r="B66" s="822" t="s">
        <v>4597</v>
      </c>
      <c r="C66" s="822" t="s">
        <v>3621</v>
      </c>
      <c r="D66" s="822" t="s">
        <v>4618</v>
      </c>
      <c r="E66" s="822" t="s">
        <v>4619</v>
      </c>
      <c r="F66" s="831">
        <v>46</v>
      </c>
      <c r="G66" s="831">
        <v>45448</v>
      </c>
      <c r="H66" s="831">
        <v>0.73015873015873012</v>
      </c>
      <c r="I66" s="831">
        <v>988</v>
      </c>
      <c r="J66" s="831">
        <v>63</v>
      </c>
      <c r="K66" s="831">
        <v>62244</v>
      </c>
      <c r="L66" s="831">
        <v>1</v>
      </c>
      <c r="M66" s="831">
        <v>988</v>
      </c>
      <c r="N66" s="831">
        <v>54</v>
      </c>
      <c r="O66" s="831">
        <v>53352</v>
      </c>
      <c r="P66" s="827">
        <v>0.8571428571428571</v>
      </c>
      <c r="Q66" s="832">
        <v>988</v>
      </c>
    </row>
    <row r="67" spans="1:17" ht="14.45" customHeight="1" x14ac:dyDescent="0.2">
      <c r="A67" s="821" t="s">
        <v>4596</v>
      </c>
      <c r="B67" s="822" t="s">
        <v>4597</v>
      </c>
      <c r="C67" s="822" t="s">
        <v>3621</v>
      </c>
      <c r="D67" s="822" t="s">
        <v>4620</v>
      </c>
      <c r="E67" s="822" t="s">
        <v>4621</v>
      </c>
      <c r="F67" s="831">
        <v>1</v>
      </c>
      <c r="G67" s="831">
        <v>191</v>
      </c>
      <c r="H67" s="831">
        <v>0.5</v>
      </c>
      <c r="I67" s="831">
        <v>191</v>
      </c>
      <c r="J67" s="831">
        <v>2</v>
      </c>
      <c r="K67" s="831">
        <v>382</v>
      </c>
      <c r="L67" s="831">
        <v>1</v>
      </c>
      <c r="M67" s="831">
        <v>191</v>
      </c>
      <c r="N67" s="831"/>
      <c r="O67" s="831"/>
      <c r="P67" s="827"/>
      <c r="Q67" s="832"/>
    </row>
    <row r="68" spans="1:17" ht="14.45" customHeight="1" x14ac:dyDescent="0.2">
      <c r="A68" s="821" t="s">
        <v>4596</v>
      </c>
      <c r="B68" s="822" t="s">
        <v>4597</v>
      </c>
      <c r="C68" s="822" t="s">
        <v>3621</v>
      </c>
      <c r="D68" s="822" t="s">
        <v>4622</v>
      </c>
      <c r="E68" s="822" t="s">
        <v>4623</v>
      </c>
      <c r="F68" s="831">
        <v>1</v>
      </c>
      <c r="G68" s="831">
        <v>63</v>
      </c>
      <c r="H68" s="831"/>
      <c r="I68" s="831">
        <v>63</v>
      </c>
      <c r="J68" s="831"/>
      <c r="K68" s="831"/>
      <c r="L68" s="831"/>
      <c r="M68" s="831"/>
      <c r="N68" s="831">
        <v>2</v>
      </c>
      <c r="O68" s="831">
        <v>128</v>
      </c>
      <c r="P68" s="827"/>
      <c r="Q68" s="832">
        <v>64</v>
      </c>
    </row>
    <row r="69" spans="1:17" ht="14.45" customHeight="1" x14ac:dyDescent="0.2">
      <c r="A69" s="821" t="s">
        <v>4596</v>
      </c>
      <c r="B69" s="822" t="s">
        <v>4597</v>
      </c>
      <c r="C69" s="822" t="s">
        <v>3621</v>
      </c>
      <c r="D69" s="822" t="s">
        <v>4624</v>
      </c>
      <c r="E69" s="822" t="s">
        <v>4625</v>
      </c>
      <c r="F69" s="831">
        <v>4</v>
      </c>
      <c r="G69" s="831">
        <v>68</v>
      </c>
      <c r="H69" s="831"/>
      <c r="I69" s="831">
        <v>17</v>
      </c>
      <c r="J69" s="831"/>
      <c r="K69" s="831"/>
      <c r="L69" s="831"/>
      <c r="M69" s="831"/>
      <c r="N69" s="831">
        <v>3</v>
      </c>
      <c r="O69" s="831">
        <v>51</v>
      </c>
      <c r="P69" s="827"/>
      <c r="Q69" s="832">
        <v>17</v>
      </c>
    </row>
    <row r="70" spans="1:17" ht="14.45" customHeight="1" x14ac:dyDescent="0.2">
      <c r="A70" s="821" t="s">
        <v>4596</v>
      </c>
      <c r="B70" s="822" t="s">
        <v>4597</v>
      </c>
      <c r="C70" s="822" t="s">
        <v>3621</v>
      </c>
      <c r="D70" s="822" t="s">
        <v>4626</v>
      </c>
      <c r="E70" s="822" t="s">
        <v>4627</v>
      </c>
      <c r="F70" s="831"/>
      <c r="G70" s="831"/>
      <c r="H70" s="831"/>
      <c r="I70" s="831"/>
      <c r="J70" s="831"/>
      <c r="K70" s="831"/>
      <c r="L70" s="831"/>
      <c r="M70" s="831"/>
      <c r="N70" s="831">
        <v>1</v>
      </c>
      <c r="O70" s="831">
        <v>66</v>
      </c>
      <c r="P70" s="827"/>
      <c r="Q70" s="832">
        <v>66</v>
      </c>
    </row>
    <row r="71" spans="1:17" ht="14.45" customHeight="1" x14ac:dyDescent="0.2">
      <c r="A71" s="821" t="s">
        <v>4596</v>
      </c>
      <c r="B71" s="822" t="s">
        <v>4597</v>
      </c>
      <c r="C71" s="822" t="s">
        <v>3621</v>
      </c>
      <c r="D71" s="822" t="s">
        <v>4628</v>
      </c>
      <c r="E71" s="822" t="s">
        <v>4629</v>
      </c>
      <c r="F71" s="831">
        <v>1</v>
      </c>
      <c r="G71" s="831">
        <v>483</v>
      </c>
      <c r="H71" s="831"/>
      <c r="I71" s="831">
        <v>483</v>
      </c>
      <c r="J71" s="831"/>
      <c r="K71" s="831"/>
      <c r="L71" s="831"/>
      <c r="M71" s="831"/>
      <c r="N71" s="831"/>
      <c r="O71" s="831"/>
      <c r="P71" s="827"/>
      <c r="Q71" s="832"/>
    </row>
    <row r="72" spans="1:17" ht="14.45" customHeight="1" x14ac:dyDescent="0.2">
      <c r="A72" s="821" t="s">
        <v>4596</v>
      </c>
      <c r="B72" s="822" t="s">
        <v>4597</v>
      </c>
      <c r="C72" s="822" t="s">
        <v>3621</v>
      </c>
      <c r="D72" s="822" t="s">
        <v>4630</v>
      </c>
      <c r="E72" s="822" t="s">
        <v>4631</v>
      </c>
      <c r="F72" s="831">
        <v>1</v>
      </c>
      <c r="G72" s="831">
        <v>47</v>
      </c>
      <c r="H72" s="831"/>
      <c r="I72" s="831">
        <v>47</v>
      </c>
      <c r="J72" s="831"/>
      <c r="K72" s="831"/>
      <c r="L72" s="831"/>
      <c r="M72" s="831"/>
      <c r="N72" s="831"/>
      <c r="O72" s="831"/>
      <c r="P72" s="827"/>
      <c r="Q72" s="832"/>
    </row>
    <row r="73" spans="1:17" ht="14.45" customHeight="1" x14ac:dyDescent="0.2">
      <c r="A73" s="821" t="s">
        <v>4596</v>
      </c>
      <c r="B73" s="822" t="s">
        <v>4597</v>
      </c>
      <c r="C73" s="822" t="s">
        <v>3621</v>
      </c>
      <c r="D73" s="822" t="s">
        <v>4632</v>
      </c>
      <c r="E73" s="822" t="s">
        <v>4633</v>
      </c>
      <c r="F73" s="831"/>
      <c r="G73" s="831"/>
      <c r="H73" s="831"/>
      <c r="I73" s="831"/>
      <c r="J73" s="831">
        <v>1</v>
      </c>
      <c r="K73" s="831">
        <v>53</v>
      </c>
      <c r="L73" s="831">
        <v>1</v>
      </c>
      <c r="M73" s="831">
        <v>53</v>
      </c>
      <c r="N73" s="831">
        <v>3</v>
      </c>
      <c r="O73" s="831">
        <v>159</v>
      </c>
      <c r="P73" s="827">
        <v>3</v>
      </c>
      <c r="Q73" s="832">
        <v>53</v>
      </c>
    </row>
    <row r="74" spans="1:17" ht="14.45" customHeight="1" x14ac:dyDescent="0.2">
      <c r="A74" s="821" t="s">
        <v>4596</v>
      </c>
      <c r="B74" s="822" t="s">
        <v>4597</v>
      </c>
      <c r="C74" s="822" t="s">
        <v>3621</v>
      </c>
      <c r="D74" s="822" t="s">
        <v>4634</v>
      </c>
      <c r="E74" s="822" t="s">
        <v>4635</v>
      </c>
      <c r="F74" s="831">
        <v>2</v>
      </c>
      <c r="G74" s="831">
        <v>120</v>
      </c>
      <c r="H74" s="831">
        <v>1.9672131147540983</v>
      </c>
      <c r="I74" s="831">
        <v>60</v>
      </c>
      <c r="J74" s="831">
        <v>1</v>
      </c>
      <c r="K74" s="831">
        <v>61</v>
      </c>
      <c r="L74" s="831">
        <v>1</v>
      </c>
      <c r="M74" s="831">
        <v>61</v>
      </c>
      <c r="N74" s="831">
        <v>1</v>
      </c>
      <c r="O74" s="831">
        <v>61</v>
      </c>
      <c r="P74" s="827">
        <v>1</v>
      </c>
      <c r="Q74" s="832">
        <v>61</v>
      </c>
    </row>
    <row r="75" spans="1:17" ht="14.45" customHeight="1" x14ac:dyDescent="0.2">
      <c r="A75" s="821" t="s">
        <v>4596</v>
      </c>
      <c r="B75" s="822" t="s">
        <v>4597</v>
      </c>
      <c r="C75" s="822" t="s">
        <v>3621</v>
      </c>
      <c r="D75" s="822" t="s">
        <v>4636</v>
      </c>
      <c r="E75" s="822" t="s">
        <v>4637</v>
      </c>
      <c r="F75" s="831"/>
      <c r="G75" s="831"/>
      <c r="H75" s="831"/>
      <c r="I75" s="831"/>
      <c r="J75" s="831"/>
      <c r="K75" s="831"/>
      <c r="L75" s="831"/>
      <c r="M75" s="831"/>
      <c r="N75" s="831">
        <v>1</v>
      </c>
      <c r="O75" s="831">
        <v>19</v>
      </c>
      <c r="P75" s="827"/>
      <c r="Q75" s="832">
        <v>19</v>
      </c>
    </row>
    <row r="76" spans="1:17" ht="14.45" customHeight="1" x14ac:dyDescent="0.2">
      <c r="A76" s="821" t="s">
        <v>4596</v>
      </c>
      <c r="B76" s="822" t="s">
        <v>4597</v>
      </c>
      <c r="C76" s="822" t="s">
        <v>3621</v>
      </c>
      <c r="D76" s="822" t="s">
        <v>4638</v>
      </c>
      <c r="E76" s="822" t="s">
        <v>4639</v>
      </c>
      <c r="F76" s="831"/>
      <c r="G76" s="831"/>
      <c r="H76" s="831"/>
      <c r="I76" s="831"/>
      <c r="J76" s="831">
        <v>1</v>
      </c>
      <c r="K76" s="831">
        <v>392</v>
      </c>
      <c r="L76" s="831">
        <v>1</v>
      </c>
      <c r="M76" s="831">
        <v>392</v>
      </c>
      <c r="N76" s="831">
        <v>1</v>
      </c>
      <c r="O76" s="831">
        <v>392</v>
      </c>
      <c r="P76" s="827">
        <v>1</v>
      </c>
      <c r="Q76" s="832">
        <v>392</v>
      </c>
    </row>
    <row r="77" spans="1:17" ht="14.45" customHeight="1" x14ac:dyDescent="0.2">
      <c r="A77" s="821" t="s">
        <v>4596</v>
      </c>
      <c r="B77" s="822" t="s">
        <v>4597</v>
      </c>
      <c r="C77" s="822" t="s">
        <v>3621</v>
      </c>
      <c r="D77" s="822" t="s">
        <v>4640</v>
      </c>
      <c r="E77" s="822" t="s">
        <v>4641</v>
      </c>
      <c r="F77" s="831">
        <v>1</v>
      </c>
      <c r="G77" s="831">
        <v>464</v>
      </c>
      <c r="H77" s="831">
        <v>1.8867924528301886E-2</v>
      </c>
      <c r="I77" s="831">
        <v>464</v>
      </c>
      <c r="J77" s="831">
        <v>53</v>
      </c>
      <c r="K77" s="831">
        <v>24592</v>
      </c>
      <c r="L77" s="831">
        <v>1</v>
      </c>
      <c r="M77" s="831">
        <v>464</v>
      </c>
      <c r="N77" s="831">
        <v>81</v>
      </c>
      <c r="O77" s="831">
        <v>37665</v>
      </c>
      <c r="P77" s="827">
        <v>1.5315956408588158</v>
      </c>
      <c r="Q77" s="832">
        <v>465</v>
      </c>
    </row>
    <row r="78" spans="1:17" ht="14.45" customHeight="1" x14ac:dyDescent="0.2">
      <c r="A78" s="821" t="s">
        <v>4596</v>
      </c>
      <c r="B78" s="822" t="s">
        <v>4597</v>
      </c>
      <c r="C78" s="822" t="s">
        <v>3621</v>
      </c>
      <c r="D78" s="822" t="s">
        <v>4642</v>
      </c>
      <c r="E78" s="822" t="s">
        <v>4643</v>
      </c>
      <c r="F78" s="831">
        <v>31</v>
      </c>
      <c r="G78" s="831">
        <v>26443</v>
      </c>
      <c r="H78" s="831">
        <v>1.2385480093676815</v>
      </c>
      <c r="I78" s="831">
        <v>853</v>
      </c>
      <c r="J78" s="831">
        <v>25</v>
      </c>
      <c r="K78" s="831">
        <v>21350</v>
      </c>
      <c r="L78" s="831">
        <v>1</v>
      </c>
      <c r="M78" s="831">
        <v>854</v>
      </c>
      <c r="N78" s="831">
        <v>34</v>
      </c>
      <c r="O78" s="831">
        <v>29070</v>
      </c>
      <c r="P78" s="827">
        <v>1.3615925058548008</v>
      </c>
      <c r="Q78" s="832">
        <v>855</v>
      </c>
    </row>
    <row r="79" spans="1:17" ht="14.45" customHeight="1" x14ac:dyDescent="0.2">
      <c r="A79" s="821" t="s">
        <v>4596</v>
      </c>
      <c r="B79" s="822" t="s">
        <v>4597</v>
      </c>
      <c r="C79" s="822" t="s">
        <v>3621</v>
      </c>
      <c r="D79" s="822" t="s">
        <v>4644</v>
      </c>
      <c r="E79" s="822" t="s">
        <v>4645</v>
      </c>
      <c r="F79" s="831"/>
      <c r="G79" s="831"/>
      <c r="H79" s="831"/>
      <c r="I79" s="831"/>
      <c r="J79" s="831">
        <v>4</v>
      </c>
      <c r="K79" s="831">
        <v>752</v>
      </c>
      <c r="L79" s="831">
        <v>1</v>
      </c>
      <c r="M79" s="831">
        <v>188</v>
      </c>
      <c r="N79" s="831">
        <v>6</v>
      </c>
      <c r="O79" s="831">
        <v>1128</v>
      </c>
      <c r="P79" s="827">
        <v>1.5</v>
      </c>
      <c r="Q79" s="832">
        <v>188</v>
      </c>
    </row>
    <row r="80" spans="1:17" ht="14.45" customHeight="1" x14ac:dyDescent="0.2">
      <c r="A80" s="821" t="s">
        <v>4596</v>
      </c>
      <c r="B80" s="822" t="s">
        <v>4597</v>
      </c>
      <c r="C80" s="822" t="s">
        <v>3621</v>
      </c>
      <c r="D80" s="822" t="s">
        <v>4646</v>
      </c>
      <c r="E80" s="822" t="s">
        <v>4647</v>
      </c>
      <c r="F80" s="831"/>
      <c r="G80" s="831"/>
      <c r="H80" s="831"/>
      <c r="I80" s="831"/>
      <c r="J80" s="831">
        <v>1</v>
      </c>
      <c r="K80" s="831">
        <v>168</v>
      </c>
      <c r="L80" s="831">
        <v>1</v>
      </c>
      <c r="M80" s="831">
        <v>168</v>
      </c>
      <c r="N80" s="831">
        <v>1</v>
      </c>
      <c r="O80" s="831">
        <v>168</v>
      </c>
      <c r="P80" s="827">
        <v>1</v>
      </c>
      <c r="Q80" s="832">
        <v>168</v>
      </c>
    </row>
    <row r="81" spans="1:17" ht="14.45" customHeight="1" x14ac:dyDescent="0.2">
      <c r="A81" s="821" t="s">
        <v>4596</v>
      </c>
      <c r="B81" s="822" t="s">
        <v>4597</v>
      </c>
      <c r="C81" s="822" t="s">
        <v>3621</v>
      </c>
      <c r="D81" s="822" t="s">
        <v>4648</v>
      </c>
      <c r="E81" s="822" t="s">
        <v>4649</v>
      </c>
      <c r="F81" s="831"/>
      <c r="G81" s="831"/>
      <c r="H81" s="831"/>
      <c r="I81" s="831"/>
      <c r="J81" s="831"/>
      <c r="K81" s="831"/>
      <c r="L81" s="831"/>
      <c r="M81" s="831"/>
      <c r="N81" s="831">
        <v>1</v>
      </c>
      <c r="O81" s="831">
        <v>167</v>
      </c>
      <c r="P81" s="827"/>
      <c r="Q81" s="832">
        <v>167</v>
      </c>
    </row>
    <row r="82" spans="1:17" ht="14.45" customHeight="1" x14ac:dyDescent="0.2">
      <c r="A82" s="821" t="s">
        <v>4596</v>
      </c>
      <c r="B82" s="822" t="s">
        <v>4597</v>
      </c>
      <c r="C82" s="822" t="s">
        <v>3621</v>
      </c>
      <c r="D82" s="822" t="s">
        <v>4650</v>
      </c>
      <c r="E82" s="822" t="s">
        <v>4651</v>
      </c>
      <c r="F82" s="831"/>
      <c r="G82" s="831"/>
      <c r="H82" s="831"/>
      <c r="I82" s="831"/>
      <c r="J82" s="831"/>
      <c r="K82" s="831"/>
      <c r="L82" s="831"/>
      <c r="M82" s="831"/>
      <c r="N82" s="831">
        <v>1</v>
      </c>
      <c r="O82" s="831">
        <v>310</v>
      </c>
      <c r="P82" s="827"/>
      <c r="Q82" s="832">
        <v>310</v>
      </c>
    </row>
    <row r="83" spans="1:17" ht="14.45" customHeight="1" x14ac:dyDescent="0.2">
      <c r="A83" s="821" t="s">
        <v>4596</v>
      </c>
      <c r="B83" s="822" t="s">
        <v>4597</v>
      </c>
      <c r="C83" s="822" t="s">
        <v>3621</v>
      </c>
      <c r="D83" s="822" t="s">
        <v>4652</v>
      </c>
      <c r="E83" s="822" t="s">
        <v>4653</v>
      </c>
      <c r="F83" s="831"/>
      <c r="G83" s="831"/>
      <c r="H83" s="831"/>
      <c r="I83" s="831"/>
      <c r="J83" s="831">
        <v>3</v>
      </c>
      <c r="K83" s="831">
        <v>1059</v>
      </c>
      <c r="L83" s="831">
        <v>1</v>
      </c>
      <c r="M83" s="831">
        <v>353</v>
      </c>
      <c r="N83" s="831"/>
      <c r="O83" s="831"/>
      <c r="P83" s="827"/>
      <c r="Q83" s="832"/>
    </row>
    <row r="84" spans="1:17" ht="14.45" customHeight="1" x14ac:dyDescent="0.2">
      <c r="A84" s="821" t="s">
        <v>4596</v>
      </c>
      <c r="B84" s="822" t="s">
        <v>4597</v>
      </c>
      <c r="C84" s="822" t="s">
        <v>3621</v>
      </c>
      <c r="D84" s="822" t="s">
        <v>4654</v>
      </c>
      <c r="E84" s="822" t="s">
        <v>4655</v>
      </c>
      <c r="F84" s="831"/>
      <c r="G84" s="831"/>
      <c r="H84" s="831"/>
      <c r="I84" s="831"/>
      <c r="J84" s="831">
        <v>3</v>
      </c>
      <c r="K84" s="831">
        <v>1059</v>
      </c>
      <c r="L84" s="831">
        <v>1</v>
      </c>
      <c r="M84" s="831">
        <v>353</v>
      </c>
      <c r="N84" s="831"/>
      <c r="O84" s="831"/>
      <c r="P84" s="827"/>
      <c r="Q84" s="832"/>
    </row>
    <row r="85" spans="1:17" ht="14.45" customHeight="1" x14ac:dyDescent="0.2">
      <c r="A85" s="821" t="s">
        <v>4596</v>
      </c>
      <c r="B85" s="822" t="s">
        <v>4597</v>
      </c>
      <c r="C85" s="822" t="s">
        <v>3621</v>
      </c>
      <c r="D85" s="822" t="s">
        <v>4656</v>
      </c>
      <c r="E85" s="822" t="s">
        <v>4657</v>
      </c>
      <c r="F85" s="831">
        <v>1</v>
      </c>
      <c r="G85" s="831">
        <v>1223</v>
      </c>
      <c r="H85" s="831"/>
      <c r="I85" s="831">
        <v>1223</v>
      </c>
      <c r="J85" s="831"/>
      <c r="K85" s="831"/>
      <c r="L85" s="831"/>
      <c r="M85" s="831"/>
      <c r="N85" s="831">
        <v>1</v>
      </c>
      <c r="O85" s="831">
        <v>1230</v>
      </c>
      <c r="P85" s="827"/>
      <c r="Q85" s="832">
        <v>1230</v>
      </c>
    </row>
    <row r="86" spans="1:17" ht="14.45" customHeight="1" x14ac:dyDescent="0.2">
      <c r="A86" s="821" t="s">
        <v>4596</v>
      </c>
      <c r="B86" s="822" t="s">
        <v>4597</v>
      </c>
      <c r="C86" s="822" t="s">
        <v>3621</v>
      </c>
      <c r="D86" s="822" t="s">
        <v>4658</v>
      </c>
      <c r="E86" s="822" t="s">
        <v>4659</v>
      </c>
      <c r="F86" s="831">
        <v>14</v>
      </c>
      <c r="G86" s="831">
        <v>11032</v>
      </c>
      <c r="H86" s="831">
        <v>0.66582171525137301</v>
      </c>
      <c r="I86" s="831">
        <v>788</v>
      </c>
      <c r="J86" s="831">
        <v>21</v>
      </c>
      <c r="K86" s="831">
        <v>16569</v>
      </c>
      <c r="L86" s="831">
        <v>1</v>
      </c>
      <c r="M86" s="831">
        <v>789</v>
      </c>
      <c r="N86" s="831">
        <v>37</v>
      </c>
      <c r="O86" s="831">
        <v>29267</v>
      </c>
      <c r="P86" s="827">
        <v>1.7663709336713138</v>
      </c>
      <c r="Q86" s="832">
        <v>791</v>
      </c>
    </row>
    <row r="87" spans="1:17" ht="14.45" customHeight="1" x14ac:dyDescent="0.2">
      <c r="A87" s="821" t="s">
        <v>4596</v>
      </c>
      <c r="B87" s="822" t="s">
        <v>4597</v>
      </c>
      <c r="C87" s="822" t="s">
        <v>3621</v>
      </c>
      <c r="D87" s="822" t="s">
        <v>4660</v>
      </c>
      <c r="E87" s="822" t="s">
        <v>4661</v>
      </c>
      <c r="F87" s="831">
        <v>47</v>
      </c>
      <c r="G87" s="831">
        <v>8883</v>
      </c>
      <c r="H87" s="831">
        <v>0.75407470288624789</v>
      </c>
      <c r="I87" s="831">
        <v>189</v>
      </c>
      <c r="J87" s="831">
        <v>62</v>
      </c>
      <c r="K87" s="831">
        <v>11780</v>
      </c>
      <c r="L87" s="831">
        <v>1</v>
      </c>
      <c r="M87" s="831">
        <v>190</v>
      </c>
      <c r="N87" s="831">
        <v>34</v>
      </c>
      <c r="O87" s="831">
        <v>6494</v>
      </c>
      <c r="P87" s="827">
        <v>0.55127334465195243</v>
      </c>
      <c r="Q87" s="832">
        <v>191</v>
      </c>
    </row>
    <row r="88" spans="1:17" ht="14.45" customHeight="1" x14ac:dyDescent="0.2">
      <c r="A88" s="821" t="s">
        <v>4596</v>
      </c>
      <c r="B88" s="822" t="s">
        <v>4597</v>
      </c>
      <c r="C88" s="822" t="s">
        <v>3621</v>
      </c>
      <c r="D88" s="822" t="s">
        <v>4662</v>
      </c>
      <c r="E88" s="822" t="s">
        <v>4663</v>
      </c>
      <c r="F88" s="831"/>
      <c r="G88" s="831"/>
      <c r="H88" s="831"/>
      <c r="I88" s="831"/>
      <c r="J88" s="831"/>
      <c r="K88" s="831"/>
      <c r="L88" s="831"/>
      <c r="M88" s="831"/>
      <c r="N88" s="831">
        <v>2</v>
      </c>
      <c r="O88" s="831">
        <v>460</v>
      </c>
      <c r="P88" s="827"/>
      <c r="Q88" s="832">
        <v>230</v>
      </c>
    </row>
    <row r="89" spans="1:17" ht="14.45" customHeight="1" x14ac:dyDescent="0.2">
      <c r="A89" s="821" t="s">
        <v>4596</v>
      </c>
      <c r="B89" s="822" t="s">
        <v>4597</v>
      </c>
      <c r="C89" s="822" t="s">
        <v>3621</v>
      </c>
      <c r="D89" s="822" t="s">
        <v>4664</v>
      </c>
      <c r="E89" s="822" t="s">
        <v>4665</v>
      </c>
      <c r="F89" s="831"/>
      <c r="G89" s="831"/>
      <c r="H89" s="831"/>
      <c r="I89" s="831"/>
      <c r="J89" s="831"/>
      <c r="K89" s="831"/>
      <c r="L89" s="831"/>
      <c r="M89" s="831"/>
      <c r="N89" s="831">
        <v>1</v>
      </c>
      <c r="O89" s="831">
        <v>464</v>
      </c>
      <c r="P89" s="827"/>
      <c r="Q89" s="832">
        <v>464</v>
      </c>
    </row>
    <row r="90" spans="1:17" ht="14.45" customHeight="1" x14ac:dyDescent="0.2">
      <c r="A90" s="821" t="s">
        <v>4596</v>
      </c>
      <c r="B90" s="822" t="s">
        <v>4597</v>
      </c>
      <c r="C90" s="822" t="s">
        <v>3621</v>
      </c>
      <c r="D90" s="822" t="s">
        <v>4666</v>
      </c>
      <c r="E90" s="822" t="s">
        <v>4667</v>
      </c>
      <c r="F90" s="831">
        <v>24</v>
      </c>
      <c r="G90" s="831">
        <v>4128</v>
      </c>
      <c r="H90" s="831">
        <v>0.72306883867577509</v>
      </c>
      <c r="I90" s="831">
        <v>172</v>
      </c>
      <c r="J90" s="831">
        <v>33</v>
      </c>
      <c r="K90" s="831">
        <v>5709</v>
      </c>
      <c r="L90" s="831">
        <v>1</v>
      </c>
      <c r="M90" s="831">
        <v>173</v>
      </c>
      <c r="N90" s="831">
        <v>20</v>
      </c>
      <c r="O90" s="831">
        <v>3480</v>
      </c>
      <c r="P90" s="827">
        <v>0.60956384655806617</v>
      </c>
      <c r="Q90" s="832">
        <v>174</v>
      </c>
    </row>
    <row r="91" spans="1:17" ht="14.45" customHeight="1" x14ac:dyDescent="0.2">
      <c r="A91" s="821" t="s">
        <v>4596</v>
      </c>
      <c r="B91" s="822" t="s">
        <v>4597</v>
      </c>
      <c r="C91" s="822" t="s">
        <v>3621</v>
      </c>
      <c r="D91" s="822" t="s">
        <v>4668</v>
      </c>
      <c r="E91" s="822" t="s">
        <v>4669</v>
      </c>
      <c r="F91" s="831"/>
      <c r="G91" s="831"/>
      <c r="H91" s="831"/>
      <c r="I91" s="831"/>
      <c r="J91" s="831">
        <v>1</v>
      </c>
      <c r="K91" s="831">
        <v>202</v>
      </c>
      <c r="L91" s="831">
        <v>1</v>
      </c>
      <c r="M91" s="831">
        <v>202</v>
      </c>
      <c r="N91" s="831">
        <v>1</v>
      </c>
      <c r="O91" s="831">
        <v>203</v>
      </c>
      <c r="P91" s="827">
        <v>1.004950495049505</v>
      </c>
      <c r="Q91" s="832">
        <v>203</v>
      </c>
    </row>
    <row r="92" spans="1:17" ht="14.45" customHeight="1" x14ac:dyDescent="0.2">
      <c r="A92" s="821" t="s">
        <v>4596</v>
      </c>
      <c r="B92" s="822" t="s">
        <v>4597</v>
      </c>
      <c r="C92" s="822" t="s">
        <v>3621</v>
      </c>
      <c r="D92" s="822" t="s">
        <v>4670</v>
      </c>
      <c r="E92" s="822" t="s">
        <v>4671</v>
      </c>
      <c r="F92" s="831">
        <v>2</v>
      </c>
      <c r="G92" s="831">
        <v>266</v>
      </c>
      <c r="H92" s="831">
        <v>0.9925373134328358</v>
      </c>
      <c r="I92" s="831">
        <v>133</v>
      </c>
      <c r="J92" s="831">
        <v>2</v>
      </c>
      <c r="K92" s="831">
        <v>268</v>
      </c>
      <c r="L92" s="831">
        <v>1</v>
      </c>
      <c r="M92" s="831">
        <v>134</v>
      </c>
      <c r="N92" s="831">
        <v>1</v>
      </c>
      <c r="O92" s="831">
        <v>135</v>
      </c>
      <c r="P92" s="827">
        <v>0.50373134328358204</v>
      </c>
      <c r="Q92" s="832">
        <v>135</v>
      </c>
    </row>
    <row r="93" spans="1:17" ht="14.45" customHeight="1" x14ac:dyDescent="0.2">
      <c r="A93" s="821" t="s">
        <v>4596</v>
      </c>
      <c r="B93" s="822" t="s">
        <v>4597</v>
      </c>
      <c r="C93" s="822" t="s">
        <v>3621</v>
      </c>
      <c r="D93" s="822" t="s">
        <v>4672</v>
      </c>
      <c r="E93" s="822" t="s">
        <v>4673</v>
      </c>
      <c r="F93" s="831"/>
      <c r="G93" s="831"/>
      <c r="H93" s="831"/>
      <c r="I93" s="831"/>
      <c r="J93" s="831">
        <v>1</v>
      </c>
      <c r="K93" s="831">
        <v>179</v>
      </c>
      <c r="L93" s="831">
        <v>1</v>
      </c>
      <c r="M93" s="831">
        <v>179</v>
      </c>
      <c r="N93" s="831">
        <v>1</v>
      </c>
      <c r="O93" s="831">
        <v>180</v>
      </c>
      <c r="P93" s="827">
        <v>1.005586592178771</v>
      </c>
      <c r="Q93" s="832">
        <v>180</v>
      </c>
    </row>
    <row r="94" spans="1:17" ht="14.45" customHeight="1" x14ac:dyDescent="0.2">
      <c r="A94" s="821" t="s">
        <v>4596</v>
      </c>
      <c r="B94" s="822" t="s">
        <v>4597</v>
      </c>
      <c r="C94" s="822" t="s">
        <v>3621</v>
      </c>
      <c r="D94" s="822" t="s">
        <v>4674</v>
      </c>
      <c r="E94" s="822" t="s">
        <v>4675</v>
      </c>
      <c r="F94" s="831">
        <v>1</v>
      </c>
      <c r="G94" s="831">
        <v>414</v>
      </c>
      <c r="H94" s="831"/>
      <c r="I94" s="831">
        <v>414</v>
      </c>
      <c r="J94" s="831"/>
      <c r="K94" s="831"/>
      <c r="L94" s="831"/>
      <c r="M94" s="831"/>
      <c r="N94" s="831"/>
      <c r="O94" s="831"/>
      <c r="P94" s="827"/>
      <c r="Q94" s="832"/>
    </row>
    <row r="95" spans="1:17" ht="14.45" customHeight="1" x14ac:dyDescent="0.2">
      <c r="A95" s="821" t="s">
        <v>4596</v>
      </c>
      <c r="B95" s="822" t="s">
        <v>4597</v>
      </c>
      <c r="C95" s="822" t="s">
        <v>3621</v>
      </c>
      <c r="D95" s="822" t="s">
        <v>4676</v>
      </c>
      <c r="E95" s="822" t="s">
        <v>4677</v>
      </c>
      <c r="F95" s="831">
        <v>1</v>
      </c>
      <c r="G95" s="831">
        <v>396</v>
      </c>
      <c r="H95" s="831"/>
      <c r="I95" s="831">
        <v>396</v>
      </c>
      <c r="J95" s="831"/>
      <c r="K95" s="831"/>
      <c r="L95" s="831"/>
      <c r="M95" s="831"/>
      <c r="N95" s="831"/>
      <c r="O95" s="831"/>
      <c r="P95" s="827"/>
      <c r="Q95" s="832"/>
    </row>
    <row r="96" spans="1:17" ht="14.45" customHeight="1" x14ac:dyDescent="0.2">
      <c r="A96" s="821" t="s">
        <v>4596</v>
      </c>
      <c r="B96" s="822" t="s">
        <v>4597</v>
      </c>
      <c r="C96" s="822" t="s">
        <v>3621</v>
      </c>
      <c r="D96" s="822" t="s">
        <v>4678</v>
      </c>
      <c r="E96" s="822" t="s">
        <v>4679</v>
      </c>
      <c r="F96" s="831"/>
      <c r="G96" s="831"/>
      <c r="H96" s="831"/>
      <c r="I96" s="831"/>
      <c r="J96" s="831"/>
      <c r="K96" s="831"/>
      <c r="L96" s="831"/>
      <c r="M96" s="831"/>
      <c r="N96" s="831">
        <v>1</v>
      </c>
      <c r="O96" s="831">
        <v>312</v>
      </c>
      <c r="P96" s="827"/>
      <c r="Q96" s="832">
        <v>312</v>
      </c>
    </row>
    <row r="97" spans="1:17" ht="14.45" customHeight="1" x14ac:dyDescent="0.2">
      <c r="A97" s="821" t="s">
        <v>4596</v>
      </c>
      <c r="B97" s="822" t="s">
        <v>4597</v>
      </c>
      <c r="C97" s="822" t="s">
        <v>3621</v>
      </c>
      <c r="D97" s="822" t="s">
        <v>4680</v>
      </c>
      <c r="E97" s="822" t="s">
        <v>4681</v>
      </c>
      <c r="F97" s="831"/>
      <c r="G97" s="831"/>
      <c r="H97" s="831"/>
      <c r="I97" s="831"/>
      <c r="J97" s="831"/>
      <c r="K97" s="831"/>
      <c r="L97" s="831"/>
      <c r="M97" s="831"/>
      <c r="N97" s="831">
        <v>1</v>
      </c>
      <c r="O97" s="831">
        <v>90</v>
      </c>
      <c r="P97" s="827"/>
      <c r="Q97" s="832">
        <v>90</v>
      </c>
    </row>
    <row r="98" spans="1:17" ht="14.45" customHeight="1" x14ac:dyDescent="0.2">
      <c r="A98" s="821" t="s">
        <v>4596</v>
      </c>
      <c r="B98" s="822" t="s">
        <v>4597</v>
      </c>
      <c r="C98" s="822" t="s">
        <v>3621</v>
      </c>
      <c r="D98" s="822" t="s">
        <v>4682</v>
      </c>
      <c r="E98" s="822" t="s">
        <v>4683</v>
      </c>
      <c r="F98" s="831">
        <v>1667</v>
      </c>
      <c r="G98" s="831">
        <v>50010</v>
      </c>
      <c r="H98" s="831">
        <v>0.95639701663798049</v>
      </c>
      <c r="I98" s="831">
        <v>30</v>
      </c>
      <c r="J98" s="831">
        <v>1743</v>
      </c>
      <c r="K98" s="831">
        <v>52290</v>
      </c>
      <c r="L98" s="831">
        <v>1</v>
      </c>
      <c r="M98" s="831">
        <v>30</v>
      </c>
      <c r="N98" s="831">
        <v>1765</v>
      </c>
      <c r="O98" s="831">
        <v>54715</v>
      </c>
      <c r="P98" s="827">
        <v>1.0463759801109198</v>
      </c>
      <c r="Q98" s="832">
        <v>31</v>
      </c>
    </row>
    <row r="99" spans="1:17" ht="14.45" customHeight="1" x14ac:dyDescent="0.2">
      <c r="A99" s="821" t="s">
        <v>4596</v>
      </c>
      <c r="B99" s="822" t="s">
        <v>4597</v>
      </c>
      <c r="C99" s="822" t="s">
        <v>3621</v>
      </c>
      <c r="D99" s="822" t="s">
        <v>4684</v>
      </c>
      <c r="E99" s="822" t="s">
        <v>4685</v>
      </c>
      <c r="F99" s="831">
        <v>2</v>
      </c>
      <c r="G99" s="831">
        <v>100</v>
      </c>
      <c r="H99" s="831">
        <v>2</v>
      </c>
      <c r="I99" s="831">
        <v>50</v>
      </c>
      <c r="J99" s="831">
        <v>1</v>
      </c>
      <c r="K99" s="831">
        <v>50</v>
      </c>
      <c r="L99" s="831">
        <v>1</v>
      </c>
      <c r="M99" s="831">
        <v>50</v>
      </c>
      <c r="N99" s="831">
        <v>1</v>
      </c>
      <c r="O99" s="831">
        <v>50</v>
      </c>
      <c r="P99" s="827">
        <v>1</v>
      </c>
      <c r="Q99" s="832">
        <v>50</v>
      </c>
    </row>
    <row r="100" spans="1:17" ht="14.45" customHeight="1" x14ac:dyDescent="0.2">
      <c r="A100" s="821" t="s">
        <v>4596</v>
      </c>
      <c r="B100" s="822" t="s">
        <v>4597</v>
      </c>
      <c r="C100" s="822" t="s">
        <v>3621</v>
      </c>
      <c r="D100" s="822" t="s">
        <v>4686</v>
      </c>
      <c r="E100" s="822" t="s">
        <v>4687</v>
      </c>
      <c r="F100" s="831">
        <v>1482</v>
      </c>
      <c r="G100" s="831">
        <v>17784</v>
      </c>
      <c r="H100" s="831">
        <v>0.88144329896907214</v>
      </c>
      <c r="I100" s="831">
        <v>12</v>
      </c>
      <c r="J100" s="831">
        <v>1552</v>
      </c>
      <c r="K100" s="831">
        <v>20176</v>
      </c>
      <c r="L100" s="831">
        <v>1</v>
      </c>
      <c r="M100" s="831">
        <v>13</v>
      </c>
      <c r="N100" s="831">
        <v>1554</v>
      </c>
      <c r="O100" s="831">
        <v>20202</v>
      </c>
      <c r="P100" s="827">
        <v>1.0012886597938144</v>
      </c>
      <c r="Q100" s="832">
        <v>13</v>
      </c>
    </row>
    <row r="101" spans="1:17" ht="14.45" customHeight="1" x14ac:dyDescent="0.2">
      <c r="A101" s="821" t="s">
        <v>4596</v>
      </c>
      <c r="B101" s="822" t="s">
        <v>4597</v>
      </c>
      <c r="C101" s="822" t="s">
        <v>3621</v>
      </c>
      <c r="D101" s="822" t="s">
        <v>4688</v>
      </c>
      <c r="E101" s="822" t="s">
        <v>4689</v>
      </c>
      <c r="F101" s="831">
        <v>24</v>
      </c>
      <c r="G101" s="831">
        <v>4392</v>
      </c>
      <c r="H101" s="831">
        <v>0.6819875776397516</v>
      </c>
      <c r="I101" s="831">
        <v>183</v>
      </c>
      <c r="J101" s="831">
        <v>35</v>
      </c>
      <c r="K101" s="831">
        <v>6440</v>
      </c>
      <c r="L101" s="831">
        <v>1</v>
      </c>
      <c r="M101" s="831">
        <v>184</v>
      </c>
      <c r="N101" s="831">
        <v>20</v>
      </c>
      <c r="O101" s="831">
        <v>3700</v>
      </c>
      <c r="P101" s="827">
        <v>0.57453416149068326</v>
      </c>
      <c r="Q101" s="832">
        <v>185</v>
      </c>
    </row>
    <row r="102" spans="1:17" ht="14.45" customHeight="1" x14ac:dyDescent="0.2">
      <c r="A102" s="821" t="s">
        <v>4596</v>
      </c>
      <c r="B102" s="822" t="s">
        <v>4597</v>
      </c>
      <c r="C102" s="822" t="s">
        <v>3621</v>
      </c>
      <c r="D102" s="822" t="s">
        <v>4690</v>
      </c>
      <c r="E102" s="822" t="s">
        <v>4691</v>
      </c>
      <c r="F102" s="831">
        <v>60</v>
      </c>
      <c r="G102" s="831">
        <v>4380</v>
      </c>
      <c r="H102" s="831">
        <v>0.98360655737704916</v>
      </c>
      <c r="I102" s="831">
        <v>73</v>
      </c>
      <c r="J102" s="831">
        <v>61</v>
      </c>
      <c r="K102" s="831">
        <v>4453</v>
      </c>
      <c r="L102" s="831">
        <v>1</v>
      </c>
      <c r="M102" s="831">
        <v>73</v>
      </c>
      <c r="N102" s="831">
        <v>75</v>
      </c>
      <c r="O102" s="831">
        <v>5550</v>
      </c>
      <c r="P102" s="827">
        <v>1.2463507747585898</v>
      </c>
      <c r="Q102" s="832">
        <v>74</v>
      </c>
    </row>
    <row r="103" spans="1:17" ht="14.45" customHeight="1" x14ac:dyDescent="0.2">
      <c r="A103" s="821" t="s">
        <v>4596</v>
      </c>
      <c r="B103" s="822" t="s">
        <v>4597</v>
      </c>
      <c r="C103" s="822" t="s">
        <v>3621</v>
      </c>
      <c r="D103" s="822" t="s">
        <v>4692</v>
      </c>
      <c r="E103" s="822" t="s">
        <v>4693</v>
      </c>
      <c r="F103" s="831">
        <v>25</v>
      </c>
      <c r="G103" s="831">
        <v>4600</v>
      </c>
      <c r="H103" s="831">
        <v>0.69069069069069067</v>
      </c>
      <c r="I103" s="831">
        <v>184</v>
      </c>
      <c r="J103" s="831">
        <v>36</v>
      </c>
      <c r="K103" s="831">
        <v>6660</v>
      </c>
      <c r="L103" s="831">
        <v>1</v>
      </c>
      <c r="M103" s="831">
        <v>185</v>
      </c>
      <c r="N103" s="831">
        <v>19</v>
      </c>
      <c r="O103" s="831">
        <v>3534</v>
      </c>
      <c r="P103" s="827">
        <v>0.53063063063063065</v>
      </c>
      <c r="Q103" s="832">
        <v>186</v>
      </c>
    </row>
    <row r="104" spans="1:17" ht="14.45" customHeight="1" x14ac:dyDescent="0.2">
      <c r="A104" s="821" t="s">
        <v>4596</v>
      </c>
      <c r="B104" s="822" t="s">
        <v>4597</v>
      </c>
      <c r="C104" s="822" t="s">
        <v>3621</v>
      </c>
      <c r="D104" s="822" t="s">
        <v>4694</v>
      </c>
      <c r="E104" s="822" t="s">
        <v>4695</v>
      </c>
      <c r="F104" s="831">
        <v>821</v>
      </c>
      <c r="G104" s="831">
        <v>122329</v>
      </c>
      <c r="H104" s="831">
        <v>0.84074914089347075</v>
      </c>
      <c r="I104" s="831">
        <v>149</v>
      </c>
      <c r="J104" s="831">
        <v>970</v>
      </c>
      <c r="K104" s="831">
        <v>145500</v>
      </c>
      <c r="L104" s="831">
        <v>1</v>
      </c>
      <c r="M104" s="831">
        <v>150</v>
      </c>
      <c r="N104" s="831">
        <v>1068</v>
      </c>
      <c r="O104" s="831">
        <v>160200</v>
      </c>
      <c r="P104" s="827">
        <v>1.1010309278350516</v>
      </c>
      <c r="Q104" s="832">
        <v>150</v>
      </c>
    </row>
    <row r="105" spans="1:17" ht="14.45" customHeight="1" x14ac:dyDescent="0.2">
      <c r="A105" s="821" t="s">
        <v>4596</v>
      </c>
      <c r="B105" s="822" t="s">
        <v>4597</v>
      </c>
      <c r="C105" s="822" t="s">
        <v>3621</v>
      </c>
      <c r="D105" s="822" t="s">
        <v>4696</v>
      </c>
      <c r="E105" s="822" t="s">
        <v>4697</v>
      </c>
      <c r="F105" s="831">
        <v>1712</v>
      </c>
      <c r="G105" s="831">
        <v>51360</v>
      </c>
      <c r="H105" s="831">
        <v>0.95910364145658267</v>
      </c>
      <c r="I105" s="831">
        <v>30</v>
      </c>
      <c r="J105" s="831">
        <v>1785</v>
      </c>
      <c r="K105" s="831">
        <v>53550</v>
      </c>
      <c r="L105" s="831">
        <v>1</v>
      </c>
      <c r="M105" s="831">
        <v>30</v>
      </c>
      <c r="N105" s="831">
        <v>1801</v>
      </c>
      <c r="O105" s="831">
        <v>55831</v>
      </c>
      <c r="P105" s="827">
        <v>1.0425957049486461</v>
      </c>
      <c r="Q105" s="832">
        <v>31</v>
      </c>
    </row>
    <row r="106" spans="1:17" ht="14.45" customHeight="1" x14ac:dyDescent="0.2">
      <c r="A106" s="821" t="s">
        <v>4596</v>
      </c>
      <c r="B106" s="822" t="s">
        <v>4597</v>
      </c>
      <c r="C106" s="822" t="s">
        <v>3621</v>
      </c>
      <c r="D106" s="822" t="s">
        <v>4698</v>
      </c>
      <c r="E106" s="822" t="s">
        <v>4699</v>
      </c>
      <c r="F106" s="831">
        <v>196</v>
      </c>
      <c r="G106" s="831">
        <v>6076</v>
      </c>
      <c r="H106" s="831">
        <v>1.0051282051282051</v>
      </c>
      <c r="I106" s="831">
        <v>31</v>
      </c>
      <c r="J106" s="831">
        <v>195</v>
      </c>
      <c r="K106" s="831">
        <v>6045</v>
      </c>
      <c r="L106" s="831">
        <v>1</v>
      </c>
      <c r="M106" s="831">
        <v>31</v>
      </c>
      <c r="N106" s="831">
        <v>263</v>
      </c>
      <c r="O106" s="831">
        <v>8153</v>
      </c>
      <c r="P106" s="827">
        <v>1.3487179487179488</v>
      </c>
      <c r="Q106" s="832">
        <v>31</v>
      </c>
    </row>
    <row r="107" spans="1:17" ht="14.45" customHeight="1" x14ac:dyDescent="0.2">
      <c r="A107" s="821" t="s">
        <v>4596</v>
      </c>
      <c r="B107" s="822" t="s">
        <v>4597</v>
      </c>
      <c r="C107" s="822" t="s">
        <v>3621</v>
      </c>
      <c r="D107" s="822" t="s">
        <v>4700</v>
      </c>
      <c r="E107" s="822" t="s">
        <v>4701</v>
      </c>
      <c r="F107" s="831">
        <v>296</v>
      </c>
      <c r="G107" s="831">
        <v>7992</v>
      </c>
      <c r="H107" s="831">
        <v>1.0230414746543779</v>
      </c>
      <c r="I107" s="831">
        <v>27</v>
      </c>
      <c r="J107" s="831">
        <v>279</v>
      </c>
      <c r="K107" s="831">
        <v>7812</v>
      </c>
      <c r="L107" s="831">
        <v>1</v>
      </c>
      <c r="M107" s="831">
        <v>28</v>
      </c>
      <c r="N107" s="831">
        <v>331</v>
      </c>
      <c r="O107" s="831">
        <v>9268</v>
      </c>
      <c r="P107" s="827">
        <v>1.1863799283154122</v>
      </c>
      <c r="Q107" s="832">
        <v>28</v>
      </c>
    </row>
    <row r="108" spans="1:17" ht="14.45" customHeight="1" x14ac:dyDescent="0.2">
      <c r="A108" s="821" t="s">
        <v>4596</v>
      </c>
      <c r="B108" s="822" t="s">
        <v>4597</v>
      </c>
      <c r="C108" s="822" t="s">
        <v>3621</v>
      </c>
      <c r="D108" s="822" t="s">
        <v>4702</v>
      </c>
      <c r="E108" s="822" t="s">
        <v>4703</v>
      </c>
      <c r="F108" s="831"/>
      <c r="G108" s="831"/>
      <c r="H108" s="831"/>
      <c r="I108" s="831"/>
      <c r="J108" s="831"/>
      <c r="K108" s="831"/>
      <c r="L108" s="831"/>
      <c r="M108" s="831"/>
      <c r="N108" s="831">
        <v>3</v>
      </c>
      <c r="O108" s="831">
        <v>774</v>
      </c>
      <c r="P108" s="827"/>
      <c r="Q108" s="832">
        <v>258</v>
      </c>
    </row>
    <row r="109" spans="1:17" ht="14.45" customHeight="1" x14ac:dyDescent="0.2">
      <c r="A109" s="821" t="s">
        <v>4596</v>
      </c>
      <c r="B109" s="822" t="s">
        <v>4597</v>
      </c>
      <c r="C109" s="822" t="s">
        <v>3621</v>
      </c>
      <c r="D109" s="822" t="s">
        <v>4704</v>
      </c>
      <c r="E109" s="822" t="s">
        <v>4705</v>
      </c>
      <c r="F109" s="831">
        <v>23</v>
      </c>
      <c r="G109" s="831">
        <v>3749</v>
      </c>
      <c r="H109" s="831">
        <v>0.67647058823529416</v>
      </c>
      <c r="I109" s="831">
        <v>163</v>
      </c>
      <c r="J109" s="831">
        <v>34</v>
      </c>
      <c r="K109" s="831">
        <v>5542</v>
      </c>
      <c r="L109" s="831">
        <v>1</v>
      </c>
      <c r="M109" s="831">
        <v>163</v>
      </c>
      <c r="N109" s="831">
        <v>19</v>
      </c>
      <c r="O109" s="831">
        <v>3116</v>
      </c>
      <c r="P109" s="827">
        <v>0.56225189462287983</v>
      </c>
      <c r="Q109" s="832">
        <v>164</v>
      </c>
    </row>
    <row r="110" spans="1:17" ht="14.45" customHeight="1" x14ac:dyDescent="0.2">
      <c r="A110" s="821" t="s">
        <v>4596</v>
      </c>
      <c r="B110" s="822" t="s">
        <v>4597</v>
      </c>
      <c r="C110" s="822" t="s">
        <v>3621</v>
      </c>
      <c r="D110" s="822" t="s">
        <v>4706</v>
      </c>
      <c r="E110" s="822" t="s">
        <v>4707</v>
      </c>
      <c r="F110" s="831">
        <v>2</v>
      </c>
      <c r="G110" s="831">
        <v>44</v>
      </c>
      <c r="H110" s="831">
        <v>1.9130434782608696</v>
      </c>
      <c r="I110" s="831">
        <v>22</v>
      </c>
      <c r="J110" s="831">
        <v>1</v>
      </c>
      <c r="K110" s="831">
        <v>23</v>
      </c>
      <c r="L110" s="831">
        <v>1</v>
      </c>
      <c r="M110" s="831">
        <v>23</v>
      </c>
      <c r="N110" s="831">
        <v>2</v>
      </c>
      <c r="O110" s="831">
        <v>46</v>
      </c>
      <c r="P110" s="827">
        <v>2</v>
      </c>
      <c r="Q110" s="832">
        <v>23</v>
      </c>
    </row>
    <row r="111" spans="1:17" ht="14.45" customHeight="1" x14ac:dyDescent="0.2">
      <c r="A111" s="821" t="s">
        <v>4596</v>
      </c>
      <c r="B111" s="822" t="s">
        <v>4597</v>
      </c>
      <c r="C111" s="822" t="s">
        <v>3621</v>
      </c>
      <c r="D111" s="822" t="s">
        <v>4708</v>
      </c>
      <c r="E111" s="822" t="s">
        <v>4709</v>
      </c>
      <c r="F111" s="831">
        <v>22</v>
      </c>
      <c r="G111" s="831">
        <v>19184</v>
      </c>
      <c r="H111" s="831">
        <v>0.84037147362887676</v>
      </c>
      <c r="I111" s="831">
        <v>872</v>
      </c>
      <c r="J111" s="831">
        <v>26</v>
      </c>
      <c r="K111" s="831">
        <v>22828</v>
      </c>
      <c r="L111" s="831">
        <v>1</v>
      </c>
      <c r="M111" s="831">
        <v>878</v>
      </c>
      <c r="N111" s="831">
        <v>15</v>
      </c>
      <c r="O111" s="831">
        <v>13230</v>
      </c>
      <c r="P111" s="827">
        <v>0.5795514280707903</v>
      </c>
      <c r="Q111" s="832">
        <v>882</v>
      </c>
    </row>
    <row r="112" spans="1:17" ht="14.45" customHeight="1" x14ac:dyDescent="0.2">
      <c r="A112" s="821" t="s">
        <v>4596</v>
      </c>
      <c r="B112" s="822" t="s">
        <v>4597</v>
      </c>
      <c r="C112" s="822" t="s">
        <v>3621</v>
      </c>
      <c r="D112" s="822" t="s">
        <v>4710</v>
      </c>
      <c r="E112" s="822" t="s">
        <v>4711</v>
      </c>
      <c r="F112" s="831">
        <v>383</v>
      </c>
      <c r="G112" s="831">
        <v>9575</v>
      </c>
      <c r="H112" s="831">
        <v>0.89169305271000188</v>
      </c>
      <c r="I112" s="831">
        <v>25</v>
      </c>
      <c r="J112" s="831">
        <v>413</v>
      </c>
      <c r="K112" s="831">
        <v>10738</v>
      </c>
      <c r="L112" s="831">
        <v>1</v>
      </c>
      <c r="M112" s="831">
        <v>26</v>
      </c>
      <c r="N112" s="831">
        <v>419</v>
      </c>
      <c r="O112" s="831">
        <v>10894</v>
      </c>
      <c r="P112" s="827">
        <v>1.0145278450363195</v>
      </c>
      <c r="Q112" s="832">
        <v>26</v>
      </c>
    </row>
    <row r="113" spans="1:17" ht="14.45" customHeight="1" x14ac:dyDescent="0.2">
      <c r="A113" s="821" t="s">
        <v>4596</v>
      </c>
      <c r="B113" s="822" t="s">
        <v>4597</v>
      </c>
      <c r="C113" s="822" t="s">
        <v>3621</v>
      </c>
      <c r="D113" s="822" t="s">
        <v>4712</v>
      </c>
      <c r="E113" s="822" t="s">
        <v>4713</v>
      </c>
      <c r="F113" s="831">
        <v>3</v>
      </c>
      <c r="G113" s="831">
        <v>99</v>
      </c>
      <c r="H113" s="831">
        <v>0.42857142857142855</v>
      </c>
      <c r="I113" s="831">
        <v>33</v>
      </c>
      <c r="J113" s="831">
        <v>7</v>
      </c>
      <c r="K113" s="831">
        <v>231</v>
      </c>
      <c r="L113" s="831">
        <v>1</v>
      </c>
      <c r="M113" s="831">
        <v>33</v>
      </c>
      <c r="N113" s="831">
        <v>10</v>
      </c>
      <c r="O113" s="831">
        <v>330</v>
      </c>
      <c r="P113" s="827">
        <v>1.4285714285714286</v>
      </c>
      <c r="Q113" s="832">
        <v>33</v>
      </c>
    </row>
    <row r="114" spans="1:17" ht="14.45" customHeight="1" x14ac:dyDescent="0.2">
      <c r="A114" s="821" t="s">
        <v>4596</v>
      </c>
      <c r="B114" s="822" t="s">
        <v>4597</v>
      </c>
      <c r="C114" s="822" t="s">
        <v>3621</v>
      </c>
      <c r="D114" s="822" t="s">
        <v>4714</v>
      </c>
      <c r="E114" s="822" t="s">
        <v>4715</v>
      </c>
      <c r="F114" s="831">
        <v>1</v>
      </c>
      <c r="G114" s="831">
        <v>205</v>
      </c>
      <c r="H114" s="831">
        <v>1.0049019607843137</v>
      </c>
      <c r="I114" s="831">
        <v>205</v>
      </c>
      <c r="J114" s="831">
        <v>1</v>
      </c>
      <c r="K114" s="831">
        <v>204</v>
      </c>
      <c r="L114" s="831">
        <v>1</v>
      </c>
      <c r="M114" s="831">
        <v>204</v>
      </c>
      <c r="N114" s="831"/>
      <c r="O114" s="831"/>
      <c r="P114" s="827"/>
      <c r="Q114" s="832"/>
    </row>
    <row r="115" spans="1:17" ht="14.45" customHeight="1" x14ac:dyDescent="0.2">
      <c r="A115" s="821" t="s">
        <v>4596</v>
      </c>
      <c r="B115" s="822" t="s">
        <v>4597</v>
      </c>
      <c r="C115" s="822" t="s">
        <v>3621</v>
      </c>
      <c r="D115" s="822" t="s">
        <v>4716</v>
      </c>
      <c r="E115" s="822" t="s">
        <v>4717</v>
      </c>
      <c r="F115" s="831">
        <v>12</v>
      </c>
      <c r="G115" s="831">
        <v>312</v>
      </c>
      <c r="H115" s="831">
        <v>1.7142857142857142</v>
      </c>
      <c r="I115" s="831">
        <v>26</v>
      </c>
      <c r="J115" s="831">
        <v>7</v>
      </c>
      <c r="K115" s="831">
        <v>182</v>
      </c>
      <c r="L115" s="831">
        <v>1</v>
      </c>
      <c r="M115" s="831">
        <v>26</v>
      </c>
      <c r="N115" s="831">
        <v>16</v>
      </c>
      <c r="O115" s="831">
        <v>416</v>
      </c>
      <c r="P115" s="827">
        <v>2.2857142857142856</v>
      </c>
      <c r="Q115" s="832">
        <v>26</v>
      </c>
    </row>
    <row r="116" spans="1:17" ht="14.45" customHeight="1" x14ac:dyDescent="0.2">
      <c r="A116" s="821" t="s">
        <v>4596</v>
      </c>
      <c r="B116" s="822" t="s">
        <v>4597</v>
      </c>
      <c r="C116" s="822" t="s">
        <v>3621</v>
      </c>
      <c r="D116" s="822" t="s">
        <v>4718</v>
      </c>
      <c r="E116" s="822" t="s">
        <v>4719</v>
      </c>
      <c r="F116" s="831">
        <v>26</v>
      </c>
      <c r="G116" s="831">
        <v>2184</v>
      </c>
      <c r="H116" s="831">
        <v>1.04</v>
      </c>
      <c r="I116" s="831">
        <v>84</v>
      </c>
      <c r="J116" s="831">
        <v>25</v>
      </c>
      <c r="K116" s="831">
        <v>2100</v>
      </c>
      <c r="L116" s="831">
        <v>1</v>
      </c>
      <c r="M116" s="831">
        <v>84</v>
      </c>
      <c r="N116" s="831">
        <v>42</v>
      </c>
      <c r="O116" s="831">
        <v>3528</v>
      </c>
      <c r="P116" s="827">
        <v>1.68</v>
      </c>
      <c r="Q116" s="832">
        <v>84</v>
      </c>
    </row>
    <row r="117" spans="1:17" ht="14.45" customHeight="1" x14ac:dyDescent="0.2">
      <c r="A117" s="821" t="s">
        <v>4596</v>
      </c>
      <c r="B117" s="822" t="s">
        <v>4597</v>
      </c>
      <c r="C117" s="822" t="s">
        <v>3621</v>
      </c>
      <c r="D117" s="822" t="s">
        <v>4720</v>
      </c>
      <c r="E117" s="822" t="s">
        <v>4721</v>
      </c>
      <c r="F117" s="831">
        <v>25</v>
      </c>
      <c r="G117" s="831">
        <v>4400</v>
      </c>
      <c r="H117" s="831">
        <v>0.69052102950408034</v>
      </c>
      <c r="I117" s="831">
        <v>176</v>
      </c>
      <c r="J117" s="831">
        <v>36</v>
      </c>
      <c r="K117" s="831">
        <v>6372</v>
      </c>
      <c r="L117" s="831">
        <v>1</v>
      </c>
      <c r="M117" s="831">
        <v>177</v>
      </c>
      <c r="N117" s="831">
        <v>21</v>
      </c>
      <c r="O117" s="831">
        <v>3738</v>
      </c>
      <c r="P117" s="827">
        <v>0.58662900188323919</v>
      </c>
      <c r="Q117" s="832">
        <v>178</v>
      </c>
    </row>
    <row r="118" spans="1:17" ht="14.45" customHeight="1" x14ac:dyDescent="0.2">
      <c r="A118" s="821" t="s">
        <v>4596</v>
      </c>
      <c r="B118" s="822" t="s">
        <v>4597</v>
      </c>
      <c r="C118" s="822" t="s">
        <v>3621</v>
      </c>
      <c r="D118" s="822" t="s">
        <v>4722</v>
      </c>
      <c r="E118" s="822" t="s">
        <v>4723</v>
      </c>
      <c r="F118" s="831">
        <v>5</v>
      </c>
      <c r="G118" s="831">
        <v>75</v>
      </c>
      <c r="H118" s="831">
        <v>0.6696428571428571</v>
      </c>
      <c r="I118" s="831">
        <v>15</v>
      </c>
      <c r="J118" s="831">
        <v>7</v>
      </c>
      <c r="K118" s="831">
        <v>112</v>
      </c>
      <c r="L118" s="831">
        <v>1</v>
      </c>
      <c r="M118" s="831">
        <v>16</v>
      </c>
      <c r="N118" s="831">
        <v>8</v>
      </c>
      <c r="O118" s="831">
        <v>128</v>
      </c>
      <c r="P118" s="827">
        <v>1.1428571428571428</v>
      </c>
      <c r="Q118" s="832">
        <v>16</v>
      </c>
    </row>
    <row r="119" spans="1:17" ht="14.45" customHeight="1" x14ac:dyDescent="0.2">
      <c r="A119" s="821" t="s">
        <v>4596</v>
      </c>
      <c r="B119" s="822" t="s">
        <v>4597</v>
      </c>
      <c r="C119" s="822" t="s">
        <v>3621</v>
      </c>
      <c r="D119" s="822" t="s">
        <v>4724</v>
      </c>
      <c r="E119" s="822" t="s">
        <v>4725</v>
      </c>
      <c r="F119" s="831">
        <v>9</v>
      </c>
      <c r="G119" s="831">
        <v>207</v>
      </c>
      <c r="H119" s="831">
        <v>0.39130434782608697</v>
      </c>
      <c r="I119" s="831">
        <v>23</v>
      </c>
      <c r="J119" s="831">
        <v>23</v>
      </c>
      <c r="K119" s="831">
        <v>529</v>
      </c>
      <c r="L119" s="831">
        <v>1</v>
      </c>
      <c r="M119" s="831">
        <v>23</v>
      </c>
      <c r="N119" s="831">
        <v>28</v>
      </c>
      <c r="O119" s="831">
        <v>644</v>
      </c>
      <c r="P119" s="827">
        <v>1.2173913043478262</v>
      </c>
      <c r="Q119" s="832">
        <v>23</v>
      </c>
    </row>
    <row r="120" spans="1:17" ht="14.45" customHeight="1" x14ac:dyDescent="0.2">
      <c r="A120" s="821" t="s">
        <v>4596</v>
      </c>
      <c r="B120" s="822" t="s">
        <v>4597</v>
      </c>
      <c r="C120" s="822" t="s">
        <v>3621</v>
      </c>
      <c r="D120" s="822" t="s">
        <v>4726</v>
      </c>
      <c r="E120" s="822" t="s">
        <v>4727</v>
      </c>
      <c r="F120" s="831">
        <v>2</v>
      </c>
      <c r="G120" s="831">
        <v>74</v>
      </c>
      <c r="H120" s="831">
        <v>1</v>
      </c>
      <c r="I120" s="831">
        <v>37</v>
      </c>
      <c r="J120" s="831">
        <v>2</v>
      </c>
      <c r="K120" s="831">
        <v>74</v>
      </c>
      <c r="L120" s="831">
        <v>1</v>
      </c>
      <c r="M120" s="831">
        <v>37</v>
      </c>
      <c r="N120" s="831"/>
      <c r="O120" s="831"/>
      <c r="P120" s="827"/>
      <c r="Q120" s="832"/>
    </row>
    <row r="121" spans="1:17" ht="14.45" customHeight="1" x14ac:dyDescent="0.2">
      <c r="A121" s="821" t="s">
        <v>4596</v>
      </c>
      <c r="B121" s="822" t="s">
        <v>4597</v>
      </c>
      <c r="C121" s="822" t="s">
        <v>3621</v>
      </c>
      <c r="D121" s="822" t="s">
        <v>4728</v>
      </c>
      <c r="E121" s="822" t="s">
        <v>4729</v>
      </c>
      <c r="F121" s="831">
        <v>1582</v>
      </c>
      <c r="G121" s="831">
        <v>36386</v>
      </c>
      <c r="H121" s="831">
        <v>0.96581196581196582</v>
      </c>
      <c r="I121" s="831">
        <v>23</v>
      </c>
      <c r="J121" s="831">
        <v>1638</v>
      </c>
      <c r="K121" s="831">
        <v>37674</v>
      </c>
      <c r="L121" s="831">
        <v>1</v>
      </c>
      <c r="M121" s="831">
        <v>23</v>
      </c>
      <c r="N121" s="831">
        <v>1780</v>
      </c>
      <c r="O121" s="831">
        <v>40940</v>
      </c>
      <c r="P121" s="827">
        <v>1.0866910866910866</v>
      </c>
      <c r="Q121" s="832">
        <v>23</v>
      </c>
    </row>
    <row r="122" spans="1:17" ht="14.45" customHeight="1" x14ac:dyDescent="0.2">
      <c r="A122" s="821" t="s">
        <v>4596</v>
      </c>
      <c r="B122" s="822" t="s">
        <v>4597</v>
      </c>
      <c r="C122" s="822" t="s">
        <v>3621</v>
      </c>
      <c r="D122" s="822" t="s">
        <v>4730</v>
      </c>
      <c r="E122" s="822" t="s">
        <v>4731</v>
      </c>
      <c r="F122" s="831"/>
      <c r="G122" s="831"/>
      <c r="H122" s="831"/>
      <c r="I122" s="831"/>
      <c r="J122" s="831">
        <v>1</v>
      </c>
      <c r="K122" s="831">
        <v>402</v>
      </c>
      <c r="L122" s="831">
        <v>1</v>
      </c>
      <c r="M122" s="831">
        <v>402</v>
      </c>
      <c r="N122" s="831"/>
      <c r="O122" s="831"/>
      <c r="P122" s="827"/>
      <c r="Q122" s="832"/>
    </row>
    <row r="123" spans="1:17" ht="14.45" customHeight="1" x14ac:dyDescent="0.2">
      <c r="A123" s="821" t="s">
        <v>4596</v>
      </c>
      <c r="B123" s="822" t="s">
        <v>4597</v>
      </c>
      <c r="C123" s="822" t="s">
        <v>3621</v>
      </c>
      <c r="D123" s="822" t="s">
        <v>4732</v>
      </c>
      <c r="E123" s="822" t="s">
        <v>4733</v>
      </c>
      <c r="F123" s="831"/>
      <c r="G123" s="831"/>
      <c r="H123" s="831"/>
      <c r="I123" s="831"/>
      <c r="J123" s="831">
        <v>1</v>
      </c>
      <c r="K123" s="831">
        <v>171</v>
      </c>
      <c r="L123" s="831">
        <v>1</v>
      </c>
      <c r="M123" s="831">
        <v>171</v>
      </c>
      <c r="N123" s="831">
        <v>1</v>
      </c>
      <c r="O123" s="831">
        <v>171</v>
      </c>
      <c r="P123" s="827">
        <v>1</v>
      </c>
      <c r="Q123" s="832">
        <v>171</v>
      </c>
    </row>
    <row r="124" spans="1:17" ht="14.45" customHeight="1" x14ac:dyDescent="0.2">
      <c r="A124" s="821" t="s">
        <v>4596</v>
      </c>
      <c r="B124" s="822" t="s">
        <v>4597</v>
      </c>
      <c r="C124" s="822" t="s">
        <v>3621</v>
      </c>
      <c r="D124" s="822" t="s">
        <v>4734</v>
      </c>
      <c r="E124" s="822" t="s">
        <v>4735</v>
      </c>
      <c r="F124" s="831"/>
      <c r="G124" s="831"/>
      <c r="H124" s="831"/>
      <c r="I124" s="831"/>
      <c r="J124" s="831">
        <v>1</v>
      </c>
      <c r="K124" s="831">
        <v>589</v>
      </c>
      <c r="L124" s="831">
        <v>1</v>
      </c>
      <c r="M124" s="831">
        <v>589</v>
      </c>
      <c r="N124" s="831"/>
      <c r="O124" s="831"/>
      <c r="P124" s="827"/>
      <c r="Q124" s="832"/>
    </row>
    <row r="125" spans="1:17" ht="14.45" customHeight="1" x14ac:dyDescent="0.2">
      <c r="A125" s="821" t="s">
        <v>4596</v>
      </c>
      <c r="B125" s="822" t="s">
        <v>4597</v>
      </c>
      <c r="C125" s="822" t="s">
        <v>3621</v>
      </c>
      <c r="D125" s="822" t="s">
        <v>4736</v>
      </c>
      <c r="E125" s="822" t="s">
        <v>4737</v>
      </c>
      <c r="F125" s="831"/>
      <c r="G125" s="831"/>
      <c r="H125" s="831"/>
      <c r="I125" s="831"/>
      <c r="J125" s="831">
        <v>3</v>
      </c>
      <c r="K125" s="831">
        <v>984</v>
      </c>
      <c r="L125" s="831">
        <v>1</v>
      </c>
      <c r="M125" s="831">
        <v>328</v>
      </c>
      <c r="N125" s="831"/>
      <c r="O125" s="831"/>
      <c r="P125" s="827"/>
      <c r="Q125" s="832"/>
    </row>
    <row r="126" spans="1:17" ht="14.45" customHeight="1" x14ac:dyDescent="0.2">
      <c r="A126" s="821" t="s">
        <v>4596</v>
      </c>
      <c r="B126" s="822" t="s">
        <v>4597</v>
      </c>
      <c r="C126" s="822" t="s">
        <v>3621</v>
      </c>
      <c r="D126" s="822" t="s">
        <v>4738</v>
      </c>
      <c r="E126" s="822" t="s">
        <v>4739</v>
      </c>
      <c r="F126" s="831"/>
      <c r="G126" s="831"/>
      <c r="H126" s="831"/>
      <c r="I126" s="831"/>
      <c r="J126" s="831"/>
      <c r="K126" s="831"/>
      <c r="L126" s="831"/>
      <c r="M126" s="831"/>
      <c r="N126" s="831">
        <v>1</v>
      </c>
      <c r="O126" s="831">
        <v>331</v>
      </c>
      <c r="P126" s="827"/>
      <c r="Q126" s="832">
        <v>331</v>
      </c>
    </row>
    <row r="127" spans="1:17" ht="14.45" customHeight="1" x14ac:dyDescent="0.2">
      <c r="A127" s="821" t="s">
        <v>4596</v>
      </c>
      <c r="B127" s="822" t="s">
        <v>4597</v>
      </c>
      <c r="C127" s="822" t="s">
        <v>3621</v>
      </c>
      <c r="D127" s="822" t="s">
        <v>4740</v>
      </c>
      <c r="E127" s="822" t="s">
        <v>4741</v>
      </c>
      <c r="F127" s="831">
        <v>13</v>
      </c>
      <c r="G127" s="831">
        <v>377</v>
      </c>
      <c r="H127" s="831">
        <v>1.1818181818181819</v>
      </c>
      <c r="I127" s="831">
        <v>29</v>
      </c>
      <c r="J127" s="831">
        <v>11</v>
      </c>
      <c r="K127" s="831">
        <v>319</v>
      </c>
      <c r="L127" s="831">
        <v>1</v>
      </c>
      <c r="M127" s="831">
        <v>29</v>
      </c>
      <c r="N127" s="831">
        <v>19</v>
      </c>
      <c r="O127" s="831">
        <v>551</v>
      </c>
      <c r="P127" s="827">
        <v>1.7272727272727273</v>
      </c>
      <c r="Q127" s="832">
        <v>29</v>
      </c>
    </row>
    <row r="128" spans="1:17" ht="14.45" customHeight="1" x14ac:dyDescent="0.2">
      <c r="A128" s="821" t="s">
        <v>4596</v>
      </c>
      <c r="B128" s="822" t="s">
        <v>4597</v>
      </c>
      <c r="C128" s="822" t="s">
        <v>3621</v>
      </c>
      <c r="D128" s="822" t="s">
        <v>4742</v>
      </c>
      <c r="E128" s="822" t="s">
        <v>4743</v>
      </c>
      <c r="F128" s="831">
        <v>5</v>
      </c>
      <c r="G128" s="831">
        <v>890</v>
      </c>
      <c r="H128" s="831">
        <v>0.55245189323401611</v>
      </c>
      <c r="I128" s="831">
        <v>178</v>
      </c>
      <c r="J128" s="831">
        <v>9</v>
      </c>
      <c r="K128" s="831">
        <v>1611</v>
      </c>
      <c r="L128" s="831">
        <v>1</v>
      </c>
      <c r="M128" s="831">
        <v>179</v>
      </c>
      <c r="N128" s="831">
        <v>6</v>
      </c>
      <c r="O128" s="831">
        <v>1074</v>
      </c>
      <c r="P128" s="827">
        <v>0.66666666666666663</v>
      </c>
      <c r="Q128" s="832">
        <v>179</v>
      </c>
    </row>
    <row r="129" spans="1:17" ht="14.45" customHeight="1" x14ac:dyDescent="0.2">
      <c r="A129" s="821" t="s">
        <v>4596</v>
      </c>
      <c r="B129" s="822" t="s">
        <v>4597</v>
      </c>
      <c r="C129" s="822" t="s">
        <v>3621</v>
      </c>
      <c r="D129" s="822" t="s">
        <v>4744</v>
      </c>
      <c r="E129" s="822" t="s">
        <v>4745</v>
      </c>
      <c r="F129" s="831">
        <v>4</v>
      </c>
      <c r="G129" s="831">
        <v>76</v>
      </c>
      <c r="H129" s="831">
        <v>3.8</v>
      </c>
      <c r="I129" s="831">
        <v>19</v>
      </c>
      <c r="J129" s="831">
        <v>1</v>
      </c>
      <c r="K129" s="831">
        <v>20</v>
      </c>
      <c r="L129" s="831">
        <v>1</v>
      </c>
      <c r="M129" s="831">
        <v>20</v>
      </c>
      <c r="N129" s="831">
        <v>7</v>
      </c>
      <c r="O129" s="831">
        <v>140</v>
      </c>
      <c r="P129" s="827">
        <v>7</v>
      </c>
      <c r="Q129" s="832">
        <v>20</v>
      </c>
    </row>
    <row r="130" spans="1:17" ht="14.45" customHeight="1" x14ac:dyDescent="0.2">
      <c r="A130" s="821" t="s">
        <v>4596</v>
      </c>
      <c r="B130" s="822" t="s">
        <v>4597</v>
      </c>
      <c r="C130" s="822" t="s">
        <v>3621</v>
      </c>
      <c r="D130" s="822" t="s">
        <v>4746</v>
      </c>
      <c r="E130" s="822" t="s">
        <v>4747</v>
      </c>
      <c r="F130" s="831">
        <v>23</v>
      </c>
      <c r="G130" s="831">
        <v>460</v>
      </c>
      <c r="H130" s="831">
        <v>1.2777777777777777</v>
      </c>
      <c r="I130" s="831">
        <v>20</v>
      </c>
      <c r="J130" s="831">
        <v>18</v>
      </c>
      <c r="K130" s="831">
        <v>360</v>
      </c>
      <c r="L130" s="831">
        <v>1</v>
      </c>
      <c r="M130" s="831">
        <v>20</v>
      </c>
      <c r="N130" s="831">
        <v>37</v>
      </c>
      <c r="O130" s="831">
        <v>740</v>
      </c>
      <c r="P130" s="827">
        <v>2.0555555555555554</v>
      </c>
      <c r="Q130" s="832">
        <v>20</v>
      </c>
    </row>
    <row r="131" spans="1:17" ht="14.45" customHeight="1" x14ac:dyDescent="0.2">
      <c r="A131" s="821" t="s">
        <v>4596</v>
      </c>
      <c r="B131" s="822" t="s">
        <v>4597</v>
      </c>
      <c r="C131" s="822" t="s">
        <v>3621</v>
      </c>
      <c r="D131" s="822" t="s">
        <v>4748</v>
      </c>
      <c r="E131" s="822" t="s">
        <v>4749</v>
      </c>
      <c r="F131" s="831"/>
      <c r="G131" s="831"/>
      <c r="H131" s="831"/>
      <c r="I131" s="831"/>
      <c r="J131" s="831"/>
      <c r="K131" s="831"/>
      <c r="L131" s="831"/>
      <c r="M131" s="831"/>
      <c r="N131" s="831">
        <v>2</v>
      </c>
      <c r="O131" s="831">
        <v>376</v>
      </c>
      <c r="P131" s="827"/>
      <c r="Q131" s="832">
        <v>188</v>
      </c>
    </row>
    <row r="132" spans="1:17" ht="14.45" customHeight="1" x14ac:dyDescent="0.2">
      <c r="A132" s="821" t="s">
        <v>4596</v>
      </c>
      <c r="B132" s="822" t="s">
        <v>4597</v>
      </c>
      <c r="C132" s="822" t="s">
        <v>3621</v>
      </c>
      <c r="D132" s="822" t="s">
        <v>4750</v>
      </c>
      <c r="E132" s="822" t="s">
        <v>4751</v>
      </c>
      <c r="F132" s="831">
        <v>1</v>
      </c>
      <c r="G132" s="831">
        <v>268</v>
      </c>
      <c r="H132" s="831"/>
      <c r="I132" s="831">
        <v>268</v>
      </c>
      <c r="J132" s="831"/>
      <c r="K132" s="831"/>
      <c r="L132" s="831"/>
      <c r="M132" s="831"/>
      <c r="N132" s="831">
        <v>1</v>
      </c>
      <c r="O132" s="831">
        <v>269</v>
      </c>
      <c r="P132" s="827"/>
      <c r="Q132" s="832">
        <v>269</v>
      </c>
    </row>
    <row r="133" spans="1:17" ht="14.45" customHeight="1" x14ac:dyDescent="0.2">
      <c r="A133" s="821" t="s">
        <v>4596</v>
      </c>
      <c r="B133" s="822" t="s">
        <v>4597</v>
      </c>
      <c r="C133" s="822" t="s">
        <v>3621</v>
      </c>
      <c r="D133" s="822" t="s">
        <v>4752</v>
      </c>
      <c r="E133" s="822" t="s">
        <v>4753</v>
      </c>
      <c r="F133" s="831">
        <v>23</v>
      </c>
      <c r="G133" s="831">
        <v>3749</v>
      </c>
      <c r="H133" s="831">
        <v>0.67647058823529416</v>
      </c>
      <c r="I133" s="831">
        <v>163</v>
      </c>
      <c r="J133" s="831">
        <v>34</v>
      </c>
      <c r="K133" s="831">
        <v>5542</v>
      </c>
      <c r="L133" s="831">
        <v>1</v>
      </c>
      <c r="M133" s="831">
        <v>163</v>
      </c>
      <c r="N133" s="831">
        <v>19</v>
      </c>
      <c r="O133" s="831">
        <v>3116</v>
      </c>
      <c r="P133" s="827">
        <v>0.56225189462287983</v>
      </c>
      <c r="Q133" s="832">
        <v>164</v>
      </c>
    </row>
    <row r="134" spans="1:17" ht="14.45" customHeight="1" x14ac:dyDescent="0.2">
      <c r="A134" s="821" t="s">
        <v>4596</v>
      </c>
      <c r="B134" s="822" t="s">
        <v>4597</v>
      </c>
      <c r="C134" s="822" t="s">
        <v>3621</v>
      </c>
      <c r="D134" s="822" t="s">
        <v>4754</v>
      </c>
      <c r="E134" s="822" t="s">
        <v>4755</v>
      </c>
      <c r="F134" s="831"/>
      <c r="G134" s="831"/>
      <c r="H134" s="831"/>
      <c r="I134" s="831"/>
      <c r="J134" s="831">
        <v>1</v>
      </c>
      <c r="K134" s="831">
        <v>174</v>
      </c>
      <c r="L134" s="831">
        <v>1</v>
      </c>
      <c r="M134" s="831">
        <v>174</v>
      </c>
      <c r="N134" s="831">
        <v>1</v>
      </c>
      <c r="O134" s="831">
        <v>174</v>
      </c>
      <c r="P134" s="827">
        <v>1</v>
      </c>
      <c r="Q134" s="832">
        <v>174</v>
      </c>
    </row>
    <row r="135" spans="1:17" ht="14.45" customHeight="1" x14ac:dyDescent="0.2">
      <c r="A135" s="821" t="s">
        <v>4596</v>
      </c>
      <c r="B135" s="822" t="s">
        <v>4597</v>
      </c>
      <c r="C135" s="822" t="s">
        <v>3621</v>
      </c>
      <c r="D135" s="822" t="s">
        <v>4756</v>
      </c>
      <c r="E135" s="822" t="s">
        <v>4757</v>
      </c>
      <c r="F135" s="831">
        <v>2</v>
      </c>
      <c r="G135" s="831">
        <v>168</v>
      </c>
      <c r="H135" s="831">
        <v>2</v>
      </c>
      <c r="I135" s="831">
        <v>84</v>
      </c>
      <c r="J135" s="831">
        <v>1</v>
      </c>
      <c r="K135" s="831">
        <v>84</v>
      </c>
      <c r="L135" s="831">
        <v>1</v>
      </c>
      <c r="M135" s="831">
        <v>84</v>
      </c>
      <c r="N135" s="831"/>
      <c r="O135" s="831"/>
      <c r="P135" s="827"/>
      <c r="Q135" s="832"/>
    </row>
    <row r="136" spans="1:17" ht="14.45" customHeight="1" x14ac:dyDescent="0.2">
      <c r="A136" s="821" t="s">
        <v>4596</v>
      </c>
      <c r="B136" s="822" t="s">
        <v>4597</v>
      </c>
      <c r="C136" s="822" t="s">
        <v>3621</v>
      </c>
      <c r="D136" s="822" t="s">
        <v>4758</v>
      </c>
      <c r="E136" s="822" t="s">
        <v>4759</v>
      </c>
      <c r="F136" s="831"/>
      <c r="G136" s="831"/>
      <c r="H136" s="831"/>
      <c r="I136" s="831"/>
      <c r="J136" s="831"/>
      <c r="K136" s="831"/>
      <c r="L136" s="831"/>
      <c r="M136" s="831"/>
      <c r="N136" s="831">
        <v>1</v>
      </c>
      <c r="O136" s="831">
        <v>79</v>
      </c>
      <c r="P136" s="827"/>
      <c r="Q136" s="832">
        <v>79</v>
      </c>
    </row>
    <row r="137" spans="1:17" ht="14.45" customHeight="1" x14ac:dyDescent="0.2">
      <c r="A137" s="821" t="s">
        <v>4596</v>
      </c>
      <c r="B137" s="822" t="s">
        <v>4597</v>
      </c>
      <c r="C137" s="822" t="s">
        <v>3621</v>
      </c>
      <c r="D137" s="822" t="s">
        <v>4760</v>
      </c>
      <c r="E137" s="822" t="s">
        <v>4761</v>
      </c>
      <c r="F137" s="831"/>
      <c r="G137" s="831"/>
      <c r="H137" s="831"/>
      <c r="I137" s="831"/>
      <c r="J137" s="831"/>
      <c r="K137" s="831"/>
      <c r="L137" s="831"/>
      <c r="M137" s="831"/>
      <c r="N137" s="831">
        <v>1</v>
      </c>
      <c r="O137" s="831">
        <v>303</v>
      </c>
      <c r="P137" s="827"/>
      <c r="Q137" s="832">
        <v>303</v>
      </c>
    </row>
    <row r="138" spans="1:17" ht="14.45" customHeight="1" x14ac:dyDescent="0.2">
      <c r="A138" s="821" t="s">
        <v>4596</v>
      </c>
      <c r="B138" s="822" t="s">
        <v>4597</v>
      </c>
      <c r="C138" s="822" t="s">
        <v>3621</v>
      </c>
      <c r="D138" s="822" t="s">
        <v>4762</v>
      </c>
      <c r="E138" s="822" t="s">
        <v>4763</v>
      </c>
      <c r="F138" s="831">
        <v>1</v>
      </c>
      <c r="G138" s="831">
        <v>21</v>
      </c>
      <c r="H138" s="831">
        <v>0.31818181818181818</v>
      </c>
      <c r="I138" s="831">
        <v>21</v>
      </c>
      <c r="J138" s="831">
        <v>3</v>
      </c>
      <c r="K138" s="831">
        <v>66</v>
      </c>
      <c r="L138" s="831">
        <v>1</v>
      </c>
      <c r="M138" s="831">
        <v>22</v>
      </c>
      <c r="N138" s="831">
        <v>2</v>
      </c>
      <c r="O138" s="831">
        <v>44</v>
      </c>
      <c r="P138" s="827">
        <v>0.66666666666666663</v>
      </c>
      <c r="Q138" s="832">
        <v>22</v>
      </c>
    </row>
    <row r="139" spans="1:17" ht="14.45" customHeight="1" x14ac:dyDescent="0.2">
      <c r="A139" s="821" t="s">
        <v>4596</v>
      </c>
      <c r="B139" s="822" t="s">
        <v>4597</v>
      </c>
      <c r="C139" s="822" t="s">
        <v>3621</v>
      </c>
      <c r="D139" s="822" t="s">
        <v>4764</v>
      </c>
      <c r="E139" s="822" t="s">
        <v>4765</v>
      </c>
      <c r="F139" s="831">
        <v>11</v>
      </c>
      <c r="G139" s="831">
        <v>242</v>
      </c>
      <c r="H139" s="831">
        <v>0.44</v>
      </c>
      <c r="I139" s="831">
        <v>22</v>
      </c>
      <c r="J139" s="831">
        <v>25</v>
      </c>
      <c r="K139" s="831">
        <v>550</v>
      </c>
      <c r="L139" s="831">
        <v>1</v>
      </c>
      <c r="M139" s="831">
        <v>22</v>
      </c>
      <c r="N139" s="831">
        <v>27</v>
      </c>
      <c r="O139" s="831">
        <v>594</v>
      </c>
      <c r="P139" s="827">
        <v>1.08</v>
      </c>
      <c r="Q139" s="832">
        <v>22</v>
      </c>
    </row>
    <row r="140" spans="1:17" ht="14.45" customHeight="1" x14ac:dyDescent="0.2">
      <c r="A140" s="821" t="s">
        <v>4596</v>
      </c>
      <c r="B140" s="822" t="s">
        <v>4597</v>
      </c>
      <c r="C140" s="822" t="s">
        <v>3621</v>
      </c>
      <c r="D140" s="822" t="s">
        <v>4766</v>
      </c>
      <c r="E140" s="822" t="s">
        <v>4767</v>
      </c>
      <c r="F140" s="831"/>
      <c r="G140" s="831"/>
      <c r="H140" s="831"/>
      <c r="I140" s="831"/>
      <c r="J140" s="831"/>
      <c r="K140" s="831"/>
      <c r="L140" s="831"/>
      <c r="M140" s="831"/>
      <c r="N140" s="831">
        <v>3</v>
      </c>
      <c r="O140" s="831">
        <v>1485</v>
      </c>
      <c r="P140" s="827"/>
      <c r="Q140" s="832">
        <v>495</v>
      </c>
    </row>
    <row r="141" spans="1:17" ht="14.45" customHeight="1" x14ac:dyDescent="0.2">
      <c r="A141" s="821" t="s">
        <v>4596</v>
      </c>
      <c r="B141" s="822" t="s">
        <v>4597</v>
      </c>
      <c r="C141" s="822" t="s">
        <v>3621</v>
      </c>
      <c r="D141" s="822" t="s">
        <v>4768</v>
      </c>
      <c r="E141" s="822" t="s">
        <v>4769</v>
      </c>
      <c r="F141" s="831">
        <v>16</v>
      </c>
      <c r="G141" s="831">
        <v>2688</v>
      </c>
      <c r="H141" s="831">
        <v>4</v>
      </c>
      <c r="I141" s="831">
        <v>168</v>
      </c>
      <c r="J141" s="831">
        <v>4</v>
      </c>
      <c r="K141" s="831">
        <v>672</v>
      </c>
      <c r="L141" s="831">
        <v>1</v>
      </c>
      <c r="M141" s="831">
        <v>168</v>
      </c>
      <c r="N141" s="831">
        <v>15</v>
      </c>
      <c r="O141" s="831">
        <v>2520</v>
      </c>
      <c r="P141" s="827">
        <v>3.75</v>
      </c>
      <c r="Q141" s="832">
        <v>168</v>
      </c>
    </row>
    <row r="142" spans="1:17" ht="14.45" customHeight="1" x14ac:dyDescent="0.2">
      <c r="A142" s="821" t="s">
        <v>4596</v>
      </c>
      <c r="B142" s="822" t="s">
        <v>4597</v>
      </c>
      <c r="C142" s="822" t="s">
        <v>3621</v>
      </c>
      <c r="D142" s="822" t="s">
        <v>4770</v>
      </c>
      <c r="E142" s="822" t="s">
        <v>4771</v>
      </c>
      <c r="F142" s="831"/>
      <c r="G142" s="831"/>
      <c r="H142" s="831"/>
      <c r="I142" s="831"/>
      <c r="J142" s="831">
        <v>1</v>
      </c>
      <c r="K142" s="831">
        <v>1698</v>
      </c>
      <c r="L142" s="831">
        <v>1</v>
      </c>
      <c r="M142" s="831">
        <v>1698</v>
      </c>
      <c r="N142" s="831"/>
      <c r="O142" s="831"/>
      <c r="P142" s="827"/>
      <c r="Q142" s="832"/>
    </row>
    <row r="143" spans="1:17" ht="14.45" customHeight="1" x14ac:dyDescent="0.2">
      <c r="A143" s="821" t="s">
        <v>4596</v>
      </c>
      <c r="B143" s="822" t="s">
        <v>4597</v>
      </c>
      <c r="C143" s="822" t="s">
        <v>3621</v>
      </c>
      <c r="D143" s="822" t="s">
        <v>4772</v>
      </c>
      <c r="E143" s="822" t="s">
        <v>4773</v>
      </c>
      <c r="F143" s="831">
        <v>4</v>
      </c>
      <c r="G143" s="831">
        <v>92</v>
      </c>
      <c r="H143" s="831">
        <v>1</v>
      </c>
      <c r="I143" s="831">
        <v>23</v>
      </c>
      <c r="J143" s="831">
        <v>4</v>
      </c>
      <c r="K143" s="831">
        <v>92</v>
      </c>
      <c r="L143" s="831">
        <v>1</v>
      </c>
      <c r="M143" s="831">
        <v>23</v>
      </c>
      <c r="N143" s="831">
        <v>3</v>
      </c>
      <c r="O143" s="831">
        <v>69</v>
      </c>
      <c r="P143" s="827">
        <v>0.75</v>
      </c>
      <c r="Q143" s="832">
        <v>23</v>
      </c>
    </row>
    <row r="144" spans="1:17" ht="14.45" customHeight="1" x14ac:dyDescent="0.2">
      <c r="A144" s="821" t="s">
        <v>4596</v>
      </c>
      <c r="B144" s="822" t="s">
        <v>4597</v>
      </c>
      <c r="C144" s="822" t="s">
        <v>3621</v>
      </c>
      <c r="D144" s="822" t="s">
        <v>4774</v>
      </c>
      <c r="E144" s="822" t="s">
        <v>4775</v>
      </c>
      <c r="F144" s="831">
        <v>1</v>
      </c>
      <c r="G144" s="831">
        <v>17</v>
      </c>
      <c r="H144" s="831"/>
      <c r="I144" s="831">
        <v>17</v>
      </c>
      <c r="J144" s="831"/>
      <c r="K144" s="831"/>
      <c r="L144" s="831"/>
      <c r="M144" s="831"/>
      <c r="N144" s="831"/>
      <c r="O144" s="831"/>
      <c r="P144" s="827"/>
      <c r="Q144" s="832"/>
    </row>
    <row r="145" spans="1:17" ht="14.45" customHeight="1" x14ac:dyDescent="0.2">
      <c r="A145" s="821" t="s">
        <v>4596</v>
      </c>
      <c r="B145" s="822" t="s">
        <v>4597</v>
      </c>
      <c r="C145" s="822" t="s">
        <v>3621</v>
      </c>
      <c r="D145" s="822" t="s">
        <v>4776</v>
      </c>
      <c r="E145" s="822" t="s">
        <v>4777</v>
      </c>
      <c r="F145" s="831">
        <v>3</v>
      </c>
      <c r="G145" s="831">
        <v>399</v>
      </c>
      <c r="H145" s="831">
        <v>1.4888059701492538</v>
      </c>
      <c r="I145" s="831">
        <v>133</v>
      </c>
      <c r="J145" s="831">
        <v>2</v>
      </c>
      <c r="K145" s="831">
        <v>268</v>
      </c>
      <c r="L145" s="831">
        <v>1</v>
      </c>
      <c r="M145" s="831">
        <v>134</v>
      </c>
      <c r="N145" s="831">
        <v>1</v>
      </c>
      <c r="O145" s="831">
        <v>135</v>
      </c>
      <c r="P145" s="827">
        <v>0.50373134328358204</v>
      </c>
      <c r="Q145" s="832">
        <v>135</v>
      </c>
    </row>
    <row r="146" spans="1:17" ht="14.45" customHeight="1" x14ac:dyDescent="0.2">
      <c r="A146" s="821" t="s">
        <v>4596</v>
      </c>
      <c r="B146" s="822" t="s">
        <v>4597</v>
      </c>
      <c r="C146" s="822" t="s">
        <v>3621</v>
      </c>
      <c r="D146" s="822" t="s">
        <v>4778</v>
      </c>
      <c r="E146" s="822" t="s">
        <v>4779</v>
      </c>
      <c r="F146" s="831"/>
      <c r="G146" s="831"/>
      <c r="H146" s="831"/>
      <c r="I146" s="831"/>
      <c r="J146" s="831"/>
      <c r="K146" s="831"/>
      <c r="L146" s="831"/>
      <c r="M146" s="831"/>
      <c r="N146" s="831">
        <v>1</v>
      </c>
      <c r="O146" s="831">
        <v>652</v>
      </c>
      <c r="P146" s="827"/>
      <c r="Q146" s="832">
        <v>652</v>
      </c>
    </row>
    <row r="147" spans="1:17" ht="14.45" customHeight="1" x14ac:dyDescent="0.2">
      <c r="A147" s="821" t="s">
        <v>4596</v>
      </c>
      <c r="B147" s="822" t="s">
        <v>4597</v>
      </c>
      <c r="C147" s="822" t="s">
        <v>3621</v>
      </c>
      <c r="D147" s="822" t="s">
        <v>4780</v>
      </c>
      <c r="E147" s="822" t="s">
        <v>4781</v>
      </c>
      <c r="F147" s="831">
        <v>18</v>
      </c>
      <c r="G147" s="831">
        <v>5310</v>
      </c>
      <c r="H147" s="831">
        <v>0.61859273066169618</v>
      </c>
      <c r="I147" s="831">
        <v>295</v>
      </c>
      <c r="J147" s="831">
        <v>29</v>
      </c>
      <c r="K147" s="831">
        <v>8584</v>
      </c>
      <c r="L147" s="831">
        <v>1</v>
      </c>
      <c r="M147" s="831">
        <v>296</v>
      </c>
      <c r="N147" s="831">
        <v>16</v>
      </c>
      <c r="O147" s="831">
        <v>4736</v>
      </c>
      <c r="P147" s="827">
        <v>0.55172413793103448</v>
      </c>
      <c r="Q147" s="832">
        <v>296</v>
      </c>
    </row>
    <row r="148" spans="1:17" ht="14.45" customHeight="1" x14ac:dyDescent="0.2">
      <c r="A148" s="821" t="s">
        <v>4596</v>
      </c>
      <c r="B148" s="822" t="s">
        <v>4597</v>
      </c>
      <c r="C148" s="822" t="s">
        <v>3621</v>
      </c>
      <c r="D148" s="822" t="s">
        <v>4782</v>
      </c>
      <c r="E148" s="822" t="s">
        <v>4783</v>
      </c>
      <c r="F148" s="831">
        <v>5</v>
      </c>
      <c r="G148" s="831">
        <v>225</v>
      </c>
      <c r="H148" s="831">
        <v>0.5</v>
      </c>
      <c r="I148" s="831">
        <v>45</v>
      </c>
      <c r="J148" s="831">
        <v>10</v>
      </c>
      <c r="K148" s="831">
        <v>450</v>
      </c>
      <c r="L148" s="831">
        <v>1</v>
      </c>
      <c r="M148" s="831">
        <v>45</v>
      </c>
      <c r="N148" s="831">
        <v>5</v>
      </c>
      <c r="O148" s="831">
        <v>225</v>
      </c>
      <c r="P148" s="827">
        <v>0.5</v>
      </c>
      <c r="Q148" s="832">
        <v>45</v>
      </c>
    </row>
    <row r="149" spans="1:17" ht="14.45" customHeight="1" x14ac:dyDescent="0.2">
      <c r="A149" s="821" t="s">
        <v>4596</v>
      </c>
      <c r="B149" s="822" t="s">
        <v>4597</v>
      </c>
      <c r="C149" s="822" t="s">
        <v>3621</v>
      </c>
      <c r="D149" s="822" t="s">
        <v>4784</v>
      </c>
      <c r="E149" s="822" t="s">
        <v>4785</v>
      </c>
      <c r="F149" s="831">
        <v>59</v>
      </c>
      <c r="G149" s="831">
        <v>2714</v>
      </c>
      <c r="H149" s="831">
        <v>0.96721311475409832</v>
      </c>
      <c r="I149" s="831">
        <v>46</v>
      </c>
      <c r="J149" s="831">
        <v>61</v>
      </c>
      <c r="K149" s="831">
        <v>2806</v>
      </c>
      <c r="L149" s="831">
        <v>1</v>
      </c>
      <c r="M149" s="831">
        <v>46</v>
      </c>
      <c r="N149" s="831">
        <v>74</v>
      </c>
      <c r="O149" s="831">
        <v>3404</v>
      </c>
      <c r="P149" s="827">
        <v>1.2131147540983607</v>
      </c>
      <c r="Q149" s="832">
        <v>46</v>
      </c>
    </row>
    <row r="150" spans="1:17" ht="14.45" customHeight="1" x14ac:dyDescent="0.2">
      <c r="A150" s="821" t="s">
        <v>4596</v>
      </c>
      <c r="B150" s="822" t="s">
        <v>4597</v>
      </c>
      <c r="C150" s="822" t="s">
        <v>3621</v>
      </c>
      <c r="D150" s="822" t="s">
        <v>4786</v>
      </c>
      <c r="E150" s="822" t="s">
        <v>4787</v>
      </c>
      <c r="F150" s="831"/>
      <c r="G150" s="831"/>
      <c r="H150" s="831"/>
      <c r="I150" s="831"/>
      <c r="J150" s="831"/>
      <c r="K150" s="831"/>
      <c r="L150" s="831"/>
      <c r="M150" s="831"/>
      <c r="N150" s="831">
        <v>1</v>
      </c>
      <c r="O150" s="831">
        <v>310</v>
      </c>
      <c r="P150" s="827"/>
      <c r="Q150" s="832">
        <v>310</v>
      </c>
    </row>
    <row r="151" spans="1:17" ht="14.45" customHeight="1" x14ac:dyDescent="0.2">
      <c r="A151" s="821" t="s">
        <v>4596</v>
      </c>
      <c r="B151" s="822" t="s">
        <v>4597</v>
      </c>
      <c r="C151" s="822" t="s">
        <v>3621</v>
      </c>
      <c r="D151" s="822" t="s">
        <v>4788</v>
      </c>
      <c r="E151" s="822" t="s">
        <v>4789</v>
      </c>
      <c r="F151" s="831">
        <v>3</v>
      </c>
      <c r="G151" s="831">
        <v>93</v>
      </c>
      <c r="H151" s="831">
        <v>0.6</v>
      </c>
      <c r="I151" s="831">
        <v>31</v>
      </c>
      <c r="J151" s="831">
        <v>5</v>
      </c>
      <c r="K151" s="831">
        <v>155</v>
      </c>
      <c r="L151" s="831">
        <v>1</v>
      </c>
      <c r="M151" s="831">
        <v>31</v>
      </c>
      <c r="N151" s="831">
        <v>12</v>
      </c>
      <c r="O151" s="831">
        <v>384</v>
      </c>
      <c r="P151" s="827">
        <v>2.4774193548387098</v>
      </c>
      <c r="Q151" s="832">
        <v>32</v>
      </c>
    </row>
    <row r="152" spans="1:17" ht="14.45" customHeight="1" x14ac:dyDescent="0.2">
      <c r="A152" s="821" t="s">
        <v>4596</v>
      </c>
      <c r="B152" s="822" t="s">
        <v>4597</v>
      </c>
      <c r="C152" s="822" t="s">
        <v>3621</v>
      </c>
      <c r="D152" s="822" t="s">
        <v>4790</v>
      </c>
      <c r="E152" s="822" t="s">
        <v>4791</v>
      </c>
      <c r="F152" s="831">
        <v>4</v>
      </c>
      <c r="G152" s="831">
        <v>104</v>
      </c>
      <c r="H152" s="831">
        <v>1.3333333333333333</v>
      </c>
      <c r="I152" s="831">
        <v>26</v>
      </c>
      <c r="J152" s="831">
        <v>3</v>
      </c>
      <c r="K152" s="831">
        <v>78</v>
      </c>
      <c r="L152" s="831">
        <v>1</v>
      </c>
      <c r="M152" s="831">
        <v>26</v>
      </c>
      <c r="N152" s="831"/>
      <c r="O152" s="831"/>
      <c r="P152" s="827"/>
      <c r="Q152" s="832"/>
    </row>
    <row r="153" spans="1:17" ht="14.45" customHeight="1" x14ac:dyDescent="0.2">
      <c r="A153" s="821" t="s">
        <v>4596</v>
      </c>
      <c r="B153" s="822" t="s">
        <v>4597</v>
      </c>
      <c r="C153" s="822" t="s">
        <v>3621</v>
      </c>
      <c r="D153" s="822" t="s">
        <v>4792</v>
      </c>
      <c r="E153" s="822" t="s">
        <v>4793</v>
      </c>
      <c r="F153" s="831">
        <v>2</v>
      </c>
      <c r="G153" s="831">
        <v>814</v>
      </c>
      <c r="H153" s="831">
        <v>1.9950980392156863</v>
      </c>
      <c r="I153" s="831">
        <v>407</v>
      </c>
      <c r="J153" s="831">
        <v>1</v>
      </c>
      <c r="K153" s="831">
        <v>408</v>
      </c>
      <c r="L153" s="831">
        <v>1</v>
      </c>
      <c r="M153" s="831">
        <v>408</v>
      </c>
      <c r="N153" s="831">
        <v>1</v>
      </c>
      <c r="O153" s="831">
        <v>409</v>
      </c>
      <c r="P153" s="827">
        <v>1.0024509803921569</v>
      </c>
      <c r="Q153" s="832">
        <v>409</v>
      </c>
    </row>
    <row r="154" spans="1:17" ht="14.45" customHeight="1" x14ac:dyDescent="0.2">
      <c r="A154" s="821" t="s">
        <v>4596</v>
      </c>
      <c r="B154" s="822" t="s">
        <v>4597</v>
      </c>
      <c r="C154" s="822" t="s">
        <v>3621</v>
      </c>
      <c r="D154" s="822" t="s">
        <v>4794</v>
      </c>
      <c r="E154" s="822" t="s">
        <v>4795</v>
      </c>
      <c r="F154" s="831"/>
      <c r="G154" s="831"/>
      <c r="H154" s="831"/>
      <c r="I154" s="831"/>
      <c r="J154" s="831">
        <v>1</v>
      </c>
      <c r="K154" s="831">
        <v>190</v>
      </c>
      <c r="L154" s="831">
        <v>1</v>
      </c>
      <c r="M154" s="831">
        <v>190</v>
      </c>
      <c r="N154" s="831"/>
      <c r="O154" s="831"/>
      <c r="P154" s="827"/>
      <c r="Q154" s="832"/>
    </row>
    <row r="155" spans="1:17" ht="14.45" customHeight="1" x14ac:dyDescent="0.2">
      <c r="A155" s="821" t="s">
        <v>4596</v>
      </c>
      <c r="B155" s="822" t="s">
        <v>4597</v>
      </c>
      <c r="C155" s="822" t="s">
        <v>3621</v>
      </c>
      <c r="D155" s="822" t="s">
        <v>4796</v>
      </c>
      <c r="E155" s="822" t="s">
        <v>4797</v>
      </c>
      <c r="F155" s="831">
        <v>13</v>
      </c>
      <c r="G155" s="831">
        <v>1729</v>
      </c>
      <c r="H155" s="831">
        <v>0.72222222222222221</v>
      </c>
      <c r="I155" s="831">
        <v>133</v>
      </c>
      <c r="J155" s="831">
        <v>18</v>
      </c>
      <c r="K155" s="831">
        <v>2394</v>
      </c>
      <c r="L155" s="831">
        <v>1</v>
      </c>
      <c r="M155" s="831">
        <v>133</v>
      </c>
      <c r="N155" s="831">
        <v>11</v>
      </c>
      <c r="O155" s="831">
        <v>1463</v>
      </c>
      <c r="P155" s="827">
        <v>0.61111111111111116</v>
      </c>
      <c r="Q155" s="832">
        <v>133</v>
      </c>
    </row>
    <row r="156" spans="1:17" ht="14.45" customHeight="1" x14ac:dyDescent="0.2">
      <c r="A156" s="821" t="s">
        <v>4596</v>
      </c>
      <c r="B156" s="822" t="s">
        <v>4597</v>
      </c>
      <c r="C156" s="822" t="s">
        <v>3621</v>
      </c>
      <c r="D156" s="822" t="s">
        <v>4798</v>
      </c>
      <c r="E156" s="822" t="s">
        <v>4799</v>
      </c>
      <c r="F156" s="831">
        <v>440</v>
      </c>
      <c r="G156" s="831">
        <v>16280</v>
      </c>
      <c r="H156" s="831">
        <v>1.0161662817551964</v>
      </c>
      <c r="I156" s="831">
        <v>37</v>
      </c>
      <c r="J156" s="831">
        <v>433</v>
      </c>
      <c r="K156" s="831">
        <v>16021</v>
      </c>
      <c r="L156" s="831">
        <v>1</v>
      </c>
      <c r="M156" s="831">
        <v>37</v>
      </c>
      <c r="N156" s="831">
        <v>414</v>
      </c>
      <c r="O156" s="831">
        <v>15318</v>
      </c>
      <c r="P156" s="827">
        <v>0.95612009237875284</v>
      </c>
      <c r="Q156" s="832">
        <v>37</v>
      </c>
    </row>
    <row r="157" spans="1:17" ht="14.45" customHeight="1" x14ac:dyDescent="0.2">
      <c r="A157" s="821" t="s">
        <v>4596</v>
      </c>
      <c r="B157" s="822" t="s">
        <v>4597</v>
      </c>
      <c r="C157" s="822" t="s">
        <v>3621</v>
      </c>
      <c r="D157" s="822" t="s">
        <v>4800</v>
      </c>
      <c r="E157" s="822" t="s">
        <v>4801</v>
      </c>
      <c r="F157" s="831"/>
      <c r="G157" s="831"/>
      <c r="H157" s="831"/>
      <c r="I157" s="831"/>
      <c r="J157" s="831">
        <v>4</v>
      </c>
      <c r="K157" s="831">
        <v>376</v>
      </c>
      <c r="L157" s="831">
        <v>1</v>
      </c>
      <c r="M157" s="831">
        <v>94</v>
      </c>
      <c r="N157" s="831">
        <v>4</v>
      </c>
      <c r="O157" s="831">
        <v>376</v>
      </c>
      <c r="P157" s="827">
        <v>1</v>
      </c>
      <c r="Q157" s="832">
        <v>94</v>
      </c>
    </row>
    <row r="158" spans="1:17" ht="14.45" customHeight="1" x14ac:dyDescent="0.2">
      <c r="A158" s="821" t="s">
        <v>4596</v>
      </c>
      <c r="B158" s="822" t="s">
        <v>4597</v>
      </c>
      <c r="C158" s="822" t="s">
        <v>3621</v>
      </c>
      <c r="D158" s="822" t="s">
        <v>4802</v>
      </c>
      <c r="E158" s="822" t="s">
        <v>4803</v>
      </c>
      <c r="F158" s="831"/>
      <c r="G158" s="831"/>
      <c r="H158" s="831"/>
      <c r="I158" s="831"/>
      <c r="J158" s="831">
        <v>1</v>
      </c>
      <c r="K158" s="831">
        <v>94</v>
      </c>
      <c r="L158" s="831">
        <v>1</v>
      </c>
      <c r="M158" s="831">
        <v>94</v>
      </c>
      <c r="N158" s="831"/>
      <c r="O158" s="831"/>
      <c r="P158" s="827"/>
      <c r="Q158" s="832"/>
    </row>
    <row r="159" spans="1:17" ht="14.45" customHeight="1" x14ac:dyDescent="0.2">
      <c r="A159" s="821" t="s">
        <v>4804</v>
      </c>
      <c r="B159" s="822" t="s">
        <v>4316</v>
      </c>
      <c r="C159" s="822" t="s">
        <v>3625</v>
      </c>
      <c r="D159" s="822" t="s">
        <v>4805</v>
      </c>
      <c r="E159" s="822" t="s">
        <v>4806</v>
      </c>
      <c r="F159" s="831">
        <v>12.549999999999999</v>
      </c>
      <c r="G159" s="831">
        <v>28739.209999999995</v>
      </c>
      <c r="H159" s="831"/>
      <c r="I159" s="831">
        <v>2289.9768924302789</v>
      </c>
      <c r="J159" s="831"/>
      <c r="K159" s="831"/>
      <c r="L159" s="831"/>
      <c r="M159" s="831"/>
      <c r="N159" s="831"/>
      <c r="O159" s="831"/>
      <c r="P159" s="827"/>
      <c r="Q159" s="832"/>
    </row>
    <row r="160" spans="1:17" ht="14.45" customHeight="1" x14ac:dyDescent="0.2">
      <c r="A160" s="821" t="s">
        <v>4804</v>
      </c>
      <c r="B160" s="822" t="s">
        <v>4316</v>
      </c>
      <c r="C160" s="822" t="s">
        <v>3625</v>
      </c>
      <c r="D160" s="822" t="s">
        <v>4807</v>
      </c>
      <c r="E160" s="822" t="s">
        <v>4806</v>
      </c>
      <c r="F160" s="831">
        <v>4.5999999999999996</v>
      </c>
      <c r="G160" s="831">
        <v>29790.979999999996</v>
      </c>
      <c r="H160" s="831"/>
      <c r="I160" s="831">
        <v>6476.2999999999993</v>
      </c>
      <c r="J160" s="831"/>
      <c r="K160" s="831"/>
      <c r="L160" s="831"/>
      <c r="M160" s="831"/>
      <c r="N160" s="831"/>
      <c r="O160" s="831"/>
      <c r="P160" s="827"/>
      <c r="Q160" s="832"/>
    </row>
    <row r="161" spans="1:17" ht="14.45" customHeight="1" x14ac:dyDescent="0.2">
      <c r="A161" s="821" t="s">
        <v>4804</v>
      </c>
      <c r="B161" s="822" t="s">
        <v>4316</v>
      </c>
      <c r="C161" s="822" t="s">
        <v>3625</v>
      </c>
      <c r="D161" s="822" t="s">
        <v>4808</v>
      </c>
      <c r="E161" s="822" t="s">
        <v>4809</v>
      </c>
      <c r="F161" s="831">
        <v>0.60000000000000009</v>
      </c>
      <c r="G161" s="831">
        <v>2966.36</v>
      </c>
      <c r="H161" s="831">
        <v>1.8483951571194459</v>
      </c>
      <c r="I161" s="831">
        <v>4943.9333333333325</v>
      </c>
      <c r="J161" s="831">
        <v>0.33</v>
      </c>
      <c r="K161" s="831">
        <v>1604.83</v>
      </c>
      <c r="L161" s="831">
        <v>1</v>
      </c>
      <c r="M161" s="831">
        <v>4863.121212121212</v>
      </c>
      <c r="N161" s="831">
        <v>0.30000000000000004</v>
      </c>
      <c r="O161" s="831">
        <v>1386.33</v>
      </c>
      <c r="P161" s="827">
        <v>0.86384850731853213</v>
      </c>
      <c r="Q161" s="832">
        <v>4621.0999999999995</v>
      </c>
    </row>
    <row r="162" spans="1:17" ht="14.45" customHeight="1" x14ac:dyDescent="0.2">
      <c r="A162" s="821" t="s">
        <v>4804</v>
      </c>
      <c r="B162" s="822" t="s">
        <v>4316</v>
      </c>
      <c r="C162" s="822" t="s">
        <v>3625</v>
      </c>
      <c r="D162" s="822" t="s">
        <v>4810</v>
      </c>
      <c r="E162" s="822" t="s">
        <v>4811</v>
      </c>
      <c r="F162" s="831">
        <v>0.7</v>
      </c>
      <c r="G162" s="831">
        <v>703.38</v>
      </c>
      <c r="H162" s="831"/>
      <c r="I162" s="831">
        <v>1004.8285714285715</v>
      </c>
      <c r="J162" s="831"/>
      <c r="K162" s="831"/>
      <c r="L162" s="831"/>
      <c r="M162" s="831"/>
      <c r="N162" s="831"/>
      <c r="O162" s="831"/>
      <c r="P162" s="827"/>
      <c r="Q162" s="832"/>
    </row>
    <row r="163" spans="1:17" ht="14.45" customHeight="1" x14ac:dyDescent="0.2">
      <c r="A163" s="821" t="s">
        <v>4804</v>
      </c>
      <c r="B163" s="822" t="s">
        <v>4316</v>
      </c>
      <c r="C163" s="822" t="s">
        <v>3625</v>
      </c>
      <c r="D163" s="822" t="s">
        <v>4812</v>
      </c>
      <c r="E163" s="822" t="s">
        <v>4809</v>
      </c>
      <c r="F163" s="831">
        <v>3.0300000000000002</v>
      </c>
      <c r="G163" s="831">
        <v>29447.909999999996</v>
      </c>
      <c r="H163" s="831">
        <v>1.1893229586316441</v>
      </c>
      <c r="I163" s="831">
        <v>9718.7821782178198</v>
      </c>
      <c r="J163" s="831">
        <v>2.83</v>
      </c>
      <c r="K163" s="831">
        <v>24760.230000000003</v>
      </c>
      <c r="L163" s="831">
        <v>1</v>
      </c>
      <c r="M163" s="831">
        <v>8749.1978798586588</v>
      </c>
      <c r="N163" s="831">
        <v>3.61</v>
      </c>
      <c r="O163" s="831">
        <v>31122.899999999998</v>
      </c>
      <c r="P163" s="827">
        <v>1.2569713609283917</v>
      </c>
      <c r="Q163" s="832">
        <v>8621.3019390581721</v>
      </c>
    </row>
    <row r="164" spans="1:17" ht="14.45" customHeight="1" x14ac:dyDescent="0.2">
      <c r="A164" s="821" t="s">
        <v>4804</v>
      </c>
      <c r="B164" s="822" t="s">
        <v>4316</v>
      </c>
      <c r="C164" s="822" t="s">
        <v>3625</v>
      </c>
      <c r="D164" s="822" t="s">
        <v>4813</v>
      </c>
      <c r="E164" s="822" t="s">
        <v>4814</v>
      </c>
      <c r="F164" s="831">
        <v>35.5</v>
      </c>
      <c r="G164" s="831">
        <v>29054.140000000003</v>
      </c>
      <c r="H164" s="831">
        <v>2.1206627495346888</v>
      </c>
      <c r="I164" s="831">
        <v>818.42647887323949</v>
      </c>
      <c r="J164" s="831">
        <v>26.5</v>
      </c>
      <c r="K164" s="831">
        <v>13700.5</v>
      </c>
      <c r="L164" s="831">
        <v>1</v>
      </c>
      <c r="M164" s="831">
        <v>517</v>
      </c>
      <c r="N164" s="831">
        <v>29.2</v>
      </c>
      <c r="O164" s="831">
        <v>15096.4</v>
      </c>
      <c r="P164" s="827">
        <v>1.1018867924528302</v>
      </c>
      <c r="Q164" s="832">
        <v>517</v>
      </c>
    </row>
    <row r="165" spans="1:17" ht="14.45" customHeight="1" x14ac:dyDescent="0.2">
      <c r="A165" s="821" t="s">
        <v>4804</v>
      </c>
      <c r="B165" s="822" t="s">
        <v>4316</v>
      </c>
      <c r="C165" s="822" t="s">
        <v>3625</v>
      </c>
      <c r="D165" s="822" t="s">
        <v>4815</v>
      </c>
      <c r="E165" s="822" t="s">
        <v>4499</v>
      </c>
      <c r="F165" s="831">
        <v>1.1000000000000001</v>
      </c>
      <c r="G165" s="831">
        <v>5002.3600000000006</v>
      </c>
      <c r="H165" s="831"/>
      <c r="I165" s="831">
        <v>4547.6000000000004</v>
      </c>
      <c r="J165" s="831"/>
      <c r="K165" s="831"/>
      <c r="L165" s="831"/>
      <c r="M165" s="831"/>
      <c r="N165" s="831"/>
      <c r="O165" s="831"/>
      <c r="P165" s="827"/>
      <c r="Q165" s="832"/>
    </row>
    <row r="166" spans="1:17" ht="14.45" customHeight="1" x14ac:dyDescent="0.2">
      <c r="A166" s="821" t="s">
        <v>4804</v>
      </c>
      <c r="B166" s="822" t="s">
        <v>4316</v>
      </c>
      <c r="C166" s="822" t="s">
        <v>3625</v>
      </c>
      <c r="D166" s="822" t="s">
        <v>4816</v>
      </c>
      <c r="E166" s="822" t="s">
        <v>4499</v>
      </c>
      <c r="F166" s="831">
        <v>0.34</v>
      </c>
      <c r="G166" s="831">
        <v>3092.3599999999997</v>
      </c>
      <c r="H166" s="831"/>
      <c r="I166" s="831">
        <v>9095.1764705882342</v>
      </c>
      <c r="J166" s="831"/>
      <c r="K166" s="831"/>
      <c r="L166" s="831"/>
      <c r="M166" s="831"/>
      <c r="N166" s="831"/>
      <c r="O166" s="831"/>
      <c r="P166" s="827"/>
      <c r="Q166" s="832"/>
    </row>
    <row r="167" spans="1:17" ht="14.45" customHeight="1" x14ac:dyDescent="0.2">
      <c r="A167" s="821" t="s">
        <v>4804</v>
      </c>
      <c r="B167" s="822" t="s">
        <v>4316</v>
      </c>
      <c r="C167" s="822" t="s">
        <v>3625</v>
      </c>
      <c r="D167" s="822" t="s">
        <v>4498</v>
      </c>
      <c r="E167" s="822" t="s">
        <v>4499</v>
      </c>
      <c r="F167" s="831">
        <v>16.599999999999998</v>
      </c>
      <c r="G167" s="831">
        <v>22400.49</v>
      </c>
      <c r="H167" s="831"/>
      <c r="I167" s="831">
        <v>1349.4271084337352</v>
      </c>
      <c r="J167" s="831"/>
      <c r="K167" s="831"/>
      <c r="L167" s="831"/>
      <c r="M167" s="831"/>
      <c r="N167" s="831"/>
      <c r="O167" s="831"/>
      <c r="P167" s="827"/>
      <c r="Q167" s="832"/>
    </row>
    <row r="168" spans="1:17" ht="14.45" customHeight="1" x14ac:dyDescent="0.2">
      <c r="A168" s="821" t="s">
        <v>4804</v>
      </c>
      <c r="B168" s="822" t="s">
        <v>4316</v>
      </c>
      <c r="C168" s="822" t="s">
        <v>3625</v>
      </c>
      <c r="D168" s="822" t="s">
        <v>4817</v>
      </c>
      <c r="E168" s="822" t="s">
        <v>4818</v>
      </c>
      <c r="F168" s="831"/>
      <c r="G168" s="831"/>
      <c r="H168" s="831"/>
      <c r="I168" s="831"/>
      <c r="J168" s="831">
        <v>0.05</v>
      </c>
      <c r="K168" s="831">
        <v>35.94</v>
      </c>
      <c r="L168" s="831">
        <v>1</v>
      </c>
      <c r="M168" s="831">
        <v>718.8</v>
      </c>
      <c r="N168" s="831"/>
      <c r="O168" s="831"/>
      <c r="P168" s="827"/>
      <c r="Q168" s="832"/>
    </row>
    <row r="169" spans="1:17" ht="14.45" customHeight="1" x14ac:dyDescent="0.2">
      <c r="A169" s="821" t="s">
        <v>4804</v>
      </c>
      <c r="B169" s="822" t="s">
        <v>4316</v>
      </c>
      <c r="C169" s="822" t="s">
        <v>3625</v>
      </c>
      <c r="D169" s="822" t="s">
        <v>4819</v>
      </c>
      <c r="E169" s="822" t="s">
        <v>4499</v>
      </c>
      <c r="F169" s="831">
        <v>0.46000000000000008</v>
      </c>
      <c r="G169" s="831">
        <v>13683.16</v>
      </c>
      <c r="H169" s="831"/>
      <c r="I169" s="831">
        <v>29745.999999999996</v>
      </c>
      <c r="J169" s="831"/>
      <c r="K169" s="831"/>
      <c r="L169" s="831"/>
      <c r="M169" s="831"/>
      <c r="N169" s="831"/>
      <c r="O169" s="831"/>
      <c r="P169" s="827"/>
      <c r="Q169" s="832"/>
    </row>
    <row r="170" spans="1:17" ht="14.45" customHeight="1" x14ac:dyDescent="0.2">
      <c r="A170" s="821" t="s">
        <v>4804</v>
      </c>
      <c r="B170" s="822" t="s">
        <v>4316</v>
      </c>
      <c r="C170" s="822" t="s">
        <v>3625</v>
      </c>
      <c r="D170" s="822" t="s">
        <v>4820</v>
      </c>
      <c r="E170" s="822" t="s">
        <v>4499</v>
      </c>
      <c r="F170" s="831"/>
      <c r="G170" s="831"/>
      <c r="H170" s="831"/>
      <c r="I170" s="831"/>
      <c r="J170" s="831">
        <v>23.050000000000004</v>
      </c>
      <c r="K170" s="831">
        <v>15109.829999999996</v>
      </c>
      <c r="L170" s="831">
        <v>1</v>
      </c>
      <c r="M170" s="831">
        <v>655.52407809110605</v>
      </c>
      <c r="N170" s="831">
        <v>15.42</v>
      </c>
      <c r="O170" s="831">
        <v>10104.869999999999</v>
      </c>
      <c r="P170" s="827">
        <v>0.66876132954507106</v>
      </c>
      <c r="Q170" s="832">
        <v>655.30933852140072</v>
      </c>
    </row>
    <row r="171" spans="1:17" ht="14.45" customHeight="1" x14ac:dyDescent="0.2">
      <c r="A171" s="821" t="s">
        <v>4804</v>
      </c>
      <c r="B171" s="822" t="s">
        <v>4316</v>
      </c>
      <c r="C171" s="822" t="s">
        <v>3625</v>
      </c>
      <c r="D171" s="822" t="s">
        <v>4821</v>
      </c>
      <c r="E171" s="822" t="s">
        <v>4499</v>
      </c>
      <c r="F171" s="831"/>
      <c r="G171" s="831"/>
      <c r="H171" s="831"/>
      <c r="I171" s="831"/>
      <c r="J171" s="831">
        <v>0.29000000000000004</v>
      </c>
      <c r="K171" s="831">
        <v>3310.61</v>
      </c>
      <c r="L171" s="831">
        <v>1</v>
      </c>
      <c r="M171" s="831">
        <v>11415.896551724138</v>
      </c>
      <c r="N171" s="831">
        <v>0.94000000000000017</v>
      </c>
      <c r="O171" s="831">
        <v>11826.610000000002</v>
      </c>
      <c r="P171" s="827">
        <v>3.5723356118660918</v>
      </c>
      <c r="Q171" s="832">
        <v>12581.5</v>
      </c>
    </row>
    <row r="172" spans="1:17" ht="14.45" customHeight="1" x14ac:dyDescent="0.2">
      <c r="A172" s="821" t="s">
        <v>4804</v>
      </c>
      <c r="B172" s="822" t="s">
        <v>4316</v>
      </c>
      <c r="C172" s="822" t="s">
        <v>3625</v>
      </c>
      <c r="D172" s="822" t="s">
        <v>4822</v>
      </c>
      <c r="E172" s="822" t="s">
        <v>4499</v>
      </c>
      <c r="F172" s="831"/>
      <c r="G172" s="831"/>
      <c r="H172" s="831"/>
      <c r="I172" s="831"/>
      <c r="J172" s="831">
        <v>0.74</v>
      </c>
      <c r="K172" s="831">
        <v>1213.2</v>
      </c>
      <c r="L172" s="831">
        <v>1</v>
      </c>
      <c r="M172" s="831">
        <v>1639.4594594594596</v>
      </c>
      <c r="N172" s="831">
        <v>0.65</v>
      </c>
      <c r="O172" s="831">
        <v>1065.6499999999999</v>
      </c>
      <c r="P172" s="827">
        <v>0.87837949225189571</v>
      </c>
      <c r="Q172" s="832">
        <v>1639.4615384615381</v>
      </c>
    </row>
    <row r="173" spans="1:17" ht="14.45" customHeight="1" x14ac:dyDescent="0.2">
      <c r="A173" s="821" t="s">
        <v>4804</v>
      </c>
      <c r="B173" s="822" t="s">
        <v>4316</v>
      </c>
      <c r="C173" s="822" t="s">
        <v>3625</v>
      </c>
      <c r="D173" s="822" t="s">
        <v>4823</v>
      </c>
      <c r="E173" s="822" t="s">
        <v>4806</v>
      </c>
      <c r="F173" s="831"/>
      <c r="G173" s="831"/>
      <c r="H173" s="831"/>
      <c r="I173" s="831"/>
      <c r="J173" s="831">
        <v>4.6500000000000004</v>
      </c>
      <c r="K173" s="831">
        <v>6773.09</v>
      </c>
      <c r="L173" s="831">
        <v>1</v>
      </c>
      <c r="M173" s="831">
        <v>1456.5784946236558</v>
      </c>
      <c r="N173" s="831">
        <v>3.5</v>
      </c>
      <c r="O173" s="831">
        <v>5106.7699999999995</v>
      </c>
      <c r="P173" s="827">
        <v>0.7539793506361202</v>
      </c>
      <c r="Q173" s="832">
        <v>1459.0771428571427</v>
      </c>
    </row>
    <row r="174" spans="1:17" ht="14.45" customHeight="1" x14ac:dyDescent="0.2">
      <c r="A174" s="821" t="s">
        <v>4804</v>
      </c>
      <c r="B174" s="822" t="s">
        <v>4316</v>
      </c>
      <c r="C174" s="822" t="s">
        <v>3625</v>
      </c>
      <c r="D174" s="822" t="s">
        <v>4824</v>
      </c>
      <c r="E174" s="822" t="s">
        <v>4806</v>
      </c>
      <c r="F174" s="831"/>
      <c r="G174" s="831"/>
      <c r="H174" s="831"/>
      <c r="I174" s="831"/>
      <c r="J174" s="831">
        <v>6.2200000000000006</v>
      </c>
      <c r="K174" s="831">
        <v>25845.909999999996</v>
      </c>
      <c r="L174" s="831">
        <v>1</v>
      </c>
      <c r="M174" s="831">
        <v>4155.2909967845653</v>
      </c>
      <c r="N174" s="831">
        <v>6.3400000000000007</v>
      </c>
      <c r="O174" s="831">
        <v>23106.019999999997</v>
      </c>
      <c r="P174" s="827">
        <v>0.89399135104935368</v>
      </c>
      <c r="Q174" s="832">
        <v>3644.4826498422703</v>
      </c>
    </row>
    <row r="175" spans="1:17" ht="14.45" customHeight="1" x14ac:dyDescent="0.2">
      <c r="A175" s="821" t="s">
        <v>4804</v>
      </c>
      <c r="B175" s="822" t="s">
        <v>4316</v>
      </c>
      <c r="C175" s="822" t="s">
        <v>3625</v>
      </c>
      <c r="D175" s="822" t="s">
        <v>4825</v>
      </c>
      <c r="E175" s="822" t="s">
        <v>4826</v>
      </c>
      <c r="F175" s="831"/>
      <c r="G175" s="831"/>
      <c r="H175" s="831"/>
      <c r="I175" s="831"/>
      <c r="J175" s="831"/>
      <c r="K175" s="831"/>
      <c r="L175" s="831"/>
      <c r="M175" s="831"/>
      <c r="N175" s="831">
        <v>0.1</v>
      </c>
      <c r="O175" s="831">
        <v>53.23</v>
      </c>
      <c r="P175" s="827"/>
      <c r="Q175" s="832">
        <v>532.29999999999995</v>
      </c>
    </row>
    <row r="176" spans="1:17" ht="14.45" customHeight="1" x14ac:dyDescent="0.2">
      <c r="A176" s="821" t="s">
        <v>4804</v>
      </c>
      <c r="B176" s="822" t="s">
        <v>4316</v>
      </c>
      <c r="C176" s="822" t="s">
        <v>3625</v>
      </c>
      <c r="D176" s="822" t="s">
        <v>4827</v>
      </c>
      <c r="E176" s="822" t="s">
        <v>4499</v>
      </c>
      <c r="F176" s="831"/>
      <c r="G176" s="831"/>
      <c r="H176" s="831"/>
      <c r="I176" s="831"/>
      <c r="J176" s="831">
        <v>0.13</v>
      </c>
      <c r="K176" s="831">
        <v>425.87</v>
      </c>
      <c r="L176" s="831">
        <v>1</v>
      </c>
      <c r="M176" s="831">
        <v>3275.9230769230767</v>
      </c>
      <c r="N176" s="831"/>
      <c r="O176" s="831"/>
      <c r="P176" s="827"/>
      <c r="Q176" s="832"/>
    </row>
    <row r="177" spans="1:17" ht="14.45" customHeight="1" x14ac:dyDescent="0.2">
      <c r="A177" s="821" t="s">
        <v>4804</v>
      </c>
      <c r="B177" s="822" t="s">
        <v>4316</v>
      </c>
      <c r="C177" s="822" t="s">
        <v>3625</v>
      </c>
      <c r="D177" s="822" t="s">
        <v>4828</v>
      </c>
      <c r="E177" s="822" t="s">
        <v>4814</v>
      </c>
      <c r="F177" s="831">
        <v>0.5</v>
      </c>
      <c r="G177" s="831">
        <v>843.46</v>
      </c>
      <c r="H177" s="831"/>
      <c r="I177" s="831">
        <v>1686.92</v>
      </c>
      <c r="J177" s="831"/>
      <c r="K177" s="831"/>
      <c r="L177" s="831"/>
      <c r="M177" s="831"/>
      <c r="N177" s="831"/>
      <c r="O177" s="831"/>
      <c r="P177" s="827"/>
      <c r="Q177" s="832"/>
    </row>
    <row r="178" spans="1:17" ht="14.45" customHeight="1" x14ac:dyDescent="0.2">
      <c r="A178" s="821" t="s">
        <v>4804</v>
      </c>
      <c r="B178" s="822" t="s">
        <v>4316</v>
      </c>
      <c r="C178" s="822" t="s">
        <v>3789</v>
      </c>
      <c r="D178" s="822" t="s">
        <v>4829</v>
      </c>
      <c r="E178" s="822" t="s">
        <v>4830</v>
      </c>
      <c r="F178" s="831"/>
      <c r="G178" s="831"/>
      <c r="H178" s="831"/>
      <c r="I178" s="831"/>
      <c r="J178" s="831"/>
      <c r="K178" s="831"/>
      <c r="L178" s="831"/>
      <c r="M178" s="831"/>
      <c r="N178" s="831">
        <v>2</v>
      </c>
      <c r="O178" s="831">
        <v>2143.04</v>
      </c>
      <c r="P178" s="827"/>
      <c r="Q178" s="832">
        <v>1071.52</v>
      </c>
    </row>
    <row r="179" spans="1:17" ht="14.45" customHeight="1" x14ac:dyDescent="0.2">
      <c r="A179" s="821" t="s">
        <v>4804</v>
      </c>
      <c r="B179" s="822" t="s">
        <v>4316</v>
      </c>
      <c r="C179" s="822" t="s">
        <v>3789</v>
      </c>
      <c r="D179" s="822" t="s">
        <v>4831</v>
      </c>
      <c r="E179" s="822" t="s">
        <v>4832</v>
      </c>
      <c r="F179" s="831">
        <v>2</v>
      </c>
      <c r="G179" s="831">
        <v>1944.64</v>
      </c>
      <c r="H179" s="831">
        <v>1</v>
      </c>
      <c r="I179" s="831">
        <v>972.32</v>
      </c>
      <c r="J179" s="831">
        <v>2</v>
      </c>
      <c r="K179" s="831">
        <v>1944.64</v>
      </c>
      <c r="L179" s="831">
        <v>1</v>
      </c>
      <c r="M179" s="831">
        <v>972.32</v>
      </c>
      <c r="N179" s="831">
        <v>3</v>
      </c>
      <c r="O179" s="831">
        <v>2147.3200000000002</v>
      </c>
      <c r="P179" s="827">
        <v>1.1042249465196643</v>
      </c>
      <c r="Q179" s="832">
        <v>715.77333333333343</v>
      </c>
    </row>
    <row r="180" spans="1:17" ht="14.45" customHeight="1" x14ac:dyDescent="0.2">
      <c r="A180" s="821" t="s">
        <v>4804</v>
      </c>
      <c r="B180" s="822" t="s">
        <v>4316</v>
      </c>
      <c r="C180" s="822" t="s">
        <v>3789</v>
      </c>
      <c r="D180" s="822" t="s">
        <v>4833</v>
      </c>
      <c r="E180" s="822" t="s">
        <v>4832</v>
      </c>
      <c r="F180" s="831">
        <v>2</v>
      </c>
      <c r="G180" s="831">
        <v>2816.84</v>
      </c>
      <c r="H180" s="831"/>
      <c r="I180" s="831">
        <v>1408.42</v>
      </c>
      <c r="J180" s="831"/>
      <c r="K180" s="831"/>
      <c r="L180" s="831"/>
      <c r="M180" s="831"/>
      <c r="N180" s="831">
        <v>1</v>
      </c>
      <c r="O180" s="831">
        <v>1159.58</v>
      </c>
      <c r="P180" s="827"/>
      <c r="Q180" s="832">
        <v>1159.58</v>
      </c>
    </row>
    <row r="181" spans="1:17" ht="14.45" customHeight="1" x14ac:dyDescent="0.2">
      <c r="A181" s="821" t="s">
        <v>4804</v>
      </c>
      <c r="B181" s="822" t="s">
        <v>4316</v>
      </c>
      <c r="C181" s="822" t="s">
        <v>3789</v>
      </c>
      <c r="D181" s="822" t="s">
        <v>4834</v>
      </c>
      <c r="E181" s="822" t="s">
        <v>4832</v>
      </c>
      <c r="F181" s="831">
        <v>1</v>
      </c>
      <c r="G181" s="831">
        <v>1601.95</v>
      </c>
      <c r="H181" s="831">
        <v>1.7652341597796144</v>
      </c>
      <c r="I181" s="831">
        <v>1601.95</v>
      </c>
      <c r="J181" s="831">
        <v>1</v>
      </c>
      <c r="K181" s="831">
        <v>907.5</v>
      </c>
      <c r="L181" s="831">
        <v>1</v>
      </c>
      <c r="M181" s="831">
        <v>907.5</v>
      </c>
      <c r="N181" s="831">
        <v>6</v>
      </c>
      <c r="O181" s="831">
        <v>5445</v>
      </c>
      <c r="P181" s="827">
        <v>6</v>
      </c>
      <c r="Q181" s="832">
        <v>907.5</v>
      </c>
    </row>
    <row r="182" spans="1:17" ht="14.45" customHeight="1" x14ac:dyDescent="0.2">
      <c r="A182" s="821" t="s">
        <v>4804</v>
      </c>
      <c r="B182" s="822" t="s">
        <v>4316</v>
      </c>
      <c r="C182" s="822" t="s">
        <v>3789</v>
      </c>
      <c r="D182" s="822" t="s">
        <v>4835</v>
      </c>
      <c r="E182" s="822" t="s">
        <v>4832</v>
      </c>
      <c r="F182" s="831">
        <v>18</v>
      </c>
      <c r="G182" s="831">
        <v>35489.4</v>
      </c>
      <c r="H182" s="831">
        <v>1.5479992567384251</v>
      </c>
      <c r="I182" s="831">
        <v>1971.6333333333334</v>
      </c>
      <c r="J182" s="831">
        <v>17</v>
      </c>
      <c r="K182" s="831">
        <v>22925.980000000003</v>
      </c>
      <c r="L182" s="831">
        <v>1</v>
      </c>
      <c r="M182" s="831">
        <v>1348.5870588235296</v>
      </c>
      <c r="N182" s="831">
        <v>19</v>
      </c>
      <c r="O182" s="831">
        <v>24904</v>
      </c>
      <c r="P182" s="827">
        <v>1.0862785364028058</v>
      </c>
      <c r="Q182" s="832">
        <v>1310.7368421052631</v>
      </c>
    </row>
    <row r="183" spans="1:17" ht="14.45" customHeight="1" x14ac:dyDescent="0.2">
      <c r="A183" s="821" t="s">
        <v>4804</v>
      </c>
      <c r="B183" s="822" t="s">
        <v>4316</v>
      </c>
      <c r="C183" s="822" t="s">
        <v>3789</v>
      </c>
      <c r="D183" s="822" t="s">
        <v>4836</v>
      </c>
      <c r="E183" s="822" t="s">
        <v>4837</v>
      </c>
      <c r="F183" s="831">
        <v>24</v>
      </c>
      <c r="G183" s="831">
        <v>23071.08</v>
      </c>
      <c r="H183" s="831">
        <v>1.1698179793671415</v>
      </c>
      <c r="I183" s="831">
        <v>961.29500000000007</v>
      </c>
      <c r="J183" s="831">
        <v>21</v>
      </c>
      <c r="K183" s="831">
        <v>19721.939999999999</v>
      </c>
      <c r="L183" s="831">
        <v>1</v>
      </c>
      <c r="M183" s="831">
        <v>939.14</v>
      </c>
      <c r="N183" s="831">
        <v>20</v>
      </c>
      <c r="O183" s="831">
        <v>10758.32</v>
      </c>
      <c r="P183" s="827">
        <v>0.54550008771956515</v>
      </c>
      <c r="Q183" s="832">
        <v>537.91599999999994</v>
      </c>
    </row>
    <row r="184" spans="1:17" ht="14.45" customHeight="1" x14ac:dyDescent="0.2">
      <c r="A184" s="821" t="s">
        <v>4804</v>
      </c>
      <c r="B184" s="822" t="s">
        <v>4316</v>
      </c>
      <c r="C184" s="822" t="s">
        <v>3789</v>
      </c>
      <c r="D184" s="822" t="s">
        <v>4838</v>
      </c>
      <c r="E184" s="822" t="s">
        <v>4837</v>
      </c>
      <c r="F184" s="831">
        <v>1</v>
      </c>
      <c r="G184" s="831">
        <v>2031.2</v>
      </c>
      <c r="H184" s="831"/>
      <c r="I184" s="831">
        <v>2031.2</v>
      </c>
      <c r="J184" s="831"/>
      <c r="K184" s="831"/>
      <c r="L184" s="831"/>
      <c r="M184" s="831"/>
      <c r="N184" s="831">
        <v>1</v>
      </c>
      <c r="O184" s="831">
        <v>948.05</v>
      </c>
      <c r="P184" s="827"/>
      <c r="Q184" s="832">
        <v>948.05</v>
      </c>
    </row>
    <row r="185" spans="1:17" ht="14.45" customHeight="1" x14ac:dyDescent="0.2">
      <c r="A185" s="821" t="s">
        <v>4804</v>
      </c>
      <c r="B185" s="822" t="s">
        <v>4316</v>
      </c>
      <c r="C185" s="822" t="s">
        <v>3789</v>
      </c>
      <c r="D185" s="822" t="s">
        <v>4839</v>
      </c>
      <c r="E185" s="822" t="s">
        <v>4840</v>
      </c>
      <c r="F185" s="831">
        <v>16</v>
      </c>
      <c r="G185" s="831">
        <v>257024.44</v>
      </c>
      <c r="H185" s="831">
        <v>1.7971575446869326</v>
      </c>
      <c r="I185" s="831">
        <v>16064.0275</v>
      </c>
      <c r="J185" s="831">
        <v>12</v>
      </c>
      <c r="K185" s="831">
        <v>143017.20000000001</v>
      </c>
      <c r="L185" s="831">
        <v>1</v>
      </c>
      <c r="M185" s="831">
        <v>11918.1</v>
      </c>
      <c r="N185" s="831">
        <v>15</v>
      </c>
      <c r="O185" s="831">
        <v>178771.5</v>
      </c>
      <c r="P185" s="827">
        <v>1.25</v>
      </c>
      <c r="Q185" s="832">
        <v>11918.1</v>
      </c>
    </row>
    <row r="186" spans="1:17" ht="14.45" customHeight="1" x14ac:dyDescent="0.2">
      <c r="A186" s="821" t="s">
        <v>4804</v>
      </c>
      <c r="B186" s="822" t="s">
        <v>4316</v>
      </c>
      <c r="C186" s="822" t="s">
        <v>3789</v>
      </c>
      <c r="D186" s="822" t="s">
        <v>4841</v>
      </c>
      <c r="E186" s="822" t="s">
        <v>4842</v>
      </c>
      <c r="F186" s="831">
        <v>16</v>
      </c>
      <c r="G186" s="831">
        <v>176774.09999999998</v>
      </c>
      <c r="H186" s="831">
        <v>2.1191569890039439</v>
      </c>
      <c r="I186" s="831">
        <v>11048.381249999999</v>
      </c>
      <c r="J186" s="831">
        <v>10</v>
      </c>
      <c r="K186" s="831">
        <v>83417.179999999993</v>
      </c>
      <c r="L186" s="831">
        <v>1</v>
      </c>
      <c r="M186" s="831">
        <v>8341.7179999999989</v>
      </c>
      <c r="N186" s="831">
        <v>16</v>
      </c>
      <c r="O186" s="831">
        <v>134208.69</v>
      </c>
      <c r="P186" s="827">
        <v>1.6088854837816384</v>
      </c>
      <c r="Q186" s="832">
        <v>8388.0431250000001</v>
      </c>
    </row>
    <row r="187" spans="1:17" ht="14.45" customHeight="1" x14ac:dyDescent="0.2">
      <c r="A187" s="821" t="s">
        <v>4804</v>
      </c>
      <c r="B187" s="822" t="s">
        <v>4316</v>
      </c>
      <c r="C187" s="822" t="s">
        <v>3789</v>
      </c>
      <c r="D187" s="822" t="s">
        <v>4843</v>
      </c>
      <c r="E187" s="822" t="s">
        <v>4844</v>
      </c>
      <c r="F187" s="831"/>
      <c r="G187" s="831"/>
      <c r="H187" s="831"/>
      <c r="I187" s="831"/>
      <c r="J187" s="831">
        <v>1</v>
      </c>
      <c r="K187" s="831">
        <v>2236.5</v>
      </c>
      <c r="L187" s="831">
        <v>1</v>
      </c>
      <c r="M187" s="831">
        <v>2236.5</v>
      </c>
      <c r="N187" s="831">
        <v>4</v>
      </c>
      <c r="O187" s="831">
        <v>6277.48</v>
      </c>
      <c r="P187" s="827">
        <v>2.806832103733512</v>
      </c>
      <c r="Q187" s="832">
        <v>1569.37</v>
      </c>
    </row>
    <row r="188" spans="1:17" ht="14.45" customHeight="1" x14ac:dyDescent="0.2">
      <c r="A188" s="821" t="s">
        <v>4804</v>
      </c>
      <c r="B188" s="822" t="s">
        <v>4316</v>
      </c>
      <c r="C188" s="822" t="s">
        <v>3789</v>
      </c>
      <c r="D188" s="822" t="s">
        <v>4845</v>
      </c>
      <c r="E188" s="822" t="s">
        <v>4846</v>
      </c>
      <c r="F188" s="831">
        <v>2</v>
      </c>
      <c r="G188" s="831">
        <v>38393.599999999999</v>
      </c>
      <c r="H188" s="831"/>
      <c r="I188" s="831">
        <v>19196.8</v>
      </c>
      <c r="J188" s="831"/>
      <c r="K188" s="831"/>
      <c r="L188" s="831"/>
      <c r="M188" s="831"/>
      <c r="N188" s="831"/>
      <c r="O188" s="831"/>
      <c r="P188" s="827"/>
      <c r="Q188" s="832"/>
    </row>
    <row r="189" spans="1:17" ht="14.45" customHeight="1" x14ac:dyDescent="0.2">
      <c r="A189" s="821" t="s">
        <v>4804</v>
      </c>
      <c r="B189" s="822" t="s">
        <v>4316</v>
      </c>
      <c r="C189" s="822" t="s">
        <v>3789</v>
      </c>
      <c r="D189" s="822" t="s">
        <v>4847</v>
      </c>
      <c r="E189" s="822" t="s">
        <v>4848</v>
      </c>
      <c r="F189" s="831">
        <v>1</v>
      </c>
      <c r="G189" s="831">
        <v>1002.8</v>
      </c>
      <c r="H189" s="831">
        <v>0.18665773211227757</v>
      </c>
      <c r="I189" s="831">
        <v>1002.8</v>
      </c>
      <c r="J189" s="831">
        <v>6</v>
      </c>
      <c r="K189" s="831">
        <v>5372.4</v>
      </c>
      <c r="L189" s="831">
        <v>1</v>
      </c>
      <c r="M189" s="831">
        <v>895.4</v>
      </c>
      <c r="N189" s="831">
        <v>1</v>
      </c>
      <c r="O189" s="831">
        <v>683.04</v>
      </c>
      <c r="P189" s="827">
        <v>0.12713870895689078</v>
      </c>
      <c r="Q189" s="832">
        <v>683.04</v>
      </c>
    </row>
    <row r="190" spans="1:17" ht="14.45" customHeight="1" x14ac:dyDescent="0.2">
      <c r="A190" s="821" t="s">
        <v>4804</v>
      </c>
      <c r="B190" s="822" t="s">
        <v>4316</v>
      </c>
      <c r="C190" s="822" t="s">
        <v>3789</v>
      </c>
      <c r="D190" s="822" t="s">
        <v>4849</v>
      </c>
      <c r="E190" s="822" t="s">
        <v>4850</v>
      </c>
      <c r="F190" s="831">
        <v>2</v>
      </c>
      <c r="G190" s="831">
        <v>9935.7800000000007</v>
      </c>
      <c r="H190" s="831">
        <v>1.7776302747730501</v>
      </c>
      <c r="I190" s="831">
        <v>4967.8900000000003</v>
      </c>
      <c r="J190" s="831">
        <v>2</v>
      </c>
      <c r="K190" s="831">
        <v>5589.34</v>
      </c>
      <c r="L190" s="831">
        <v>1</v>
      </c>
      <c r="M190" s="831">
        <v>2794.67</v>
      </c>
      <c r="N190" s="831">
        <v>8</v>
      </c>
      <c r="O190" s="831">
        <v>24951.559999999998</v>
      </c>
      <c r="P190" s="827">
        <v>4.464133511291136</v>
      </c>
      <c r="Q190" s="832">
        <v>3118.9449999999997</v>
      </c>
    </row>
    <row r="191" spans="1:17" ht="14.45" customHeight="1" x14ac:dyDescent="0.2">
      <c r="A191" s="821" t="s">
        <v>4804</v>
      </c>
      <c r="B191" s="822" t="s">
        <v>4316</v>
      </c>
      <c r="C191" s="822" t="s">
        <v>3789</v>
      </c>
      <c r="D191" s="822" t="s">
        <v>4851</v>
      </c>
      <c r="E191" s="822" t="s">
        <v>4852</v>
      </c>
      <c r="F191" s="831">
        <v>24</v>
      </c>
      <c r="G191" s="831">
        <v>19947.84</v>
      </c>
      <c r="H191" s="831">
        <v>1.2</v>
      </c>
      <c r="I191" s="831">
        <v>831.16</v>
      </c>
      <c r="J191" s="831">
        <v>20</v>
      </c>
      <c r="K191" s="831">
        <v>16623.2</v>
      </c>
      <c r="L191" s="831">
        <v>1</v>
      </c>
      <c r="M191" s="831">
        <v>831.16000000000008</v>
      </c>
      <c r="N191" s="831">
        <v>24</v>
      </c>
      <c r="O191" s="831">
        <v>16491.84</v>
      </c>
      <c r="P191" s="827">
        <v>0.99209779103902973</v>
      </c>
      <c r="Q191" s="832">
        <v>687.16</v>
      </c>
    </row>
    <row r="192" spans="1:17" ht="14.45" customHeight="1" x14ac:dyDescent="0.2">
      <c r="A192" s="821" t="s">
        <v>4804</v>
      </c>
      <c r="B192" s="822" t="s">
        <v>4316</v>
      </c>
      <c r="C192" s="822" t="s">
        <v>3789</v>
      </c>
      <c r="D192" s="822" t="s">
        <v>4853</v>
      </c>
      <c r="E192" s="822" t="s">
        <v>4854</v>
      </c>
      <c r="F192" s="831">
        <v>47</v>
      </c>
      <c r="G192" s="831">
        <v>979716.52</v>
      </c>
      <c r="H192" s="831">
        <v>2.8723605703109589</v>
      </c>
      <c r="I192" s="831">
        <v>20845.032340425532</v>
      </c>
      <c r="J192" s="831">
        <v>18</v>
      </c>
      <c r="K192" s="831">
        <v>341084.1</v>
      </c>
      <c r="L192" s="831">
        <v>1</v>
      </c>
      <c r="M192" s="831">
        <v>18949.116666666665</v>
      </c>
      <c r="N192" s="831">
        <v>17</v>
      </c>
      <c r="O192" s="831">
        <v>201770.53</v>
      </c>
      <c r="P192" s="827">
        <v>0.5915565398680267</v>
      </c>
      <c r="Q192" s="832">
        <v>11868.854705882353</v>
      </c>
    </row>
    <row r="193" spans="1:17" ht="14.45" customHeight="1" x14ac:dyDescent="0.2">
      <c r="A193" s="821" t="s">
        <v>4804</v>
      </c>
      <c r="B193" s="822" t="s">
        <v>4316</v>
      </c>
      <c r="C193" s="822" t="s">
        <v>3789</v>
      </c>
      <c r="D193" s="822" t="s">
        <v>4855</v>
      </c>
      <c r="E193" s="822" t="s">
        <v>4856</v>
      </c>
      <c r="F193" s="831"/>
      <c r="G193" s="831"/>
      <c r="H193" s="831"/>
      <c r="I193" s="831"/>
      <c r="J193" s="831"/>
      <c r="K193" s="831"/>
      <c r="L193" s="831"/>
      <c r="M193" s="831"/>
      <c r="N193" s="831">
        <v>1</v>
      </c>
      <c r="O193" s="831">
        <v>15180</v>
      </c>
      <c r="P193" s="827"/>
      <c r="Q193" s="832">
        <v>15180</v>
      </c>
    </row>
    <row r="194" spans="1:17" ht="14.45" customHeight="1" x14ac:dyDescent="0.2">
      <c r="A194" s="821" t="s">
        <v>4804</v>
      </c>
      <c r="B194" s="822" t="s">
        <v>4316</v>
      </c>
      <c r="C194" s="822" t="s">
        <v>3789</v>
      </c>
      <c r="D194" s="822" t="s">
        <v>4857</v>
      </c>
      <c r="E194" s="822" t="s">
        <v>4858</v>
      </c>
      <c r="F194" s="831">
        <v>33</v>
      </c>
      <c r="G194" s="831">
        <v>762484</v>
      </c>
      <c r="H194" s="831">
        <v>1.1105718756809222</v>
      </c>
      <c r="I194" s="831">
        <v>23105.575757575756</v>
      </c>
      <c r="J194" s="831">
        <v>48</v>
      </c>
      <c r="K194" s="831">
        <v>686568.8</v>
      </c>
      <c r="L194" s="831">
        <v>1</v>
      </c>
      <c r="M194" s="831">
        <v>14303.516666666668</v>
      </c>
      <c r="N194" s="831">
        <v>59</v>
      </c>
      <c r="O194" s="831">
        <v>905302.1</v>
      </c>
      <c r="P194" s="827">
        <v>1.3185890474487043</v>
      </c>
      <c r="Q194" s="832">
        <v>15344.103389830509</v>
      </c>
    </row>
    <row r="195" spans="1:17" ht="14.45" customHeight="1" x14ac:dyDescent="0.2">
      <c r="A195" s="821" t="s">
        <v>4804</v>
      </c>
      <c r="B195" s="822" t="s">
        <v>4316</v>
      </c>
      <c r="C195" s="822" t="s">
        <v>3789</v>
      </c>
      <c r="D195" s="822" t="s">
        <v>4859</v>
      </c>
      <c r="E195" s="822" t="s">
        <v>4860</v>
      </c>
      <c r="F195" s="831">
        <v>1</v>
      </c>
      <c r="G195" s="831">
        <v>359.1</v>
      </c>
      <c r="H195" s="831">
        <v>0.5</v>
      </c>
      <c r="I195" s="831">
        <v>359.1</v>
      </c>
      <c r="J195" s="831">
        <v>2</v>
      </c>
      <c r="K195" s="831">
        <v>718.2</v>
      </c>
      <c r="L195" s="831">
        <v>1</v>
      </c>
      <c r="M195" s="831">
        <v>359.1</v>
      </c>
      <c r="N195" s="831"/>
      <c r="O195" s="831"/>
      <c r="P195" s="827"/>
      <c r="Q195" s="832"/>
    </row>
    <row r="196" spans="1:17" ht="14.45" customHeight="1" x14ac:dyDescent="0.2">
      <c r="A196" s="821" t="s">
        <v>4804</v>
      </c>
      <c r="B196" s="822" t="s">
        <v>4316</v>
      </c>
      <c r="C196" s="822" t="s">
        <v>3789</v>
      </c>
      <c r="D196" s="822" t="s">
        <v>4861</v>
      </c>
      <c r="E196" s="822" t="s">
        <v>4862</v>
      </c>
      <c r="F196" s="831">
        <v>10</v>
      </c>
      <c r="G196" s="831">
        <v>125293.82</v>
      </c>
      <c r="H196" s="831">
        <v>0.6794163563592549</v>
      </c>
      <c r="I196" s="831">
        <v>12529.382000000001</v>
      </c>
      <c r="J196" s="831">
        <v>15</v>
      </c>
      <c r="K196" s="831">
        <v>184413.90000000002</v>
      </c>
      <c r="L196" s="831">
        <v>1</v>
      </c>
      <c r="M196" s="831">
        <v>12294.260000000002</v>
      </c>
      <c r="N196" s="831"/>
      <c r="O196" s="831"/>
      <c r="P196" s="827"/>
      <c r="Q196" s="832"/>
    </row>
    <row r="197" spans="1:17" ht="14.45" customHeight="1" x14ac:dyDescent="0.2">
      <c r="A197" s="821" t="s">
        <v>4804</v>
      </c>
      <c r="B197" s="822" t="s">
        <v>4316</v>
      </c>
      <c r="C197" s="822" t="s">
        <v>3789</v>
      </c>
      <c r="D197" s="822" t="s">
        <v>4863</v>
      </c>
      <c r="E197" s="822" t="s">
        <v>4864</v>
      </c>
      <c r="F197" s="831">
        <v>4</v>
      </c>
      <c r="G197" s="831">
        <v>139840</v>
      </c>
      <c r="H197" s="831">
        <v>0.4</v>
      </c>
      <c r="I197" s="831">
        <v>34960</v>
      </c>
      <c r="J197" s="831">
        <v>10</v>
      </c>
      <c r="K197" s="831">
        <v>349600</v>
      </c>
      <c r="L197" s="831">
        <v>1</v>
      </c>
      <c r="M197" s="831">
        <v>34960</v>
      </c>
      <c r="N197" s="831">
        <v>8</v>
      </c>
      <c r="O197" s="831">
        <v>237655.5</v>
      </c>
      <c r="P197" s="827">
        <v>0.6797926201372998</v>
      </c>
      <c r="Q197" s="832">
        <v>29706.9375</v>
      </c>
    </row>
    <row r="198" spans="1:17" ht="14.45" customHeight="1" x14ac:dyDescent="0.2">
      <c r="A198" s="821" t="s">
        <v>4804</v>
      </c>
      <c r="B198" s="822" t="s">
        <v>4316</v>
      </c>
      <c r="C198" s="822" t="s">
        <v>3789</v>
      </c>
      <c r="D198" s="822" t="s">
        <v>4865</v>
      </c>
      <c r="E198" s="822" t="s">
        <v>4866</v>
      </c>
      <c r="F198" s="831">
        <v>1</v>
      </c>
      <c r="G198" s="831">
        <v>838.48</v>
      </c>
      <c r="H198" s="831"/>
      <c r="I198" s="831">
        <v>838.48</v>
      </c>
      <c r="J198" s="831"/>
      <c r="K198" s="831"/>
      <c r="L198" s="831"/>
      <c r="M198" s="831"/>
      <c r="N198" s="831"/>
      <c r="O198" s="831"/>
      <c r="P198" s="827"/>
      <c r="Q198" s="832"/>
    </row>
    <row r="199" spans="1:17" ht="14.45" customHeight="1" x14ac:dyDescent="0.2">
      <c r="A199" s="821" t="s">
        <v>4804</v>
      </c>
      <c r="B199" s="822" t="s">
        <v>4316</v>
      </c>
      <c r="C199" s="822" t="s">
        <v>3789</v>
      </c>
      <c r="D199" s="822" t="s">
        <v>4867</v>
      </c>
      <c r="E199" s="822" t="s">
        <v>4868</v>
      </c>
      <c r="F199" s="831">
        <v>3</v>
      </c>
      <c r="G199" s="831">
        <v>50495.069999999992</v>
      </c>
      <c r="H199" s="831">
        <v>1.7704274684973385</v>
      </c>
      <c r="I199" s="831">
        <v>16831.689999999999</v>
      </c>
      <c r="J199" s="831">
        <v>2</v>
      </c>
      <c r="K199" s="831">
        <v>28521.4</v>
      </c>
      <c r="L199" s="831">
        <v>1</v>
      </c>
      <c r="M199" s="831">
        <v>14260.7</v>
      </c>
      <c r="N199" s="831"/>
      <c r="O199" s="831"/>
      <c r="P199" s="827"/>
      <c r="Q199" s="832"/>
    </row>
    <row r="200" spans="1:17" ht="14.45" customHeight="1" x14ac:dyDescent="0.2">
      <c r="A200" s="821" t="s">
        <v>4804</v>
      </c>
      <c r="B200" s="822" t="s">
        <v>4316</v>
      </c>
      <c r="C200" s="822" t="s">
        <v>3789</v>
      </c>
      <c r="D200" s="822" t="s">
        <v>4869</v>
      </c>
      <c r="E200" s="822" t="s">
        <v>4870</v>
      </c>
      <c r="F200" s="831">
        <v>20</v>
      </c>
      <c r="G200" s="831">
        <v>123874.76</v>
      </c>
      <c r="H200" s="831">
        <v>1.5538814371427243</v>
      </c>
      <c r="I200" s="831">
        <v>6193.7379999999994</v>
      </c>
      <c r="J200" s="831">
        <v>22</v>
      </c>
      <c r="K200" s="831">
        <v>79719.569999999992</v>
      </c>
      <c r="L200" s="831">
        <v>1</v>
      </c>
      <c r="M200" s="831">
        <v>3623.616818181818</v>
      </c>
      <c r="N200" s="831">
        <v>28</v>
      </c>
      <c r="O200" s="831">
        <v>98030.75</v>
      </c>
      <c r="P200" s="827">
        <v>1.2296949168190447</v>
      </c>
      <c r="Q200" s="832">
        <v>3501.0982142857142</v>
      </c>
    </row>
    <row r="201" spans="1:17" ht="14.45" customHeight="1" x14ac:dyDescent="0.2">
      <c r="A201" s="821" t="s">
        <v>4804</v>
      </c>
      <c r="B201" s="822" t="s">
        <v>4316</v>
      </c>
      <c r="C201" s="822" t="s">
        <v>3789</v>
      </c>
      <c r="D201" s="822" t="s">
        <v>4871</v>
      </c>
      <c r="E201" s="822" t="s">
        <v>4872</v>
      </c>
      <c r="F201" s="831">
        <v>1</v>
      </c>
      <c r="G201" s="831">
        <v>1726.4</v>
      </c>
      <c r="H201" s="831"/>
      <c r="I201" s="831">
        <v>1726.4</v>
      </c>
      <c r="J201" s="831"/>
      <c r="K201" s="831"/>
      <c r="L201" s="831"/>
      <c r="M201" s="831"/>
      <c r="N201" s="831">
        <v>1</v>
      </c>
      <c r="O201" s="831">
        <v>1726.4</v>
      </c>
      <c r="P201" s="827"/>
      <c r="Q201" s="832">
        <v>1726.4</v>
      </c>
    </row>
    <row r="202" spans="1:17" ht="14.45" customHeight="1" x14ac:dyDescent="0.2">
      <c r="A202" s="821" t="s">
        <v>4804</v>
      </c>
      <c r="B202" s="822" t="s">
        <v>4316</v>
      </c>
      <c r="C202" s="822" t="s">
        <v>3789</v>
      </c>
      <c r="D202" s="822" t="s">
        <v>4873</v>
      </c>
      <c r="E202" s="822" t="s">
        <v>4874</v>
      </c>
      <c r="F202" s="831">
        <v>2</v>
      </c>
      <c r="G202" s="831">
        <v>161872.79999999999</v>
      </c>
      <c r="H202" s="831">
        <v>1.1915799515926715</v>
      </c>
      <c r="I202" s="831">
        <v>80936.399999999994</v>
      </c>
      <c r="J202" s="831">
        <v>2</v>
      </c>
      <c r="K202" s="831">
        <v>135847.20000000001</v>
      </c>
      <c r="L202" s="831">
        <v>1</v>
      </c>
      <c r="M202" s="831">
        <v>67923.600000000006</v>
      </c>
      <c r="N202" s="831"/>
      <c r="O202" s="831"/>
      <c r="P202" s="827"/>
      <c r="Q202" s="832"/>
    </row>
    <row r="203" spans="1:17" ht="14.45" customHeight="1" x14ac:dyDescent="0.2">
      <c r="A203" s="821" t="s">
        <v>4804</v>
      </c>
      <c r="B203" s="822" t="s">
        <v>4316</v>
      </c>
      <c r="C203" s="822" t="s">
        <v>3789</v>
      </c>
      <c r="D203" s="822" t="s">
        <v>4875</v>
      </c>
      <c r="E203" s="822" t="s">
        <v>4876</v>
      </c>
      <c r="F203" s="831">
        <v>19</v>
      </c>
      <c r="G203" s="831">
        <v>77295.849999999991</v>
      </c>
      <c r="H203" s="831">
        <v>1.0866171763053003</v>
      </c>
      <c r="I203" s="831">
        <v>4068.2026315789467</v>
      </c>
      <c r="J203" s="831">
        <v>21</v>
      </c>
      <c r="K203" s="831">
        <v>71134.39</v>
      </c>
      <c r="L203" s="831">
        <v>1</v>
      </c>
      <c r="M203" s="831">
        <v>3387.3519047619047</v>
      </c>
      <c r="N203" s="831">
        <v>19</v>
      </c>
      <c r="O203" s="831">
        <v>63786.95</v>
      </c>
      <c r="P203" s="827">
        <v>0.8967104378065236</v>
      </c>
      <c r="Q203" s="832">
        <v>3357.2078947368418</v>
      </c>
    </row>
    <row r="204" spans="1:17" ht="14.45" customHeight="1" x14ac:dyDescent="0.2">
      <c r="A204" s="821" t="s">
        <v>4804</v>
      </c>
      <c r="B204" s="822" t="s">
        <v>4316</v>
      </c>
      <c r="C204" s="822" t="s">
        <v>3789</v>
      </c>
      <c r="D204" s="822" t="s">
        <v>4877</v>
      </c>
      <c r="E204" s="822" t="s">
        <v>4878</v>
      </c>
      <c r="F204" s="831">
        <v>1</v>
      </c>
      <c r="G204" s="831">
        <v>19969</v>
      </c>
      <c r="H204" s="831"/>
      <c r="I204" s="831">
        <v>19969</v>
      </c>
      <c r="J204" s="831"/>
      <c r="K204" s="831"/>
      <c r="L204" s="831"/>
      <c r="M204" s="831"/>
      <c r="N204" s="831"/>
      <c r="O204" s="831"/>
      <c r="P204" s="827"/>
      <c r="Q204" s="832"/>
    </row>
    <row r="205" spans="1:17" ht="14.45" customHeight="1" x14ac:dyDescent="0.2">
      <c r="A205" s="821" t="s">
        <v>4804</v>
      </c>
      <c r="B205" s="822" t="s">
        <v>4316</v>
      </c>
      <c r="C205" s="822" t="s">
        <v>3789</v>
      </c>
      <c r="D205" s="822" t="s">
        <v>4879</v>
      </c>
      <c r="E205" s="822" t="s">
        <v>4880</v>
      </c>
      <c r="F205" s="831">
        <v>1</v>
      </c>
      <c r="G205" s="831">
        <v>3106.5</v>
      </c>
      <c r="H205" s="831">
        <v>1</v>
      </c>
      <c r="I205" s="831">
        <v>3106.5</v>
      </c>
      <c r="J205" s="831">
        <v>1</v>
      </c>
      <c r="K205" s="831">
        <v>3106.5</v>
      </c>
      <c r="L205" s="831">
        <v>1</v>
      </c>
      <c r="M205" s="831">
        <v>3106.5</v>
      </c>
      <c r="N205" s="831"/>
      <c r="O205" s="831"/>
      <c r="P205" s="827"/>
      <c r="Q205" s="832"/>
    </row>
    <row r="206" spans="1:17" ht="14.45" customHeight="1" x14ac:dyDescent="0.2">
      <c r="A206" s="821" t="s">
        <v>4804</v>
      </c>
      <c r="B206" s="822" t="s">
        <v>4316</v>
      </c>
      <c r="C206" s="822" t="s">
        <v>3789</v>
      </c>
      <c r="D206" s="822" t="s">
        <v>4881</v>
      </c>
      <c r="E206" s="822" t="s">
        <v>4882</v>
      </c>
      <c r="F206" s="831">
        <v>3</v>
      </c>
      <c r="G206" s="831">
        <v>1142.58</v>
      </c>
      <c r="H206" s="831">
        <v>1</v>
      </c>
      <c r="I206" s="831">
        <v>380.85999999999996</v>
      </c>
      <c r="J206" s="831">
        <v>3</v>
      </c>
      <c r="K206" s="831">
        <v>1142.58</v>
      </c>
      <c r="L206" s="831">
        <v>1</v>
      </c>
      <c r="M206" s="831">
        <v>380.85999999999996</v>
      </c>
      <c r="N206" s="831"/>
      <c r="O206" s="831"/>
      <c r="P206" s="827"/>
      <c r="Q206" s="832"/>
    </row>
    <row r="207" spans="1:17" ht="14.45" customHeight="1" x14ac:dyDescent="0.2">
      <c r="A207" s="821" t="s">
        <v>4804</v>
      </c>
      <c r="B207" s="822" t="s">
        <v>4316</v>
      </c>
      <c r="C207" s="822" t="s">
        <v>3789</v>
      </c>
      <c r="D207" s="822" t="s">
        <v>4883</v>
      </c>
      <c r="E207" s="822" t="s">
        <v>4884</v>
      </c>
      <c r="F207" s="831"/>
      <c r="G207" s="831"/>
      <c r="H207" s="831"/>
      <c r="I207" s="831"/>
      <c r="J207" s="831">
        <v>1</v>
      </c>
      <c r="K207" s="831">
        <v>15675</v>
      </c>
      <c r="L207" s="831">
        <v>1</v>
      </c>
      <c r="M207" s="831">
        <v>15675</v>
      </c>
      <c r="N207" s="831"/>
      <c r="O207" s="831"/>
      <c r="P207" s="827"/>
      <c r="Q207" s="832"/>
    </row>
    <row r="208" spans="1:17" ht="14.45" customHeight="1" x14ac:dyDescent="0.2">
      <c r="A208" s="821" t="s">
        <v>4804</v>
      </c>
      <c r="B208" s="822" t="s">
        <v>4316</v>
      </c>
      <c r="C208" s="822" t="s">
        <v>3789</v>
      </c>
      <c r="D208" s="822" t="s">
        <v>4885</v>
      </c>
      <c r="E208" s="822" t="s">
        <v>4886</v>
      </c>
      <c r="F208" s="831">
        <v>5</v>
      </c>
      <c r="G208" s="831">
        <v>100645.44</v>
      </c>
      <c r="H208" s="831">
        <v>0.50077859299170768</v>
      </c>
      <c r="I208" s="831">
        <v>20129.088</v>
      </c>
      <c r="J208" s="831">
        <v>11</v>
      </c>
      <c r="K208" s="831">
        <v>200977.92000000001</v>
      </c>
      <c r="L208" s="831">
        <v>1</v>
      </c>
      <c r="M208" s="831">
        <v>18270.72</v>
      </c>
      <c r="N208" s="831">
        <v>9</v>
      </c>
      <c r="O208" s="831">
        <v>86972.56</v>
      </c>
      <c r="P208" s="827">
        <v>0.43274684104602135</v>
      </c>
      <c r="Q208" s="832">
        <v>9663.6177777777775</v>
      </c>
    </row>
    <row r="209" spans="1:17" ht="14.45" customHeight="1" x14ac:dyDescent="0.2">
      <c r="A209" s="821" t="s">
        <v>4804</v>
      </c>
      <c r="B209" s="822" t="s">
        <v>4316</v>
      </c>
      <c r="C209" s="822" t="s">
        <v>3789</v>
      </c>
      <c r="D209" s="822" t="s">
        <v>4887</v>
      </c>
      <c r="E209" s="822" t="s">
        <v>4888</v>
      </c>
      <c r="F209" s="831">
        <v>1</v>
      </c>
      <c r="G209" s="831">
        <v>11015.5</v>
      </c>
      <c r="H209" s="831"/>
      <c r="I209" s="831">
        <v>11015.5</v>
      </c>
      <c r="J209" s="831"/>
      <c r="K209" s="831"/>
      <c r="L209" s="831"/>
      <c r="M209" s="831"/>
      <c r="N209" s="831">
        <v>3</v>
      </c>
      <c r="O209" s="831">
        <v>29766</v>
      </c>
      <c r="P209" s="827"/>
      <c r="Q209" s="832">
        <v>9922</v>
      </c>
    </row>
    <row r="210" spans="1:17" ht="14.45" customHeight="1" x14ac:dyDescent="0.2">
      <c r="A210" s="821" t="s">
        <v>4804</v>
      </c>
      <c r="B210" s="822" t="s">
        <v>4316</v>
      </c>
      <c r="C210" s="822" t="s">
        <v>3789</v>
      </c>
      <c r="D210" s="822" t="s">
        <v>4889</v>
      </c>
      <c r="E210" s="822" t="s">
        <v>4890</v>
      </c>
      <c r="F210" s="831"/>
      <c r="G210" s="831"/>
      <c r="H210" s="831"/>
      <c r="I210" s="831"/>
      <c r="J210" s="831"/>
      <c r="K210" s="831"/>
      <c r="L210" s="831"/>
      <c r="M210" s="831"/>
      <c r="N210" s="831">
        <v>4</v>
      </c>
      <c r="O210" s="831">
        <v>106736.4</v>
      </c>
      <c r="P210" s="827"/>
      <c r="Q210" s="832">
        <v>26684.1</v>
      </c>
    </row>
    <row r="211" spans="1:17" ht="14.45" customHeight="1" x14ac:dyDescent="0.2">
      <c r="A211" s="821" t="s">
        <v>4804</v>
      </c>
      <c r="B211" s="822" t="s">
        <v>4316</v>
      </c>
      <c r="C211" s="822" t="s">
        <v>3789</v>
      </c>
      <c r="D211" s="822" t="s">
        <v>4891</v>
      </c>
      <c r="E211" s="822" t="s">
        <v>4892</v>
      </c>
      <c r="F211" s="831"/>
      <c r="G211" s="831"/>
      <c r="H211" s="831"/>
      <c r="I211" s="831"/>
      <c r="J211" s="831"/>
      <c r="K211" s="831"/>
      <c r="L211" s="831"/>
      <c r="M211" s="831"/>
      <c r="N211" s="831">
        <v>1</v>
      </c>
      <c r="O211" s="831">
        <v>310</v>
      </c>
      <c r="P211" s="827"/>
      <c r="Q211" s="832">
        <v>310</v>
      </c>
    </row>
    <row r="212" spans="1:17" ht="14.45" customHeight="1" x14ac:dyDescent="0.2">
      <c r="A212" s="821" t="s">
        <v>4804</v>
      </c>
      <c r="B212" s="822" t="s">
        <v>4316</v>
      </c>
      <c r="C212" s="822" t="s">
        <v>3789</v>
      </c>
      <c r="D212" s="822" t="s">
        <v>4893</v>
      </c>
      <c r="E212" s="822" t="s">
        <v>4894</v>
      </c>
      <c r="F212" s="831">
        <v>2</v>
      </c>
      <c r="G212" s="831">
        <v>66896</v>
      </c>
      <c r="H212" s="831">
        <v>2</v>
      </c>
      <c r="I212" s="831">
        <v>33448</v>
      </c>
      <c r="J212" s="831">
        <v>1</v>
      </c>
      <c r="K212" s="831">
        <v>33448</v>
      </c>
      <c r="L212" s="831">
        <v>1</v>
      </c>
      <c r="M212" s="831">
        <v>33448</v>
      </c>
      <c r="N212" s="831">
        <v>1</v>
      </c>
      <c r="O212" s="831">
        <v>33448</v>
      </c>
      <c r="P212" s="827">
        <v>1</v>
      </c>
      <c r="Q212" s="832">
        <v>33448</v>
      </c>
    </row>
    <row r="213" spans="1:17" ht="14.45" customHeight="1" x14ac:dyDescent="0.2">
      <c r="A213" s="821" t="s">
        <v>4804</v>
      </c>
      <c r="B213" s="822" t="s">
        <v>4316</v>
      </c>
      <c r="C213" s="822" t="s">
        <v>3789</v>
      </c>
      <c r="D213" s="822" t="s">
        <v>4895</v>
      </c>
      <c r="E213" s="822" t="s">
        <v>4896</v>
      </c>
      <c r="F213" s="831"/>
      <c r="G213" s="831"/>
      <c r="H213" s="831"/>
      <c r="I213" s="831"/>
      <c r="J213" s="831"/>
      <c r="K213" s="831"/>
      <c r="L213" s="831"/>
      <c r="M213" s="831"/>
      <c r="N213" s="831">
        <v>3</v>
      </c>
      <c r="O213" s="831">
        <v>74984.100000000006</v>
      </c>
      <c r="P213" s="827"/>
      <c r="Q213" s="832">
        <v>24994.7</v>
      </c>
    </row>
    <row r="214" spans="1:17" ht="14.45" customHeight="1" x14ac:dyDescent="0.2">
      <c r="A214" s="821" t="s">
        <v>4804</v>
      </c>
      <c r="B214" s="822" t="s">
        <v>4316</v>
      </c>
      <c r="C214" s="822" t="s">
        <v>3789</v>
      </c>
      <c r="D214" s="822" t="s">
        <v>4897</v>
      </c>
      <c r="E214" s="822" t="s">
        <v>4898</v>
      </c>
      <c r="F214" s="831">
        <v>2</v>
      </c>
      <c r="G214" s="831">
        <v>3864.18</v>
      </c>
      <c r="H214" s="831">
        <v>2</v>
      </c>
      <c r="I214" s="831">
        <v>1932.09</v>
      </c>
      <c r="J214" s="831">
        <v>1</v>
      </c>
      <c r="K214" s="831">
        <v>1932.09</v>
      </c>
      <c r="L214" s="831">
        <v>1</v>
      </c>
      <c r="M214" s="831">
        <v>1932.09</v>
      </c>
      <c r="N214" s="831">
        <v>1</v>
      </c>
      <c r="O214" s="831">
        <v>1932.09</v>
      </c>
      <c r="P214" s="827">
        <v>1</v>
      </c>
      <c r="Q214" s="832">
        <v>1932.09</v>
      </c>
    </row>
    <row r="215" spans="1:17" ht="14.45" customHeight="1" x14ac:dyDescent="0.2">
      <c r="A215" s="821" t="s">
        <v>4804</v>
      </c>
      <c r="B215" s="822" t="s">
        <v>4316</v>
      </c>
      <c r="C215" s="822" t="s">
        <v>3789</v>
      </c>
      <c r="D215" s="822" t="s">
        <v>4899</v>
      </c>
      <c r="E215" s="822" t="s">
        <v>4900</v>
      </c>
      <c r="F215" s="831">
        <v>1</v>
      </c>
      <c r="G215" s="831">
        <v>1356.6</v>
      </c>
      <c r="H215" s="831"/>
      <c r="I215" s="831">
        <v>1356.6</v>
      </c>
      <c r="J215" s="831"/>
      <c r="K215" s="831"/>
      <c r="L215" s="831"/>
      <c r="M215" s="831"/>
      <c r="N215" s="831"/>
      <c r="O215" s="831"/>
      <c r="P215" s="827"/>
      <c r="Q215" s="832"/>
    </row>
    <row r="216" spans="1:17" ht="14.45" customHeight="1" x14ac:dyDescent="0.2">
      <c r="A216" s="821" t="s">
        <v>4804</v>
      </c>
      <c r="B216" s="822" t="s">
        <v>4316</v>
      </c>
      <c r="C216" s="822" t="s">
        <v>3789</v>
      </c>
      <c r="D216" s="822" t="s">
        <v>4901</v>
      </c>
      <c r="E216" s="822" t="s">
        <v>4902</v>
      </c>
      <c r="F216" s="831">
        <v>1</v>
      </c>
      <c r="G216" s="831">
        <v>4066.69</v>
      </c>
      <c r="H216" s="831"/>
      <c r="I216" s="831">
        <v>4066.69</v>
      </c>
      <c r="J216" s="831"/>
      <c r="K216" s="831"/>
      <c r="L216" s="831"/>
      <c r="M216" s="831"/>
      <c r="N216" s="831"/>
      <c r="O216" s="831"/>
      <c r="P216" s="827"/>
      <c r="Q216" s="832"/>
    </row>
    <row r="217" spans="1:17" ht="14.45" customHeight="1" x14ac:dyDescent="0.2">
      <c r="A217" s="821" t="s">
        <v>4804</v>
      </c>
      <c r="B217" s="822" t="s">
        <v>4316</v>
      </c>
      <c r="C217" s="822" t="s">
        <v>3789</v>
      </c>
      <c r="D217" s="822" t="s">
        <v>4903</v>
      </c>
      <c r="E217" s="822" t="s">
        <v>4904</v>
      </c>
      <c r="F217" s="831">
        <v>1</v>
      </c>
      <c r="G217" s="831">
        <v>64000</v>
      </c>
      <c r="H217" s="831"/>
      <c r="I217" s="831">
        <v>64000</v>
      </c>
      <c r="J217" s="831"/>
      <c r="K217" s="831"/>
      <c r="L217" s="831"/>
      <c r="M217" s="831"/>
      <c r="N217" s="831"/>
      <c r="O217" s="831"/>
      <c r="P217" s="827"/>
      <c r="Q217" s="832"/>
    </row>
    <row r="218" spans="1:17" ht="14.45" customHeight="1" x14ac:dyDescent="0.2">
      <c r="A218" s="821" t="s">
        <v>4804</v>
      </c>
      <c r="B218" s="822" t="s">
        <v>4316</v>
      </c>
      <c r="C218" s="822" t="s">
        <v>3789</v>
      </c>
      <c r="D218" s="822" t="s">
        <v>4905</v>
      </c>
      <c r="E218" s="822" t="s">
        <v>4906</v>
      </c>
      <c r="F218" s="831">
        <v>1</v>
      </c>
      <c r="G218" s="831">
        <v>227409.26</v>
      </c>
      <c r="H218" s="831">
        <v>1</v>
      </c>
      <c r="I218" s="831">
        <v>227409.26</v>
      </c>
      <c r="J218" s="831">
        <v>1</v>
      </c>
      <c r="K218" s="831">
        <v>227409.26</v>
      </c>
      <c r="L218" s="831">
        <v>1</v>
      </c>
      <c r="M218" s="831">
        <v>227409.26</v>
      </c>
      <c r="N218" s="831"/>
      <c r="O218" s="831"/>
      <c r="P218" s="827"/>
      <c r="Q218" s="832"/>
    </row>
    <row r="219" spans="1:17" ht="14.45" customHeight="1" x14ac:dyDescent="0.2">
      <c r="A219" s="821" t="s">
        <v>4804</v>
      </c>
      <c r="B219" s="822" t="s">
        <v>4316</v>
      </c>
      <c r="C219" s="822" t="s">
        <v>3789</v>
      </c>
      <c r="D219" s="822" t="s">
        <v>4907</v>
      </c>
      <c r="E219" s="822" t="s">
        <v>4908</v>
      </c>
      <c r="F219" s="831"/>
      <c r="G219" s="831"/>
      <c r="H219" s="831"/>
      <c r="I219" s="831"/>
      <c r="J219" s="831"/>
      <c r="K219" s="831"/>
      <c r="L219" s="831"/>
      <c r="M219" s="831"/>
      <c r="N219" s="831">
        <v>4</v>
      </c>
      <c r="O219" s="831">
        <v>7590.36</v>
      </c>
      <c r="P219" s="827"/>
      <c r="Q219" s="832">
        <v>1897.59</v>
      </c>
    </row>
    <row r="220" spans="1:17" ht="14.45" customHeight="1" x14ac:dyDescent="0.2">
      <c r="A220" s="821" t="s">
        <v>4804</v>
      </c>
      <c r="B220" s="822" t="s">
        <v>4316</v>
      </c>
      <c r="C220" s="822" t="s">
        <v>3789</v>
      </c>
      <c r="D220" s="822" t="s">
        <v>4909</v>
      </c>
      <c r="E220" s="822" t="s">
        <v>4910</v>
      </c>
      <c r="F220" s="831"/>
      <c r="G220" s="831"/>
      <c r="H220" s="831"/>
      <c r="I220" s="831"/>
      <c r="J220" s="831"/>
      <c r="K220" s="831"/>
      <c r="L220" s="831"/>
      <c r="M220" s="831"/>
      <c r="N220" s="831">
        <v>4</v>
      </c>
      <c r="O220" s="831">
        <v>18252.48</v>
      </c>
      <c r="P220" s="827"/>
      <c r="Q220" s="832">
        <v>4563.12</v>
      </c>
    </row>
    <row r="221" spans="1:17" ht="14.45" customHeight="1" x14ac:dyDescent="0.2">
      <c r="A221" s="821" t="s">
        <v>4804</v>
      </c>
      <c r="B221" s="822" t="s">
        <v>4316</v>
      </c>
      <c r="C221" s="822" t="s">
        <v>3789</v>
      </c>
      <c r="D221" s="822" t="s">
        <v>4911</v>
      </c>
      <c r="E221" s="822" t="s">
        <v>4912</v>
      </c>
      <c r="F221" s="831"/>
      <c r="G221" s="831"/>
      <c r="H221" s="831"/>
      <c r="I221" s="831"/>
      <c r="J221" s="831">
        <v>1</v>
      </c>
      <c r="K221" s="831">
        <v>4091.46</v>
      </c>
      <c r="L221" s="831">
        <v>1</v>
      </c>
      <c r="M221" s="831">
        <v>4091.46</v>
      </c>
      <c r="N221" s="831"/>
      <c r="O221" s="831"/>
      <c r="P221" s="827"/>
      <c r="Q221" s="832"/>
    </row>
    <row r="222" spans="1:17" ht="14.45" customHeight="1" x14ac:dyDescent="0.2">
      <c r="A222" s="821" t="s">
        <v>4804</v>
      </c>
      <c r="B222" s="822" t="s">
        <v>4316</v>
      </c>
      <c r="C222" s="822" t="s">
        <v>3789</v>
      </c>
      <c r="D222" s="822" t="s">
        <v>4913</v>
      </c>
      <c r="E222" s="822" t="s">
        <v>4914</v>
      </c>
      <c r="F222" s="831"/>
      <c r="G222" s="831"/>
      <c r="H222" s="831"/>
      <c r="I222" s="831"/>
      <c r="J222" s="831">
        <v>1</v>
      </c>
      <c r="K222" s="831">
        <v>37500</v>
      </c>
      <c r="L222" s="831">
        <v>1</v>
      </c>
      <c r="M222" s="831">
        <v>37500</v>
      </c>
      <c r="N222" s="831"/>
      <c r="O222" s="831"/>
      <c r="P222" s="827"/>
      <c r="Q222" s="832"/>
    </row>
    <row r="223" spans="1:17" ht="14.45" customHeight="1" x14ac:dyDescent="0.2">
      <c r="A223" s="821" t="s">
        <v>4804</v>
      </c>
      <c r="B223" s="822" t="s">
        <v>4316</v>
      </c>
      <c r="C223" s="822" t="s">
        <v>3789</v>
      </c>
      <c r="D223" s="822" t="s">
        <v>4915</v>
      </c>
      <c r="E223" s="822" t="s">
        <v>4916</v>
      </c>
      <c r="F223" s="831"/>
      <c r="G223" s="831"/>
      <c r="H223" s="831"/>
      <c r="I223" s="831"/>
      <c r="J223" s="831">
        <v>1</v>
      </c>
      <c r="K223" s="831">
        <v>11561.67</v>
      </c>
      <c r="L223" s="831">
        <v>1</v>
      </c>
      <c r="M223" s="831">
        <v>11561.67</v>
      </c>
      <c r="N223" s="831">
        <v>8</v>
      </c>
      <c r="O223" s="831">
        <v>92493.36</v>
      </c>
      <c r="P223" s="827">
        <v>8</v>
      </c>
      <c r="Q223" s="832">
        <v>11561.67</v>
      </c>
    </row>
    <row r="224" spans="1:17" ht="14.45" customHeight="1" x14ac:dyDescent="0.2">
      <c r="A224" s="821" t="s">
        <v>4804</v>
      </c>
      <c r="B224" s="822" t="s">
        <v>4316</v>
      </c>
      <c r="C224" s="822" t="s">
        <v>3789</v>
      </c>
      <c r="D224" s="822" t="s">
        <v>4917</v>
      </c>
      <c r="E224" s="822" t="s">
        <v>4918</v>
      </c>
      <c r="F224" s="831"/>
      <c r="G224" s="831"/>
      <c r="H224" s="831"/>
      <c r="I224" s="831"/>
      <c r="J224" s="831"/>
      <c r="K224" s="831"/>
      <c r="L224" s="831"/>
      <c r="M224" s="831"/>
      <c r="N224" s="831">
        <v>3</v>
      </c>
      <c r="O224" s="831">
        <v>35583.42</v>
      </c>
      <c r="P224" s="827"/>
      <c r="Q224" s="832">
        <v>11861.14</v>
      </c>
    </row>
    <row r="225" spans="1:17" ht="14.45" customHeight="1" x14ac:dyDescent="0.2">
      <c r="A225" s="821" t="s">
        <v>4804</v>
      </c>
      <c r="B225" s="822" t="s">
        <v>4316</v>
      </c>
      <c r="C225" s="822" t="s">
        <v>3789</v>
      </c>
      <c r="D225" s="822" t="s">
        <v>4919</v>
      </c>
      <c r="E225" s="822" t="s">
        <v>4920</v>
      </c>
      <c r="F225" s="831"/>
      <c r="G225" s="831"/>
      <c r="H225" s="831"/>
      <c r="I225" s="831"/>
      <c r="J225" s="831"/>
      <c r="K225" s="831"/>
      <c r="L225" s="831"/>
      <c r="M225" s="831"/>
      <c r="N225" s="831">
        <v>9</v>
      </c>
      <c r="O225" s="831">
        <v>6231.51</v>
      </c>
      <c r="P225" s="827"/>
      <c r="Q225" s="832">
        <v>692.39</v>
      </c>
    </row>
    <row r="226" spans="1:17" ht="14.45" customHeight="1" x14ac:dyDescent="0.2">
      <c r="A226" s="821" t="s">
        <v>4804</v>
      </c>
      <c r="B226" s="822" t="s">
        <v>4316</v>
      </c>
      <c r="C226" s="822" t="s">
        <v>3789</v>
      </c>
      <c r="D226" s="822" t="s">
        <v>4921</v>
      </c>
      <c r="E226" s="822" t="s">
        <v>4922</v>
      </c>
      <c r="F226" s="831"/>
      <c r="G226" s="831"/>
      <c r="H226" s="831"/>
      <c r="I226" s="831"/>
      <c r="J226" s="831"/>
      <c r="K226" s="831"/>
      <c r="L226" s="831"/>
      <c r="M226" s="831"/>
      <c r="N226" s="831">
        <v>1</v>
      </c>
      <c r="O226" s="831">
        <v>3109.09</v>
      </c>
      <c r="P226" s="827"/>
      <c r="Q226" s="832">
        <v>3109.09</v>
      </c>
    </row>
    <row r="227" spans="1:17" ht="14.45" customHeight="1" x14ac:dyDescent="0.2">
      <c r="A227" s="821" t="s">
        <v>4804</v>
      </c>
      <c r="B227" s="822" t="s">
        <v>4316</v>
      </c>
      <c r="C227" s="822" t="s">
        <v>3789</v>
      </c>
      <c r="D227" s="822" t="s">
        <v>4923</v>
      </c>
      <c r="E227" s="822" t="s">
        <v>4924</v>
      </c>
      <c r="F227" s="831"/>
      <c r="G227" s="831"/>
      <c r="H227" s="831"/>
      <c r="I227" s="831"/>
      <c r="J227" s="831"/>
      <c r="K227" s="831"/>
      <c r="L227" s="831"/>
      <c r="M227" s="831"/>
      <c r="N227" s="831">
        <v>4</v>
      </c>
      <c r="O227" s="831">
        <v>76076.58</v>
      </c>
      <c r="P227" s="827"/>
      <c r="Q227" s="832">
        <v>19019.145</v>
      </c>
    </row>
    <row r="228" spans="1:17" ht="14.45" customHeight="1" x14ac:dyDescent="0.2">
      <c r="A228" s="821" t="s">
        <v>4804</v>
      </c>
      <c r="B228" s="822" t="s">
        <v>4316</v>
      </c>
      <c r="C228" s="822" t="s">
        <v>3789</v>
      </c>
      <c r="D228" s="822" t="s">
        <v>4925</v>
      </c>
      <c r="E228" s="822" t="s">
        <v>4926</v>
      </c>
      <c r="F228" s="831">
        <v>2</v>
      </c>
      <c r="G228" s="831">
        <v>29800</v>
      </c>
      <c r="H228" s="831">
        <v>2</v>
      </c>
      <c r="I228" s="831">
        <v>14900</v>
      </c>
      <c r="J228" s="831">
        <v>1</v>
      </c>
      <c r="K228" s="831">
        <v>14900</v>
      </c>
      <c r="L228" s="831">
        <v>1</v>
      </c>
      <c r="M228" s="831">
        <v>14900</v>
      </c>
      <c r="N228" s="831">
        <v>1</v>
      </c>
      <c r="O228" s="831">
        <v>14900</v>
      </c>
      <c r="P228" s="827">
        <v>1</v>
      </c>
      <c r="Q228" s="832">
        <v>14900</v>
      </c>
    </row>
    <row r="229" spans="1:17" ht="14.45" customHeight="1" x14ac:dyDescent="0.2">
      <c r="A229" s="821" t="s">
        <v>4804</v>
      </c>
      <c r="B229" s="822" t="s">
        <v>4316</v>
      </c>
      <c r="C229" s="822" t="s">
        <v>3789</v>
      </c>
      <c r="D229" s="822" t="s">
        <v>4927</v>
      </c>
      <c r="E229" s="822" t="s">
        <v>4928</v>
      </c>
      <c r="F229" s="831"/>
      <c r="G229" s="831"/>
      <c r="H229" s="831"/>
      <c r="I229" s="831"/>
      <c r="J229" s="831"/>
      <c r="K229" s="831"/>
      <c r="L229" s="831"/>
      <c r="M229" s="831"/>
      <c r="N229" s="831">
        <v>1</v>
      </c>
      <c r="O229" s="831">
        <v>227409.26</v>
      </c>
      <c r="P229" s="827"/>
      <c r="Q229" s="832">
        <v>227409.26</v>
      </c>
    </row>
    <row r="230" spans="1:17" ht="14.45" customHeight="1" x14ac:dyDescent="0.2">
      <c r="A230" s="821" t="s">
        <v>4804</v>
      </c>
      <c r="B230" s="822" t="s">
        <v>4316</v>
      </c>
      <c r="C230" s="822" t="s">
        <v>3789</v>
      </c>
      <c r="D230" s="822" t="s">
        <v>4929</v>
      </c>
      <c r="E230" s="822" t="s">
        <v>4898</v>
      </c>
      <c r="F230" s="831"/>
      <c r="G230" s="831"/>
      <c r="H230" s="831"/>
      <c r="I230" s="831"/>
      <c r="J230" s="831">
        <v>1</v>
      </c>
      <c r="K230" s="831">
        <v>1932.09</v>
      </c>
      <c r="L230" s="831">
        <v>1</v>
      </c>
      <c r="M230" s="831">
        <v>1932.09</v>
      </c>
      <c r="N230" s="831"/>
      <c r="O230" s="831"/>
      <c r="P230" s="827"/>
      <c r="Q230" s="832"/>
    </row>
    <row r="231" spans="1:17" ht="14.45" customHeight="1" x14ac:dyDescent="0.2">
      <c r="A231" s="821" t="s">
        <v>4804</v>
      </c>
      <c r="B231" s="822" t="s">
        <v>4316</v>
      </c>
      <c r="C231" s="822" t="s">
        <v>3621</v>
      </c>
      <c r="D231" s="822" t="s">
        <v>4930</v>
      </c>
      <c r="E231" s="822" t="s">
        <v>4931</v>
      </c>
      <c r="F231" s="831">
        <v>1</v>
      </c>
      <c r="G231" s="831">
        <v>214</v>
      </c>
      <c r="H231" s="831"/>
      <c r="I231" s="831">
        <v>214</v>
      </c>
      <c r="J231" s="831"/>
      <c r="K231" s="831"/>
      <c r="L231" s="831"/>
      <c r="M231" s="831"/>
      <c r="N231" s="831"/>
      <c r="O231" s="831"/>
      <c r="P231" s="827"/>
      <c r="Q231" s="832"/>
    </row>
    <row r="232" spans="1:17" ht="14.45" customHeight="1" x14ac:dyDescent="0.2">
      <c r="A232" s="821" t="s">
        <v>4804</v>
      </c>
      <c r="B232" s="822" t="s">
        <v>4316</v>
      </c>
      <c r="C232" s="822" t="s">
        <v>3621</v>
      </c>
      <c r="D232" s="822" t="s">
        <v>4932</v>
      </c>
      <c r="E232" s="822" t="s">
        <v>4933</v>
      </c>
      <c r="F232" s="831">
        <v>152</v>
      </c>
      <c r="G232" s="831">
        <v>23560</v>
      </c>
      <c r="H232" s="831">
        <v>0.97435897435897434</v>
      </c>
      <c r="I232" s="831">
        <v>155</v>
      </c>
      <c r="J232" s="831">
        <v>155</v>
      </c>
      <c r="K232" s="831">
        <v>24180</v>
      </c>
      <c r="L232" s="831">
        <v>1</v>
      </c>
      <c r="M232" s="831">
        <v>156</v>
      </c>
      <c r="N232" s="831">
        <v>133</v>
      </c>
      <c r="O232" s="831">
        <v>20881</v>
      </c>
      <c r="P232" s="827">
        <v>0.86356492969396192</v>
      </c>
      <c r="Q232" s="832">
        <v>157</v>
      </c>
    </row>
    <row r="233" spans="1:17" ht="14.45" customHeight="1" x14ac:dyDescent="0.2">
      <c r="A233" s="821" t="s">
        <v>4804</v>
      </c>
      <c r="B233" s="822" t="s">
        <v>4316</v>
      </c>
      <c r="C233" s="822" t="s">
        <v>3621</v>
      </c>
      <c r="D233" s="822" t="s">
        <v>4934</v>
      </c>
      <c r="E233" s="822" t="s">
        <v>4935</v>
      </c>
      <c r="F233" s="831">
        <v>361</v>
      </c>
      <c r="G233" s="831">
        <v>67507</v>
      </c>
      <c r="H233" s="831">
        <v>0.83897146550009938</v>
      </c>
      <c r="I233" s="831">
        <v>187</v>
      </c>
      <c r="J233" s="831">
        <v>428</v>
      </c>
      <c r="K233" s="831">
        <v>80464</v>
      </c>
      <c r="L233" s="831">
        <v>1</v>
      </c>
      <c r="M233" s="831">
        <v>188</v>
      </c>
      <c r="N233" s="831">
        <v>394</v>
      </c>
      <c r="O233" s="831">
        <v>74466</v>
      </c>
      <c r="P233" s="827">
        <v>0.92545734738516605</v>
      </c>
      <c r="Q233" s="832">
        <v>189</v>
      </c>
    </row>
    <row r="234" spans="1:17" ht="14.45" customHeight="1" x14ac:dyDescent="0.2">
      <c r="A234" s="821" t="s">
        <v>4804</v>
      </c>
      <c r="B234" s="822" t="s">
        <v>4316</v>
      </c>
      <c r="C234" s="822" t="s">
        <v>3621</v>
      </c>
      <c r="D234" s="822" t="s">
        <v>4936</v>
      </c>
      <c r="E234" s="822" t="s">
        <v>4937</v>
      </c>
      <c r="F234" s="831">
        <v>7</v>
      </c>
      <c r="G234" s="831">
        <v>896</v>
      </c>
      <c r="H234" s="831">
        <v>0.43410852713178294</v>
      </c>
      <c r="I234" s="831">
        <v>128</v>
      </c>
      <c r="J234" s="831">
        <v>16</v>
      </c>
      <c r="K234" s="831">
        <v>2064</v>
      </c>
      <c r="L234" s="831">
        <v>1</v>
      </c>
      <c r="M234" s="831">
        <v>129</v>
      </c>
      <c r="N234" s="831">
        <v>20</v>
      </c>
      <c r="O234" s="831">
        <v>2600</v>
      </c>
      <c r="P234" s="827">
        <v>1.2596899224806202</v>
      </c>
      <c r="Q234" s="832">
        <v>130</v>
      </c>
    </row>
    <row r="235" spans="1:17" ht="14.45" customHeight="1" x14ac:dyDescent="0.2">
      <c r="A235" s="821" t="s">
        <v>4804</v>
      </c>
      <c r="B235" s="822" t="s">
        <v>4316</v>
      </c>
      <c r="C235" s="822" t="s">
        <v>3621</v>
      </c>
      <c r="D235" s="822" t="s">
        <v>4938</v>
      </c>
      <c r="E235" s="822" t="s">
        <v>4939</v>
      </c>
      <c r="F235" s="831">
        <v>46</v>
      </c>
      <c r="G235" s="831">
        <v>10304</v>
      </c>
      <c r="H235" s="831">
        <v>1.431111111111111</v>
      </c>
      <c r="I235" s="831">
        <v>224</v>
      </c>
      <c r="J235" s="831">
        <v>32</v>
      </c>
      <c r="K235" s="831">
        <v>7200</v>
      </c>
      <c r="L235" s="831">
        <v>1</v>
      </c>
      <c r="M235" s="831">
        <v>225</v>
      </c>
      <c r="N235" s="831">
        <v>42</v>
      </c>
      <c r="O235" s="831">
        <v>9492</v>
      </c>
      <c r="P235" s="827">
        <v>1.3183333333333334</v>
      </c>
      <c r="Q235" s="832">
        <v>226</v>
      </c>
    </row>
    <row r="236" spans="1:17" ht="14.45" customHeight="1" x14ac:dyDescent="0.2">
      <c r="A236" s="821" t="s">
        <v>4804</v>
      </c>
      <c r="B236" s="822" t="s">
        <v>4316</v>
      </c>
      <c r="C236" s="822" t="s">
        <v>3621</v>
      </c>
      <c r="D236" s="822" t="s">
        <v>4940</v>
      </c>
      <c r="E236" s="822" t="s">
        <v>4941</v>
      </c>
      <c r="F236" s="831">
        <v>3</v>
      </c>
      <c r="G236" s="831">
        <v>672</v>
      </c>
      <c r="H236" s="831">
        <v>2.9866666666666668</v>
      </c>
      <c r="I236" s="831">
        <v>224</v>
      </c>
      <c r="J236" s="831">
        <v>1</v>
      </c>
      <c r="K236" s="831">
        <v>225</v>
      </c>
      <c r="L236" s="831">
        <v>1</v>
      </c>
      <c r="M236" s="831">
        <v>225</v>
      </c>
      <c r="N236" s="831">
        <v>2</v>
      </c>
      <c r="O236" s="831">
        <v>452</v>
      </c>
      <c r="P236" s="827">
        <v>2.0088888888888889</v>
      </c>
      <c r="Q236" s="832">
        <v>226</v>
      </c>
    </row>
    <row r="237" spans="1:17" ht="14.45" customHeight="1" x14ac:dyDescent="0.2">
      <c r="A237" s="821" t="s">
        <v>4804</v>
      </c>
      <c r="B237" s="822" t="s">
        <v>4316</v>
      </c>
      <c r="C237" s="822" t="s">
        <v>3621</v>
      </c>
      <c r="D237" s="822" t="s">
        <v>4942</v>
      </c>
      <c r="E237" s="822" t="s">
        <v>4943</v>
      </c>
      <c r="F237" s="831">
        <v>12</v>
      </c>
      <c r="G237" s="831">
        <v>2712</v>
      </c>
      <c r="H237" s="831">
        <v>0.74669603524229078</v>
      </c>
      <c r="I237" s="831">
        <v>226</v>
      </c>
      <c r="J237" s="831">
        <v>16</v>
      </c>
      <c r="K237" s="831">
        <v>3632</v>
      </c>
      <c r="L237" s="831">
        <v>1</v>
      </c>
      <c r="M237" s="831">
        <v>227</v>
      </c>
      <c r="N237" s="831">
        <v>17</v>
      </c>
      <c r="O237" s="831">
        <v>3876</v>
      </c>
      <c r="P237" s="827">
        <v>1.0671806167400881</v>
      </c>
      <c r="Q237" s="832">
        <v>228</v>
      </c>
    </row>
    <row r="238" spans="1:17" ht="14.45" customHeight="1" x14ac:dyDescent="0.2">
      <c r="A238" s="821" t="s">
        <v>4804</v>
      </c>
      <c r="B238" s="822" t="s">
        <v>4316</v>
      </c>
      <c r="C238" s="822" t="s">
        <v>3621</v>
      </c>
      <c r="D238" s="822" t="s">
        <v>4944</v>
      </c>
      <c r="E238" s="822" t="s">
        <v>4945</v>
      </c>
      <c r="F238" s="831">
        <v>1</v>
      </c>
      <c r="G238" s="831">
        <v>350</v>
      </c>
      <c r="H238" s="831"/>
      <c r="I238" s="831">
        <v>350</v>
      </c>
      <c r="J238" s="831"/>
      <c r="K238" s="831"/>
      <c r="L238" s="831"/>
      <c r="M238" s="831"/>
      <c r="N238" s="831"/>
      <c r="O238" s="831"/>
      <c r="P238" s="827"/>
      <c r="Q238" s="832"/>
    </row>
    <row r="239" spans="1:17" ht="14.45" customHeight="1" x14ac:dyDescent="0.2">
      <c r="A239" s="821" t="s">
        <v>4804</v>
      </c>
      <c r="B239" s="822" t="s">
        <v>4316</v>
      </c>
      <c r="C239" s="822" t="s">
        <v>3621</v>
      </c>
      <c r="D239" s="822" t="s">
        <v>4946</v>
      </c>
      <c r="E239" s="822" t="s">
        <v>4947</v>
      </c>
      <c r="F239" s="831">
        <v>17</v>
      </c>
      <c r="G239" s="831">
        <v>70822</v>
      </c>
      <c r="H239" s="831">
        <v>0.94286018585084008</v>
      </c>
      <c r="I239" s="831">
        <v>4166</v>
      </c>
      <c r="J239" s="831">
        <v>18</v>
      </c>
      <c r="K239" s="831">
        <v>75114</v>
      </c>
      <c r="L239" s="831">
        <v>1</v>
      </c>
      <c r="M239" s="831">
        <v>4173</v>
      </c>
      <c r="N239" s="831">
        <v>24</v>
      </c>
      <c r="O239" s="831">
        <v>100296</v>
      </c>
      <c r="P239" s="827">
        <v>1.3352504193625689</v>
      </c>
      <c r="Q239" s="832">
        <v>4179</v>
      </c>
    </row>
    <row r="240" spans="1:17" ht="14.45" customHeight="1" x14ac:dyDescent="0.2">
      <c r="A240" s="821" t="s">
        <v>4804</v>
      </c>
      <c r="B240" s="822" t="s">
        <v>4316</v>
      </c>
      <c r="C240" s="822" t="s">
        <v>3621</v>
      </c>
      <c r="D240" s="822" t="s">
        <v>4948</v>
      </c>
      <c r="E240" s="822" t="s">
        <v>4949</v>
      </c>
      <c r="F240" s="831">
        <v>1</v>
      </c>
      <c r="G240" s="831">
        <v>15265</v>
      </c>
      <c r="H240" s="831"/>
      <c r="I240" s="831">
        <v>15265</v>
      </c>
      <c r="J240" s="831"/>
      <c r="K240" s="831"/>
      <c r="L240" s="831"/>
      <c r="M240" s="831"/>
      <c r="N240" s="831"/>
      <c r="O240" s="831"/>
      <c r="P240" s="827"/>
      <c r="Q240" s="832"/>
    </row>
    <row r="241" spans="1:17" ht="14.45" customHeight="1" x14ac:dyDescent="0.2">
      <c r="A241" s="821" t="s">
        <v>4804</v>
      </c>
      <c r="B241" s="822" t="s">
        <v>4316</v>
      </c>
      <c r="C241" s="822" t="s">
        <v>3621</v>
      </c>
      <c r="D241" s="822" t="s">
        <v>4950</v>
      </c>
      <c r="E241" s="822" t="s">
        <v>4951</v>
      </c>
      <c r="F241" s="831">
        <v>53</v>
      </c>
      <c r="G241" s="831">
        <v>204686</v>
      </c>
      <c r="H241" s="831">
        <v>1.080234110711779</v>
      </c>
      <c r="I241" s="831">
        <v>3862</v>
      </c>
      <c r="J241" s="831">
        <v>49</v>
      </c>
      <c r="K241" s="831">
        <v>189483</v>
      </c>
      <c r="L241" s="831">
        <v>1</v>
      </c>
      <c r="M241" s="831">
        <v>3867</v>
      </c>
      <c r="N241" s="831">
        <v>60</v>
      </c>
      <c r="O241" s="831">
        <v>232260</v>
      </c>
      <c r="P241" s="827">
        <v>1.2257564003103181</v>
      </c>
      <c r="Q241" s="832">
        <v>3871</v>
      </c>
    </row>
    <row r="242" spans="1:17" ht="14.45" customHeight="1" x14ac:dyDescent="0.2">
      <c r="A242" s="821" t="s">
        <v>4804</v>
      </c>
      <c r="B242" s="822" t="s">
        <v>4316</v>
      </c>
      <c r="C242" s="822" t="s">
        <v>3621</v>
      </c>
      <c r="D242" s="822" t="s">
        <v>4952</v>
      </c>
      <c r="E242" s="822" t="s">
        <v>4953</v>
      </c>
      <c r="F242" s="831">
        <v>2</v>
      </c>
      <c r="G242" s="831">
        <v>15856</v>
      </c>
      <c r="H242" s="831"/>
      <c r="I242" s="831">
        <v>7928</v>
      </c>
      <c r="J242" s="831"/>
      <c r="K242" s="831"/>
      <c r="L242" s="831"/>
      <c r="M242" s="831"/>
      <c r="N242" s="831">
        <v>7</v>
      </c>
      <c r="O242" s="831">
        <v>55629</v>
      </c>
      <c r="P242" s="827"/>
      <c r="Q242" s="832">
        <v>7947</v>
      </c>
    </row>
    <row r="243" spans="1:17" ht="14.45" customHeight="1" x14ac:dyDescent="0.2">
      <c r="A243" s="821" t="s">
        <v>4804</v>
      </c>
      <c r="B243" s="822" t="s">
        <v>4316</v>
      </c>
      <c r="C243" s="822" t="s">
        <v>3621</v>
      </c>
      <c r="D243" s="822" t="s">
        <v>4954</v>
      </c>
      <c r="E243" s="822" t="s">
        <v>4955</v>
      </c>
      <c r="F243" s="831">
        <v>1</v>
      </c>
      <c r="G243" s="831">
        <v>1055</v>
      </c>
      <c r="H243" s="831"/>
      <c r="I243" s="831">
        <v>1055</v>
      </c>
      <c r="J243" s="831"/>
      <c r="K243" s="831"/>
      <c r="L243" s="831"/>
      <c r="M243" s="831"/>
      <c r="N243" s="831"/>
      <c r="O243" s="831"/>
      <c r="P243" s="827"/>
      <c r="Q243" s="832"/>
    </row>
    <row r="244" spans="1:17" ht="14.45" customHeight="1" x14ac:dyDescent="0.2">
      <c r="A244" s="821" t="s">
        <v>4804</v>
      </c>
      <c r="B244" s="822" t="s">
        <v>4316</v>
      </c>
      <c r="C244" s="822" t="s">
        <v>3621</v>
      </c>
      <c r="D244" s="822" t="s">
        <v>4956</v>
      </c>
      <c r="E244" s="822" t="s">
        <v>4957</v>
      </c>
      <c r="F244" s="831">
        <v>2</v>
      </c>
      <c r="G244" s="831">
        <v>2588</v>
      </c>
      <c r="H244" s="831">
        <v>0.39907478797224366</v>
      </c>
      <c r="I244" s="831">
        <v>1294</v>
      </c>
      <c r="J244" s="831">
        <v>5</v>
      </c>
      <c r="K244" s="831">
        <v>6485</v>
      </c>
      <c r="L244" s="831">
        <v>1</v>
      </c>
      <c r="M244" s="831">
        <v>1297</v>
      </c>
      <c r="N244" s="831">
        <v>1</v>
      </c>
      <c r="O244" s="831">
        <v>1299</v>
      </c>
      <c r="P244" s="827">
        <v>0.20030840400925212</v>
      </c>
      <c r="Q244" s="832">
        <v>1299</v>
      </c>
    </row>
    <row r="245" spans="1:17" ht="14.45" customHeight="1" x14ac:dyDescent="0.2">
      <c r="A245" s="821" t="s">
        <v>4804</v>
      </c>
      <c r="B245" s="822" t="s">
        <v>4316</v>
      </c>
      <c r="C245" s="822" t="s">
        <v>3621</v>
      </c>
      <c r="D245" s="822" t="s">
        <v>4958</v>
      </c>
      <c r="E245" s="822" t="s">
        <v>4959</v>
      </c>
      <c r="F245" s="831"/>
      <c r="G245" s="831"/>
      <c r="H245" s="831"/>
      <c r="I245" s="831"/>
      <c r="J245" s="831">
        <v>2</v>
      </c>
      <c r="K245" s="831">
        <v>2360</v>
      </c>
      <c r="L245" s="831">
        <v>1</v>
      </c>
      <c r="M245" s="831">
        <v>1180</v>
      </c>
      <c r="N245" s="831">
        <v>1</v>
      </c>
      <c r="O245" s="831">
        <v>1182</v>
      </c>
      <c r="P245" s="827">
        <v>0.50084745762711869</v>
      </c>
      <c r="Q245" s="832">
        <v>1182</v>
      </c>
    </row>
    <row r="246" spans="1:17" ht="14.45" customHeight="1" x14ac:dyDescent="0.2">
      <c r="A246" s="821" t="s">
        <v>4804</v>
      </c>
      <c r="B246" s="822" t="s">
        <v>4316</v>
      </c>
      <c r="C246" s="822" t="s">
        <v>3621</v>
      </c>
      <c r="D246" s="822" t="s">
        <v>4960</v>
      </c>
      <c r="E246" s="822" t="s">
        <v>4961</v>
      </c>
      <c r="F246" s="831">
        <v>230</v>
      </c>
      <c r="G246" s="831">
        <v>1186340</v>
      </c>
      <c r="H246" s="831">
        <v>1.0739335257289973</v>
      </c>
      <c r="I246" s="831">
        <v>5158</v>
      </c>
      <c r="J246" s="831">
        <v>214</v>
      </c>
      <c r="K246" s="831">
        <v>1104668</v>
      </c>
      <c r="L246" s="831">
        <v>1</v>
      </c>
      <c r="M246" s="831">
        <v>5162</v>
      </c>
      <c r="N246" s="831">
        <v>194</v>
      </c>
      <c r="O246" s="831">
        <v>1002204</v>
      </c>
      <c r="P246" s="827">
        <v>0.90724452957811763</v>
      </c>
      <c r="Q246" s="832">
        <v>5166</v>
      </c>
    </row>
    <row r="247" spans="1:17" ht="14.45" customHeight="1" x14ac:dyDescent="0.2">
      <c r="A247" s="821" t="s">
        <v>4804</v>
      </c>
      <c r="B247" s="822" t="s">
        <v>4316</v>
      </c>
      <c r="C247" s="822" t="s">
        <v>3621</v>
      </c>
      <c r="D247" s="822" t="s">
        <v>4962</v>
      </c>
      <c r="E247" s="822" t="s">
        <v>4963</v>
      </c>
      <c r="F247" s="831"/>
      <c r="G247" s="831"/>
      <c r="H247" s="831"/>
      <c r="I247" s="831"/>
      <c r="J247" s="831">
        <v>1</v>
      </c>
      <c r="K247" s="831">
        <v>7816</v>
      </c>
      <c r="L247" s="831">
        <v>1</v>
      </c>
      <c r="M247" s="831">
        <v>7816</v>
      </c>
      <c r="N247" s="831"/>
      <c r="O247" s="831"/>
      <c r="P247" s="827"/>
      <c r="Q247" s="832"/>
    </row>
    <row r="248" spans="1:17" ht="14.45" customHeight="1" x14ac:dyDescent="0.2">
      <c r="A248" s="821" t="s">
        <v>4804</v>
      </c>
      <c r="B248" s="822" t="s">
        <v>4316</v>
      </c>
      <c r="C248" s="822" t="s">
        <v>3621</v>
      </c>
      <c r="D248" s="822" t="s">
        <v>4964</v>
      </c>
      <c r="E248" s="822" t="s">
        <v>4965</v>
      </c>
      <c r="F248" s="831">
        <v>4</v>
      </c>
      <c r="G248" s="831">
        <v>22484</v>
      </c>
      <c r="H248" s="831">
        <v>0.4995556345538571</v>
      </c>
      <c r="I248" s="831">
        <v>5621</v>
      </c>
      <c r="J248" s="831">
        <v>8</v>
      </c>
      <c r="K248" s="831">
        <v>45008</v>
      </c>
      <c r="L248" s="831">
        <v>1</v>
      </c>
      <c r="M248" s="831">
        <v>5626</v>
      </c>
      <c r="N248" s="831">
        <v>7</v>
      </c>
      <c r="O248" s="831">
        <v>39410</v>
      </c>
      <c r="P248" s="827">
        <v>0.87562211162460002</v>
      </c>
      <c r="Q248" s="832">
        <v>5630</v>
      </c>
    </row>
    <row r="249" spans="1:17" ht="14.45" customHeight="1" x14ac:dyDescent="0.2">
      <c r="A249" s="821" t="s">
        <v>4804</v>
      </c>
      <c r="B249" s="822" t="s">
        <v>4316</v>
      </c>
      <c r="C249" s="822" t="s">
        <v>3621</v>
      </c>
      <c r="D249" s="822" t="s">
        <v>4317</v>
      </c>
      <c r="E249" s="822" t="s">
        <v>4318</v>
      </c>
      <c r="F249" s="831">
        <v>2</v>
      </c>
      <c r="G249" s="831">
        <v>1604</v>
      </c>
      <c r="H249" s="831">
        <v>0.99257425742574257</v>
      </c>
      <c r="I249" s="831">
        <v>802</v>
      </c>
      <c r="J249" s="831">
        <v>2</v>
      </c>
      <c r="K249" s="831">
        <v>1616</v>
      </c>
      <c r="L249" s="831">
        <v>1</v>
      </c>
      <c r="M249" s="831">
        <v>808</v>
      </c>
      <c r="N249" s="831"/>
      <c r="O249" s="831"/>
      <c r="P249" s="827"/>
      <c r="Q249" s="832"/>
    </row>
    <row r="250" spans="1:17" ht="14.45" customHeight="1" x14ac:dyDescent="0.2">
      <c r="A250" s="821" t="s">
        <v>4804</v>
      </c>
      <c r="B250" s="822" t="s">
        <v>4316</v>
      </c>
      <c r="C250" s="822" t="s">
        <v>3621</v>
      </c>
      <c r="D250" s="822" t="s">
        <v>4966</v>
      </c>
      <c r="E250" s="822" t="s">
        <v>4967</v>
      </c>
      <c r="F250" s="831">
        <v>227</v>
      </c>
      <c r="G250" s="831">
        <v>40406</v>
      </c>
      <c r="H250" s="831">
        <v>0.95649086260770755</v>
      </c>
      <c r="I250" s="831">
        <v>178</v>
      </c>
      <c r="J250" s="831">
        <v>236</v>
      </c>
      <c r="K250" s="831">
        <v>42244</v>
      </c>
      <c r="L250" s="831">
        <v>1</v>
      </c>
      <c r="M250" s="831">
        <v>179</v>
      </c>
      <c r="N250" s="831">
        <v>270</v>
      </c>
      <c r="O250" s="831">
        <v>48600</v>
      </c>
      <c r="P250" s="827">
        <v>1.1504592368146955</v>
      </c>
      <c r="Q250" s="832">
        <v>180</v>
      </c>
    </row>
    <row r="251" spans="1:17" ht="14.45" customHeight="1" x14ac:dyDescent="0.2">
      <c r="A251" s="821" t="s">
        <v>4804</v>
      </c>
      <c r="B251" s="822" t="s">
        <v>4316</v>
      </c>
      <c r="C251" s="822" t="s">
        <v>3621</v>
      </c>
      <c r="D251" s="822" t="s">
        <v>4968</v>
      </c>
      <c r="E251" s="822" t="s">
        <v>4969</v>
      </c>
      <c r="F251" s="831">
        <v>388</v>
      </c>
      <c r="G251" s="831">
        <v>795400</v>
      </c>
      <c r="H251" s="831">
        <v>0.89891653095520896</v>
      </c>
      <c r="I251" s="831">
        <v>2050</v>
      </c>
      <c r="J251" s="831">
        <v>431</v>
      </c>
      <c r="K251" s="831">
        <v>884843</v>
      </c>
      <c r="L251" s="831">
        <v>1</v>
      </c>
      <c r="M251" s="831">
        <v>2053</v>
      </c>
      <c r="N251" s="831">
        <v>518</v>
      </c>
      <c r="O251" s="831">
        <v>1065008</v>
      </c>
      <c r="P251" s="827">
        <v>1.2036123922548971</v>
      </c>
      <c r="Q251" s="832">
        <v>2056</v>
      </c>
    </row>
    <row r="252" spans="1:17" ht="14.45" customHeight="1" x14ac:dyDescent="0.2">
      <c r="A252" s="821" t="s">
        <v>4804</v>
      </c>
      <c r="B252" s="822" t="s">
        <v>4316</v>
      </c>
      <c r="C252" s="822" t="s">
        <v>3621</v>
      </c>
      <c r="D252" s="822" t="s">
        <v>4970</v>
      </c>
      <c r="E252" s="822" t="s">
        <v>4971</v>
      </c>
      <c r="F252" s="831">
        <v>89</v>
      </c>
      <c r="G252" s="831">
        <v>243593</v>
      </c>
      <c r="H252" s="831">
        <v>1.2521486583735992</v>
      </c>
      <c r="I252" s="831">
        <v>2737</v>
      </c>
      <c r="J252" s="831">
        <v>71</v>
      </c>
      <c r="K252" s="831">
        <v>194540</v>
      </c>
      <c r="L252" s="831">
        <v>1</v>
      </c>
      <c r="M252" s="831">
        <v>2740</v>
      </c>
      <c r="N252" s="831">
        <v>72</v>
      </c>
      <c r="O252" s="831">
        <v>197424</v>
      </c>
      <c r="P252" s="827">
        <v>1.0148247147116274</v>
      </c>
      <c r="Q252" s="832">
        <v>2742</v>
      </c>
    </row>
    <row r="253" spans="1:17" ht="14.45" customHeight="1" x14ac:dyDescent="0.2">
      <c r="A253" s="821" t="s">
        <v>4804</v>
      </c>
      <c r="B253" s="822" t="s">
        <v>4316</v>
      </c>
      <c r="C253" s="822" t="s">
        <v>3621</v>
      </c>
      <c r="D253" s="822" t="s">
        <v>4972</v>
      </c>
      <c r="E253" s="822" t="s">
        <v>4973</v>
      </c>
      <c r="F253" s="831">
        <v>1</v>
      </c>
      <c r="G253" s="831">
        <v>5270</v>
      </c>
      <c r="H253" s="831"/>
      <c r="I253" s="831">
        <v>5270</v>
      </c>
      <c r="J253" s="831"/>
      <c r="K253" s="831"/>
      <c r="L253" s="831"/>
      <c r="M253" s="831"/>
      <c r="N253" s="831">
        <v>2</v>
      </c>
      <c r="O253" s="831">
        <v>10556</v>
      </c>
      <c r="P253" s="827"/>
      <c r="Q253" s="832">
        <v>5278</v>
      </c>
    </row>
    <row r="254" spans="1:17" ht="14.45" customHeight="1" x14ac:dyDescent="0.2">
      <c r="A254" s="821" t="s">
        <v>4804</v>
      </c>
      <c r="B254" s="822" t="s">
        <v>4316</v>
      </c>
      <c r="C254" s="822" t="s">
        <v>3621</v>
      </c>
      <c r="D254" s="822" t="s">
        <v>4974</v>
      </c>
      <c r="E254" s="822" t="s">
        <v>4975</v>
      </c>
      <c r="F254" s="831">
        <v>2</v>
      </c>
      <c r="G254" s="831">
        <v>4228</v>
      </c>
      <c r="H254" s="831">
        <v>0.99858290033065655</v>
      </c>
      <c r="I254" s="831">
        <v>2114</v>
      </c>
      <c r="J254" s="831">
        <v>2</v>
      </c>
      <c r="K254" s="831">
        <v>4234</v>
      </c>
      <c r="L254" s="831">
        <v>1</v>
      </c>
      <c r="M254" s="831">
        <v>2117</v>
      </c>
      <c r="N254" s="831">
        <v>5</v>
      </c>
      <c r="O254" s="831">
        <v>10600</v>
      </c>
      <c r="P254" s="827">
        <v>2.5035427491733584</v>
      </c>
      <c r="Q254" s="832">
        <v>2120</v>
      </c>
    </row>
    <row r="255" spans="1:17" ht="14.45" customHeight="1" x14ac:dyDescent="0.2">
      <c r="A255" s="821" t="s">
        <v>4804</v>
      </c>
      <c r="B255" s="822" t="s">
        <v>4316</v>
      </c>
      <c r="C255" s="822" t="s">
        <v>3621</v>
      </c>
      <c r="D255" s="822" t="s">
        <v>4976</v>
      </c>
      <c r="E255" s="822" t="s">
        <v>4977</v>
      </c>
      <c r="F255" s="831">
        <v>12</v>
      </c>
      <c r="G255" s="831">
        <v>1860</v>
      </c>
      <c r="H255" s="831">
        <v>1.4903846153846154</v>
      </c>
      <c r="I255" s="831">
        <v>155</v>
      </c>
      <c r="J255" s="831">
        <v>8</v>
      </c>
      <c r="K255" s="831">
        <v>1248</v>
      </c>
      <c r="L255" s="831">
        <v>1</v>
      </c>
      <c r="M255" s="831">
        <v>156</v>
      </c>
      <c r="N255" s="831">
        <v>5</v>
      </c>
      <c r="O255" s="831">
        <v>785</v>
      </c>
      <c r="P255" s="827">
        <v>0.62900641025641024</v>
      </c>
      <c r="Q255" s="832">
        <v>157</v>
      </c>
    </row>
    <row r="256" spans="1:17" ht="14.45" customHeight="1" x14ac:dyDescent="0.2">
      <c r="A256" s="821" t="s">
        <v>4804</v>
      </c>
      <c r="B256" s="822" t="s">
        <v>4316</v>
      </c>
      <c r="C256" s="822" t="s">
        <v>3621</v>
      </c>
      <c r="D256" s="822" t="s">
        <v>4978</v>
      </c>
      <c r="E256" s="822" t="s">
        <v>4979</v>
      </c>
      <c r="F256" s="831">
        <v>14</v>
      </c>
      <c r="G256" s="831">
        <v>2800</v>
      </c>
      <c r="H256" s="831">
        <v>4.6434494195688227</v>
      </c>
      <c r="I256" s="831">
        <v>200</v>
      </c>
      <c r="J256" s="831">
        <v>3</v>
      </c>
      <c r="K256" s="831">
        <v>603</v>
      </c>
      <c r="L256" s="831">
        <v>1</v>
      </c>
      <c r="M256" s="831">
        <v>201</v>
      </c>
      <c r="N256" s="831">
        <v>12</v>
      </c>
      <c r="O256" s="831">
        <v>2424</v>
      </c>
      <c r="P256" s="827">
        <v>4.0199004975124382</v>
      </c>
      <c r="Q256" s="832">
        <v>202</v>
      </c>
    </row>
    <row r="257" spans="1:17" ht="14.45" customHeight="1" x14ac:dyDescent="0.2">
      <c r="A257" s="821" t="s">
        <v>4804</v>
      </c>
      <c r="B257" s="822" t="s">
        <v>4316</v>
      </c>
      <c r="C257" s="822" t="s">
        <v>3621</v>
      </c>
      <c r="D257" s="822" t="s">
        <v>4980</v>
      </c>
      <c r="E257" s="822" t="s">
        <v>4981</v>
      </c>
      <c r="F257" s="831">
        <v>3927</v>
      </c>
      <c r="G257" s="831">
        <v>805035</v>
      </c>
      <c r="H257" s="831">
        <v>0.91658212845026932</v>
      </c>
      <c r="I257" s="831">
        <v>205</v>
      </c>
      <c r="J257" s="831">
        <v>4243</v>
      </c>
      <c r="K257" s="831">
        <v>878301</v>
      </c>
      <c r="L257" s="831">
        <v>1</v>
      </c>
      <c r="M257" s="831">
        <v>207</v>
      </c>
      <c r="N257" s="831">
        <v>3896</v>
      </c>
      <c r="O257" s="831">
        <v>810368</v>
      </c>
      <c r="P257" s="827">
        <v>0.92265407872699678</v>
      </c>
      <c r="Q257" s="832">
        <v>208</v>
      </c>
    </row>
    <row r="258" spans="1:17" ht="14.45" customHeight="1" x14ac:dyDescent="0.2">
      <c r="A258" s="821" t="s">
        <v>4804</v>
      </c>
      <c r="B258" s="822" t="s">
        <v>4316</v>
      </c>
      <c r="C258" s="822" t="s">
        <v>3621</v>
      </c>
      <c r="D258" s="822" t="s">
        <v>4982</v>
      </c>
      <c r="E258" s="822" t="s">
        <v>4983</v>
      </c>
      <c r="F258" s="831">
        <v>9</v>
      </c>
      <c r="G258" s="831">
        <v>1467</v>
      </c>
      <c r="H258" s="831">
        <v>0.59634146341463412</v>
      </c>
      <c r="I258" s="831">
        <v>163</v>
      </c>
      <c r="J258" s="831">
        <v>15</v>
      </c>
      <c r="K258" s="831">
        <v>2460</v>
      </c>
      <c r="L258" s="831">
        <v>1</v>
      </c>
      <c r="M258" s="831">
        <v>164</v>
      </c>
      <c r="N258" s="831">
        <v>18</v>
      </c>
      <c r="O258" s="831">
        <v>2970</v>
      </c>
      <c r="P258" s="827">
        <v>1.2073170731707317</v>
      </c>
      <c r="Q258" s="832">
        <v>165</v>
      </c>
    </row>
    <row r="259" spans="1:17" ht="14.45" customHeight="1" x14ac:dyDescent="0.2">
      <c r="A259" s="821" t="s">
        <v>4804</v>
      </c>
      <c r="B259" s="822" t="s">
        <v>4316</v>
      </c>
      <c r="C259" s="822" t="s">
        <v>3621</v>
      </c>
      <c r="D259" s="822" t="s">
        <v>4984</v>
      </c>
      <c r="E259" s="822" t="s">
        <v>4985</v>
      </c>
      <c r="F259" s="831">
        <v>146</v>
      </c>
      <c r="G259" s="831">
        <v>314776</v>
      </c>
      <c r="H259" s="831">
        <v>1.0340221865258081</v>
      </c>
      <c r="I259" s="831">
        <v>2156</v>
      </c>
      <c r="J259" s="831">
        <v>141</v>
      </c>
      <c r="K259" s="831">
        <v>304419</v>
      </c>
      <c r="L259" s="831">
        <v>1</v>
      </c>
      <c r="M259" s="831">
        <v>2159</v>
      </c>
      <c r="N259" s="831">
        <v>162</v>
      </c>
      <c r="O259" s="831">
        <v>350244</v>
      </c>
      <c r="P259" s="827">
        <v>1.1505326540064844</v>
      </c>
      <c r="Q259" s="832">
        <v>2162</v>
      </c>
    </row>
    <row r="260" spans="1:17" ht="14.45" customHeight="1" x14ac:dyDescent="0.2">
      <c r="A260" s="821" t="s">
        <v>4804</v>
      </c>
      <c r="B260" s="822" t="s">
        <v>4316</v>
      </c>
      <c r="C260" s="822" t="s">
        <v>3621</v>
      </c>
      <c r="D260" s="822" t="s">
        <v>4986</v>
      </c>
      <c r="E260" s="822" t="s">
        <v>4951</v>
      </c>
      <c r="F260" s="831">
        <v>58</v>
      </c>
      <c r="G260" s="831">
        <v>109562</v>
      </c>
      <c r="H260" s="831">
        <v>1.1136160351276629</v>
      </c>
      <c r="I260" s="831">
        <v>1889</v>
      </c>
      <c r="J260" s="831">
        <v>52</v>
      </c>
      <c r="K260" s="831">
        <v>98384</v>
      </c>
      <c r="L260" s="831">
        <v>1</v>
      </c>
      <c r="M260" s="831">
        <v>1892</v>
      </c>
      <c r="N260" s="831">
        <v>68</v>
      </c>
      <c r="O260" s="831">
        <v>128860</v>
      </c>
      <c r="P260" s="827">
        <v>1.3097658155797691</v>
      </c>
      <c r="Q260" s="832">
        <v>1895</v>
      </c>
    </row>
    <row r="261" spans="1:17" ht="14.45" customHeight="1" x14ac:dyDescent="0.2">
      <c r="A261" s="821" t="s">
        <v>4804</v>
      </c>
      <c r="B261" s="822" t="s">
        <v>4316</v>
      </c>
      <c r="C261" s="822" t="s">
        <v>3621</v>
      </c>
      <c r="D261" s="822" t="s">
        <v>4987</v>
      </c>
      <c r="E261" s="822" t="s">
        <v>4988</v>
      </c>
      <c r="F261" s="831">
        <v>4</v>
      </c>
      <c r="G261" s="831">
        <v>652</v>
      </c>
      <c r="H261" s="831">
        <v>0.56794425087108014</v>
      </c>
      <c r="I261" s="831">
        <v>163</v>
      </c>
      <c r="J261" s="831">
        <v>7</v>
      </c>
      <c r="K261" s="831">
        <v>1148</v>
      </c>
      <c r="L261" s="831">
        <v>1</v>
      </c>
      <c r="M261" s="831">
        <v>164</v>
      </c>
      <c r="N261" s="831">
        <v>10</v>
      </c>
      <c r="O261" s="831">
        <v>1650</v>
      </c>
      <c r="P261" s="827">
        <v>1.4372822299651569</v>
      </c>
      <c r="Q261" s="832">
        <v>165</v>
      </c>
    </row>
    <row r="262" spans="1:17" ht="14.45" customHeight="1" x14ac:dyDescent="0.2">
      <c r="A262" s="821" t="s">
        <v>4804</v>
      </c>
      <c r="B262" s="822" t="s">
        <v>4316</v>
      </c>
      <c r="C262" s="822" t="s">
        <v>3621</v>
      </c>
      <c r="D262" s="822" t="s">
        <v>4989</v>
      </c>
      <c r="E262" s="822" t="s">
        <v>4990</v>
      </c>
      <c r="F262" s="831">
        <v>1</v>
      </c>
      <c r="G262" s="831">
        <v>9840</v>
      </c>
      <c r="H262" s="831"/>
      <c r="I262" s="831">
        <v>9840</v>
      </c>
      <c r="J262" s="831"/>
      <c r="K262" s="831"/>
      <c r="L262" s="831"/>
      <c r="M262" s="831"/>
      <c r="N262" s="831"/>
      <c r="O262" s="831"/>
      <c r="P262" s="827"/>
      <c r="Q262" s="832"/>
    </row>
    <row r="263" spans="1:17" ht="14.45" customHeight="1" x14ac:dyDescent="0.2">
      <c r="A263" s="821" t="s">
        <v>4804</v>
      </c>
      <c r="B263" s="822" t="s">
        <v>4316</v>
      </c>
      <c r="C263" s="822" t="s">
        <v>3621</v>
      </c>
      <c r="D263" s="822" t="s">
        <v>4991</v>
      </c>
      <c r="E263" s="822" t="s">
        <v>4992</v>
      </c>
      <c r="F263" s="831">
        <v>32</v>
      </c>
      <c r="G263" s="831">
        <v>270784</v>
      </c>
      <c r="H263" s="831">
        <v>1.1024060578919512</v>
      </c>
      <c r="I263" s="831">
        <v>8462</v>
      </c>
      <c r="J263" s="831">
        <v>29</v>
      </c>
      <c r="K263" s="831">
        <v>245630</v>
      </c>
      <c r="L263" s="831">
        <v>1</v>
      </c>
      <c r="M263" s="831">
        <v>8470</v>
      </c>
      <c r="N263" s="831">
        <v>37</v>
      </c>
      <c r="O263" s="831">
        <v>313686</v>
      </c>
      <c r="P263" s="827">
        <v>1.2770671334934658</v>
      </c>
      <c r="Q263" s="832">
        <v>8478</v>
      </c>
    </row>
    <row r="264" spans="1:17" ht="14.45" customHeight="1" x14ac:dyDescent="0.2">
      <c r="A264" s="821" t="s">
        <v>4804</v>
      </c>
      <c r="B264" s="822" t="s">
        <v>4316</v>
      </c>
      <c r="C264" s="822" t="s">
        <v>3621</v>
      </c>
      <c r="D264" s="822" t="s">
        <v>4993</v>
      </c>
      <c r="E264" s="822" t="s">
        <v>4994</v>
      </c>
      <c r="F264" s="831">
        <v>15</v>
      </c>
      <c r="G264" s="831">
        <v>3900</v>
      </c>
      <c r="H264" s="831">
        <v>2.9885057471264367</v>
      </c>
      <c r="I264" s="831">
        <v>260</v>
      </c>
      <c r="J264" s="831">
        <v>5</v>
      </c>
      <c r="K264" s="831">
        <v>1305</v>
      </c>
      <c r="L264" s="831">
        <v>1</v>
      </c>
      <c r="M264" s="831">
        <v>261</v>
      </c>
      <c r="N264" s="831">
        <v>10</v>
      </c>
      <c r="O264" s="831">
        <v>2620</v>
      </c>
      <c r="P264" s="827">
        <v>2.0076628352490422</v>
      </c>
      <c r="Q264" s="832">
        <v>262</v>
      </c>
    </row>
    <row r="265" spans="1:17" ht="14.45" customHeight="1" x14ac:dyDescent="0.2">
      <c r="A265" s="821" t="s">
        <v>4804</v>
      </c>
      <c r="B265" s="822" t="s">
        <v>4316</v>
      </c>
      <c r="C265" s="822" t="s">
        <v>3621</v>
      </c>
      <c r="D265" s="822" t="s">
        <v>4995</v>
      </c>
      <c r="E265" s="822" t="s">
        <v>4996</v>
      </c>
      <c r="F265" s="831">
        <v>1</v>
      </c>
      <c r="G265" s="831">
        <v>2055</v>
      </c>
      <c r="H265" s="831"/>
      <c r="I265" s="831">
        <v>2055</v>
      </c>
      <c r="J265" s="831"/>
      <c r="K265" s="831"/>
      <c r="L265" s="831"/>
      <c r="M265" s="831"/>
      <c r="N265" s="831">
        <v>1</v>
      </c>
      <c r="O265" s="831">
        <v>2068</v>
      </c>
      <c r="P265" s="827"/>
      <c r="Q265" s="832">
        <v>2068</v>
      </c>
    </row>
    <row r="266" spans="1:17" ht="14.45" customHeight="1" x14ac:dyDescent="0.2">
      <c r="A266" s="821" t="s">
        <v>4804</v>
      </c>
      <c r="B266" s="822" t="s">
        <v>4316</v>
      </c>
      <c r="C266" s="822" t="s">
        <v>3621</v>
      </c>
      <c r="D266" s="822" t="s">
        <v>4997</v>
      </c>
      <c r="E266" s="822" t="s">
        <v>4998</v>
      </c>
      <c r="F266" s="831"/>
      <c r="G266" s="831"/>
      <c r="H266" s="831"/>
      <c r="I266" s="831"/>
      <c r="J266" s="831"/>
      <c r="K266" s="831"/>
      <c r="L266" s="831"/>
      <c r="M266" s="831"/>
      <c r="N266" s="831">
        <v>1</v>
      </c>
      <c r="O266" s="831">
        <v>287</v>
      </c>
      <c r="P266" s="827"/>
      <c r="Q266" s="832">
        <v>287</v>
      </c>
    </row>
    <row r="267" spans="1:17" ht="14.45" customHeight="1" x14ac:dyDescent="0.2">
      <c r="A267" s="821" t="s">
        <v>4999</v>
      </c>
      <c r="B267" s="822" t="s">
        <v>5000</v>
      </c>
      <c r="C267" s="822" t="s">
        <v>3621</v>
      </c>
      <c r="D267" s="822" t="s">
        <v>5001</v>
      </c>
      <c r="E267" s="822" t="s">
        <v>5002</v>
      </c>
      <c r="F267" s="831">
        <v>344</v>
      </c>
      <c r="G267" s="831">
        <v>72928</v>
      </c>
      <c r="H267" s="831">
        <v>0.94061806737863074</v>
      </c>
      <c r="I267" s="831">
        <v>212</v>
      </c>
      <c r="J267" s="831">
        <v>364</v>
      </c>
      <c r="K267" s="831">
        <v>77532</v>
      </c>
      <c r="L267" s="831">
        <v>1</v>
      </c>
      <c r="M267" s="831">
        <v>213</v>
      </c>
      <c r="N267" s="831">
        <v>358</v>
      </c>
      <c r="O267" s="831">
        <v>76970</v>
      </c>
      <c r="P267" s="827">
        <v>0.99275138007532371</v>
      </c>
      <c r="Q267" s="832">
        <v>215</v>
      </c>
    </row>
    <row r="268" spans="1:17" ht="14.45" customHeight="1" x14ac:dyDescent="0.2">
      <c r="A268" s="821" t="s">
        <v>4999</v>
      </c>
      <c r="B268" s="822" t="s">
        <v>5000</v>
      </c>
      <c r="C268" s="822" t="s">
        <v>3621</v>
      </c>
      <c r="D268" s="822" t="s">
        <v>5003</v>
      </c>
      <c r="E268" s="822" t="s">
        <v>5002</v>
      </c>
      <c r="F268" s="831"/>
      <c r="G268" s="831"/>
      <c r="H268" s="831"/>
      <c r="I268" s="831"/>
      <c r="J268" s="831">
        <v>7</v>
      </c>
      <c r="K268" s="831">
        <v>616</v>
      </c>
      <c r="L268" s="831">
        <v>1</v>
      </c>
      <c r="M268" s="831">
        <v>88</v>
      </c>
      <c r="N268" s="831">
        <v>2</v>
      </c>
      <c r="O268" s="831">
        <v>178</v>
      </c>
      <c r="P268" s="827">
        <v>0.28896103896103897</v>
      </c>
      <c r="Q268" s="832">
        <v>89</v>
      </c>
    </row>
    <row r="269" spans="1:17" ht="14.45" customHeight="1" x14ac:dyDescent="0.2">
      <c r="A269" s="821" t="s">
        <v>4999</v>
      </c>
      <c r="B269" s="822" t="s">
        <v>5000</v>
      </c>
      <c r="C269" s="822" t="s">
        <v>3621</v>
      </c>
      <c r="D269" s="822" t="s">
        <v>5004</v>
      </c>
      <c r="E269" s="822" t="s">
        <v>5005</v>
      </c>
      <c r="F269" s="831">
        <v>243</v>
      </c>
      <c r="G269" s="831">
        <v>73386</v>
      </c>
      <c r="H269" s="831">
        <v>0.62745600984968963</v>
      </c>
      <c r="I269" s="831">
        <v>302</v>
      </c>
      <c r="J269" s="831">
        <v>386</v>
      </c>
      <c r="K269" s="831">
        <v>116958</v>
      </c>
      <c r="L269" s="831">
        <v>1</v>
      </c>
      <c r="M269" s="831">
        <v>303</v>
      </c>
      <c r="N269" s="831">
        <v>515</v>
      </c>
      <c r="O269" s="831">
        <v>157075</v>
      </c>
      <c r="P269" s="827">
        <v>1.343003471331589</v>
      </c>
      <c r="Q269" s="832">
        <v>305</v>
      </c>
    </row>
    <row r="270" spans="1:17" ht="14.45" customHeight="1" x14ac:dyDescent="0.2">
      <c r="A270" s="821" t="s">
        <v>4999</v>
      </c>
      <c r="B270" s="822" t="s">
        <v>5000</v>
      </c>
      <c r="C270" s="822" t="s">
        <v>3621</v>
      </c>
      <c r="D270" s="822" t="s">
        <v>5006</v>
      </c>
      <c r="E270" s="822" t="s">
        <v>5007</v>
      </c>
      <c r="F270" s="831"/>
      <c r="G270" s="831"/>
      <c r="H270" s="831"/>
      <c r="I270" s="831"/>
      <c r="J270" s="831">
        <v>3</v>
      </c>
      <c r="K270" s="831">
        <v>300</v>
      </c>
      <c r="L270" s="831">
        <v>1</v>
      </c>
      <c r="M270" s="831">
        <v>100</v>
      </c>
      <c r="N270" s="831">
        <v>6</v>
      </c>
      <c r="O270" s="831">
        <v>606</v>
      </c>
      <c r="P270" s="827">
        <v>2.02</v>
      </c>
      <c r="Q270" s="832">
        <v>101</v>
      </c>
    </row>
    <row r="271" spans="1:17" ht="14.45" customHeight="1" x14ac:dyDescent="0.2">
      <c r="A271" s="821" t="s">
        <v>4999</v>
      </c>
      <c r="B271" s="822" t="s">
        <v>5000</v>
      </c>
      <c r="C271" s="822" t="s">
        <v>3621</v>
      </c>
      <c r="D271" s="822" t="s">
        <v>5008</v>
      </c>
      <c r="E271" s="822" t="s">
        <v>5009</v>
      </c>
      <c r="F271" s="831"/>
      <c r="G271" s="831"/>
      <c r="H271" s="831"/>
      <c r="I271" s="831"/>
      <c r="J271" s="831"/>
      <c r="K271" s="831"/>
      <c r="L271" s="831"/>
      <c r="M271" s="831"/>
      <c r="N271" s="831">
        <v>1</v>
      </c>
      <c r="O271" s="831">
        <v>237</v>
      </c>
      <c r="P271" s="827"/>
      <c r="Q271" s="832">
        <v>237</v>
      </c>
    </row>
    <row r="272" spans="1:17" ht="14.45" customHeight="1" x14ac:dyDescent="0.2">
      <c r="A272" s="821" t="s">
        <v>4999</v>
      </c>
      <c r="B272" s="822" t="s">
        <v>5000</v>
      </c>
      <c r="C272" s="822" t="s">
        <v>3621</v>
      </c>
      <c r="D272" s="822" t="s">
        <v>5010</v>
      </c>
      <c r="E272" s="822" t="s">
        <v>5011</v>
      </c>
      <c r="F272" s="831">
        <v>160</v>
      </c>
      <c r="G272" s="831">
        <v>21920</v>
      </c>
      <c r="H272" s="831">
        <v>1.0117234376442352</v>
      </c>
      <c r="I272" s="831">
        <v>137</v>
      </c>
      <c r="J272" s="831">
        <v>157</v>
      </c>
      <c r="K272" s="831">
        <v>21666</v>
      </c>
      <c r="L272" s="831">
        <v>1</v>
      </c>
      <c r="M272" s="831">
        <v>138</v>
      </c>
      <c r="N272" s="831">
        <v>151</v>
      </c>
      <c r="O272" s="831">
        <v>20989</v>
      </c>
      <c r="P272" s="827">
        <v>0.96875288470414478</v>
      </c>
      <c r="Q272" s="832">
        <v>139</v>
      </c>
    </row>
    <row r="273" spans="1:17" ht="14.45" customHeight="1" x14ac:dyDescent="0.2">
      <c r="A273" s="821" t="s">
        <v>4999</v>
      </c>
      <c r="B273" s="822" t="s">
        <v>5000</v>
      </c>
      <c r="C273" s="822" t="s">
        <v>3621</v>
      </c>
      <c r="D273" s="822" t="s">
        <v>5012</v>
      </c>
      <c r="E273" s="822" t="s">
        <v>5011</v>
      </c>
      <c r="F273" s="831">
        <v>1</v>
      </c>
      <c r="G273" s="831">
        <v>184</v>
      </c>
      <c r="H273" s="831">
        <v>0.99459459459459465</v>
      </c>
      <c r="I273" s="831">
        <v>184</v>
      </c>
      <c r="J273" s="831">
        <v>1</v>
      </c>
      <c r="K273" s="831">
        <v>185</v>
      </c>
      <c r="L273" s="831">
        <v>1</v>
      </c>
      <c r="M273" s="831">
        <v>185</v>
      </c>
      <c r="N273" s="831">
        <v>1</v>
      </c>
      <c r="O273" s="831">
        <v>187</v>
      </c>
      <c r="P273" s="827">
        <v>1.0108108108108107</v>
      </c>
      <c r="Q273" s="832">
        <v>187</v>
      </c>
    </row>
    <row r="274" spans="1:17" ht="14.45" customHeight="1" x14ac:dyDescent="0.2">
      <c r="A274" s="821" t="s">
        <v>4999</v>
      </c>
      <c r="B274" s="822" t="s">
        <v>5000</v>
      </c>
      <c r="C274" s="822" t="s">
        <v>3621</v>
      </c>
      <c r="D274" s="822" t="s">
        <v>5013</v>
      </c>
      <c r="E274" s="822" t="s">
        <v>5014</v>
      </c>
      <c r="F274" s="831"/>
      <c r="G274" s="831"/>
      <c r="H274" s="831"/>
      <c r="I274" s="831"/>
      <c r="J274" s="831">
        <v>1</v>
      </c>
      <c r="K274" s="831">
        <v>645</v>
      </c>
      <c r="L274" s="831">
        <v>1</v>
      </c>
      <c r="M274" s="831">
        <v>645</v>
      </c>
      <c r="N274" s="831">
        <v>1</v>
      </c>
      <c r="O274" s="831">
        <v>649</v>
      </c>
      <c r="P274" s="827">
        <v>1.006201550387597</v>
      </c>
      <c r="Q274" s="832">
        <v>649</v>
      </c>
    </row>
    <row r="275" spans="1:17" ht="14.45" customHeight="1" x14ac:dyDescent="0.2">
      <c r="A275" s="821" t="s">
        <v>4999</v>
      </c>
      <c r="B275" s="822" t="s">
        <v>5000</v>
      </c>
      <c r="C275" s="822" t="s">
        <v>3621</v>
      </c>
      <c r="D275" s="822" t="s">
        <v>5015</v>
      </c>
      <c r="E275" s="822" t="s">
        <v>5016</v>
      </c>
      <c r="F275" s="831">
        <v>12</v>
      </c>
      <c r="G275" s="831">
        <v>2088</v>
      </c>
      <c r="H275" s="831">
        <v>0.54233766233766234</v>
      </c>
      <c r="I275" s="831">
        <v>174</v>
      </c>
      <c r="J275" s="831">
        <v>22</v>
      </c>
      <c r="K275" s="831">
        <v>3850</v>
      </c>
      <c r="L275" s="831">
        <v>1</v>
      </c>
      <c r="M275" s="831">
        <v>175</v>
      </c>
      <c r="N275" s="831">
        <v>19</v>
      </c>
      <c r="O275" s="831">
        <v>3344</v>
      </c>
      <c r="P275" s="827">
        <v>0.86857142857142855</v>
      </c>
      <c r="Q275" s="832">
        <v>176</v>
      </c>
    </row>
    <row r="276" spans="1:17" ht="14.45" customHeight="1" x14ac:dyDescent="0.2">
      <c r="A276" s="821" t="s">
        <v>4999</v>
      </c>
      <c r="B276" s="822" t="s">
        <v>5000</v>
      </c>
      <c r="C276" s="822" t="s">
        <v>3621</v>
      </c>
      <c r="D276" s="822" t="s">
        <v>5017</v>
      </c>
      <c r="E276" s="822" t="s">
        <v>5018</v>
      </c>
      <c r="F276" s="831">
        <v>125</v>
      </c>
      <c r="G276" s="831">
        <v>34250</v>
      </c>
      <c r="H276" s="831">
        <v>1.075184429445927</v>
      </c>
      <c r="I276" s="831">
        <v>274</v>
      </c>
      <c r="J276" s="831">
        <v>115</v>
      </c>
      <c r="K276" s="831">
        <v>31855</v>
      </c>
      <c r="L276" s="831">
        <v>1</v>
      </c>
      <c r="M276" s="831">
        <v>277</v>
      </c>
      <c r="N276" s="831">
        <v>113</v>
      </c>
      <c r="O276" s="831">
        <v>31527</v>
      </c>
      <c r="P276" s="827">
        <v>0.98970334327421128</v>
      </c>
      <c r="Q276" s="832">
        <v>279</v>
      </c>
    </row>
    <row r="277" spans="1:17" ht="14.45" customHeight="1" x14ac:dyDescent="0.2">
      <c r="A277" s="821" t="s">
        <v>4999</v>
      </c>
      <c r="B277" s="822" t="s">
        <v>5000</v>
      </c>
      <c r="C277" s="822" t="s">
        <v>3621</v>
      </c>
      <c r="D277" s="822" t="s">
        <v>5019</v>
      </c>
      <c r="E277" s="822" t="s">
        <v>5020</v>
      </c>
      <c r="F277" s="831">
        <v>134</v>
      </c>
      <c r="G277" s="831">
        <v>19028</v>
      </c>
      <c r="H277" s="831">
        <v>1.0461267799219309</v>
      </c>
      <c r="I277" s="831">
        <v>142</v>
      </c>
      <c r="J277" s="831">
        <v>129</v>
      </c>
      <c r="K277" s="831">
        <v>18189</v>
      </c>
      <c r="L277" s="831">
        <v>1</v>
      </c>
      <c r="M277" s="831">
        <v>141</v>
      </c>
      <c r="N277" s="831">
        <v>135</v>
      </c>
      <c r="O277" s="831">
        <v>19170</v>
      </c>
      <c r="P277" s="827">
        <v>1.053933696190005</v>
      </c>
      <c r="Q277" s="832">
        <v>142</v>
      </c>
    </row>
    <row r="278" spans="1:17" ht="14.45" customHeight="1" x14ac:dyDescent="0.2">
      <c r="A278" s="821" t="s">
        <v>4999</v>
      </c>
      <c r="B278" s="822" t="s">
        <v>5000</v>
      </c>
      <c r="C278" s="822" t="s">
        <v>3621</v>
      </c>
      <c r="D278" s="822" t="s">
        <v>5021</v>
      </c>
      <c r="E278" s="822" t="s">
        <v>5020</v>
      </c>
      <c r="F278" s="831">
        <v>160</v>
      </c>
      <c r="G278" s="831">
        <v>12480</v>
      </c>
      <c r="H278" s="831">
        <v>1.0062081754414254</v>
      </c>
      <c r="I278" s="831">
        <v>78</v>
      </c>
      <c r="J278" s="831">
        <v>157</v>
      </c>
      <c r="K278" s="831">
        <v>12403</v>
      </c>
      <c r="L278" s="831">
        <v>1</v>
      </c>
      <c r="M278" s="831">
        <v>79</v>
      </c>
      <c r="N278" s="831">
        <v>151</v>
      </c>
      <c r="O278" s="831">
        <v>11929</v>
      </c>
      <c r="P278" s="827">
        <v>0.96178343949044587</v>
      </c>
      <c r="Q278" s="832">
        <v>79</v>
      </c>
    </row>
    <row r="279" spans="1:17" ht="14.45" customHeight="1" x14ac:dyDescent="0.2">
      <c r="A279" s="821" t="s">
        <v>4999</v>
      </c>
      <c r="B279" s="822" t="s">
        <v>5000</v>
      </c>
      <c r="C279" s="822" t="s">
        <v>3621</v>
      </c>
      <c r="D279" s="822" t="s">
        <v>5022</v>
      </c>
      <c r="E279" s="822" t="s">
        <v>5023</v>
      </c>
      <c r="F279" s="831">
        <v>134</v>
      </c>
      <c r="G279" s="831">
        <v>42076</v>
      </c>
      <c r="H279" s="831">
        <v>1.0321852615052498</v>
      </c>
      <c r="I279" s="831">
        <v>314</v>
      </c>
      <c r="J279" s="831">
        <v>129</v>
      </c>
      <c r="K279" s="831">
        <v>40764</v>
      </c>
      <c r="L279" s="831">
        <v>1</v>
      </c>
      <c r="M279" s="831">
        <v>316</v>
      </c>
      <c r="N279" s="831">
        <v>135</v>
      </c>
      <c r="O279" s="831">
        <v>42930</v>
      </c>
      <c r="P279" s="827">
        <v>1.0531351192228438</v>
      </c>
      <c r="Q279" s="832">
        <v>318</v>
      </c>
    </row>
    <row r="280" spans="1:17" ht="14.45" customHeight="1" x14ac:dyDescent="0.2">
      <c r="A280" s="821" t="s">
        <v>4999</v>
      </c>
      <c r="B280" s="822" t="s">
        <v>5000</v>
      </c>
      <c r="C280" s="822" t="s">
        <v>3621</v>
      </c>
      <c r="D280" s="822" t="s">
        <v>5024</v>
      </c>
      <c r="E280" s="822" t="s">
        <v>5025</v>
      </c>
      <c r="F280" s="831">
        <v>157</v>
      </c>
      <c r="G280" s="831">
        <v>25591</v>
      </c>
      <c r="H280" s="831">
        <v>1.0006256109481917</v>
      </c>
      <c r="I280" s="831">
        <v>163</v>
      </c>
      <c r="J280" s="831">
        <v>155</v>
      </c>
      <c r="K280" s="831">
        <v>25575</v>
      </c>
      <c r="L280" s="831">
        <v>1</v>
      </c>
      <c r="M280" s="831">
        <v>165</v>
      </c>
      <c r="N280" s="831">
        <v>148</v>
      </c>
      <c r="O280" s="831">
        <v>24568</v>
      </c>
      <c r="P280" s="827">
        <v>0.96062561094819154</v>
      </c>
      <c r="Q280" s="832">
        <v>166</v>
      </c>
    </row>
    <row r="281" spans="1:17" ht="14.45" customHeight="1" x14ac:dyDescent="0.2">
      <c r="A281" s="821" t="s">
        <v>4999</v>
      </c>
      <c r="B281" s="822" t="s">
        <v>5000</v>
      </c>
      <c r="C281" s="822" t="s">
        <v>3621</v>
      </c>
      <c r="D281" s="822" t="s">
        <v>5026</v>
      </c>
      <c r="E281" s="822" t="s">
        <v>5002</v>
      </c>
      <c r="F281" s="831">
        <v>353</v>
      </c>
      <c r="G281" s="831">
        <v>25416</v>
      </c>
      <c r="H281" s="831">
        <v>0.91834080069374191</v>
      </c>
      <c r="I281" s="831">
        <v>72</v>
      </c>
      <c r="J281" s="831">
        <v>374</v>
      </c>
      <c r="K281" s="831">
        <v>27676</v>
      </c>
      <c r="L281" s="831">
        <v>1</v>
      </c>
      <c r="M281" s="831">
        <v>74</v>
      </c>
      <c r="N281" s="831">
        <v>317</v>
      </c>
      <c r="O281" s="831">
        <v>23458</v>
      </c>
      <c r="P281" s="827">
        <v>0.84759358288770048</v>
      </c>
      <c r="Q281" s="832">
        <v>74</v>
      </c>
    </row>
    <row r="282" spans="1:17" ht="14.45" customHeight="1" x14ac:dyDescent="0.2">
      <c r="A282" s="821" t="s">
        <v>4999</v>
      </c>
      <c r="B282" s="822" t="s">
        <v>5000</v>
      </c>
      <c r="C282" s="822" t="s">
        <v>3621</v>
      </c>
      <c r="D282" s="822" t="s">
        <v>5027</v>
      </c>
      <c r="E282" s="822" t="s">
        <v>5028</v>
      </c>
      <c r="F282" s="831">
        <v>18</v>
      </c>
      <c r="G282" s="831">
        <v>21816</v>
      </c>
      <c r="H282" s="831">
        <v>0.66447368421052633</v>
      </c>
      <c r="I282" s="831">
        <v>1212</v>
      </c>
      <c r="J282" s="831">
        <v>27</v>
      </c>
      <c r="K282" s="831">
        <v>32832</v>
      </c>
      <c r="L282" s="831">
        <v>1</v>
      </c>
      <c r="M282" s="831">
        <v>1216</v>
      </c>
      <c r="N282" s="831">
        <v>25</v>
      </c>
      <c r="O282" s="831">
        <v>30500</v>
      </c>
      <c r="P282" s="827">
        <v>0.9289717348927875</v>
      </c>
      <c r="Q282" s="832">
        <v>1220</v>
      </c>
    </row>
    <row r="283" spans="1:17" ht="14.45" customHeight="1" x14ac:dyDescent="0.2">
      <c r="A283" s="821" t="s">
        <v>4999</v>
      </c>
      <c r="B283" s="822" t="s">
        <v>5000</v>
      </c>
      <c r="C283" s="822" t="s">
        <v>3621</v>
      </c>
      <c r="D283" s="822" t="s">
        <v>5029</v>
      </c>
      <c r="E283" s="822" t="s">
        <v>5030</v>
      </c>
      <c r="F283" s="831">
        <v>10</v>
      </c>
      <c r="G283" s="831">
        <v>1150</v>
      </c>
      <c r="H283" s="831">
        <v>0.52177858439201452</v>
      </c>
      <c r="I283" s="831">
        <v>115</v>
      </c>
      <c r="J283" s="831">
        <v>19</v>
      </c>
      <c r="K283" s="831">
        <v>2204</v>
      </c>
      <c r="L283" s="831">
        <v>1</v>
      </c>
      <c r="M283" s="831">
        <v>116</v>
      </c>
      <c r="N283" s="831">
        <v>14</v>
      </c>
      <c r="O283" s="831">
        <v>1638</v>
      </c>
      <c r="P283" s="827">
        <v>0.74319419237749551</v>
      </c>
      <c r="Q283" s="832">
        <v>117</v>
      </c>
    </row>
    <row r="284" spans="1:17" ht="14.45" customHeight="1" x14ac:dyDescent="0.2">
      <c r="A284" s="821" t="s">
        <v>4999</v>
      </c>
      <c r="B284" s="822" t="s">
        <v>5000</v>
      </c>
      <c r="C284" s="822" t="s">
        <v>3621</v>
      </c>
      <c r="D284" s="822" t="s">
        <v>5031</v>
      </c>
      <c r="E284" s="822" t="s">
        <v>5032</v>
      </c>
      <c r="F284" s="831"/>
      <c r="G284" s="831"/>
      <c r="H284" s="831"/>
      <c r="I284" s="831"/>
      <c r="J284" s="831"/>
      <c r="K284" s="831"/>
      <c r="L284" s="831"/>
      <c r="M284" s="831"/>
      <c r="N284" s="831">
        <v>1</v>
      </c>
      <c r="O284" s="831">
        <v>352</v>
      </c>
      <c r="P284" s="827"/>
      <c r="Q284" s="832">
        <v>352</v>
      </c>
    </row>
    <row r="285" spans="1:17" ht="14.45" customHeight="1" x14ac:dyDescent="0.2">
      <c r="A285" s="821" t="s">
        <v>4999</v>
      </c>
      <c r="B285" s="822" t="s">
        <v>5000</v>
      </c>
      <c r="C285" s="822" t="s">
        <v>3621</v>
      </c>
      <c r="D285" s="822" t="s">
        <v>5033</v>
      </c>
      <c r="E285" s="822" t="s">
        <v>5034</v>
      </c>
      <c r="F285" s="831"/>
      <c r="G285" s="831"/>
      <c r="H285" s="831"/>
      <c r="I285" s="831"/>
      <c r="J285" s="831">
        <v>2</v>
      </c>
      <c r="K285" s="831">
        <v>2150</v>
      </c>
      <c r="L285" s="831">
        <v>1</v>
      </c>
      <c r="M285" s="831">
        <v>1075</v>
      </c>
      <c r="N285" s="831"/>
      <c r="O285" s="831"/>
      <c r="P285" s="827"/>
      <c r="Q285" s="832"/>
    </row>
    <row r="286" spans="1:17" ht="14.45" customHeight="1" x14ac:dyDescent="0.2">
      <c r="A286" s="821" t="s">
        <v>5035</v>
      </c>
      <c r="B286" s="822" t="s">
        <v>5036</v>
      </c>
      <c r="C286" s="822" t="s">
        <v>3621</v>
      </c>
      <c r="D286" s="822" t="s">
        <v>5037</v>
      </c>
      <c r="E286" s="822" t="s">
        <v>5038</v>
      </c>
      <c r="F286" s="831">
        <v>66</v>
      </c>
      <c r="G286" s="831">
        <v>3828</v>
      </c>
      <c r="H286" s="831">
        <v>0.94030950626381726</v>
      </c>
      <c r="I286" s="831">
        <v>58</v>
      </c>
      <c r="J286" s="831">
        <v>69</v>
      </c>
      <c r="K286" s="831">
        <v>4071</v>
      </c>
      <c r="L286" s="831">
        <v>1</v>
      </c>
      <c r="M286" s="831">
        <v>59</v>
      </c>
      <c r="N286" s="831">
        <v>48</v>
      </c>
      <c r="O286" s="831">
        <v>2832</v>
      </c>
      <c r="P286" s="827">
        <v>0.69565217391304346</v>
      </c>
      <c r="Q286" s="832">
        <v>59</v>
      </c>
    </row>
    <row r="287" spans="1:17" ht="14.45" customHeight="1" x14ac:dyDescent="0.2">
      <c r="A287" s="821" t="s">
        <v>5035</v>
      </c>
      <c r="B287" s="822" t="s">
        <v>5036</v>
      </c>
      <c r="C287" s="822" t="s">
        <v>3621</v>
      </c>
      <c r="D287" s="822" t="s">
        <v>5039</v>
      </c>
      <c r="E287" s="822" t="s">
        <v>5040</v>
      </c>
      <c r="F287" s="831">
        <v>8</v>
      </c>
      <c r="G287" s="831">
        <v>1056</v>
      </c>
      <c r="H287" s="831">
        <v>0.61538461538461542</v>
      </c>
      <c r="I287" s="831">
        <v>132</v>
      </c>
      <c r="J287" s="831">
        <v>13</v>
      </c>
      <c r="K287" s="831">
        <v>1716</v>
      </c>
      <c r="L287" s="831">
        <v>1</v>
      </c>
      <c r="M287" s="831">
        <v>132</v>
      </c>
      <c r="N287" s="831">
        <v>10</v>
      </c>
      <c r="O287" s="831">
        <v>1330</v>
      </c>
      <c r="P287" s="827">
        <v>0.77505827505827507</v>
      </c>
      <c r="Q287" s="832">
        <v>133</v>
      </c>
    </row>
    <row r="288" spans="1:17" ht="14.45" customHeight="1" x14ac:dyDescent="0.2">
      <c r="A288" s="821" t="s">
        <v>5035</v>
      </c>
      <c r="B288" s="822" t="s">
        <v>5036</v>
      </c>
      <c r="C288" s="822" t="s">
        <v>3621</v>
      </c>
      <c r="D288" s="822" t="s">
        <v>5041</v>
      </c>
      <c r="E288" s="822" t="s">
        <v>5042</v>
      </c>
      <c r="F288" s="831">
        <v>15</v>
      </c>
      <c r="G288" s="831">
        <v>2700</v>
      </c>
      <c r="H288" s="831">
        <v>0.54644808743169404</v>
      </c>
      <c r="I288" s="831">
        <v>180</v>
      </c>
      <c r="J288" s="831">
        <v>27</v>
      </c>
      <c r="K288" s="831">
        <v>4941</v>
      </c>
      <c r="L288" s="831">
        <v>1</v>
      </c>
      <c r="M288" s="831">
        <v>183</v>
      </c>
      <c r="N288" s="831">
        <v>28</v>
      </c>
      <c r="O288" s="831">
        <v>5180</v>
      </c>
      <c r="P288" s="827">
        <v>1.0483707751467315</v>
      </c>
      <c r="Q288" s="832">
        <v>185</v>
      </c>
    </row>
    <row r="289" spans="1:17" ht="14.45" customHeight="1" x14ac:dyDescent="0.2">
      <c r="A289" s="821" t="s">
        <v>5035</v>
      </c>
      <c r="B289" s="822" t="s">
        <v>5036</v>
      </c>
      <c r="C289" s="822" t="s">
        <v>3621</v>
      </c>
      <c r="D289" s="822" t="s">
        <v>5043</v>
      </c>
      <c r="E289" s="822" t="s">
        <v>5044</v>
      </c>
      <c r="F289" s="831">
        <v>30</v>
      </c>
      <c r="G289" s="831">
        <v>10110</v>
      </c>
      <c r="H289" s="831">
        <v>0.7602075344010828</v>
      </c>
      <c r="I289" s="831">
        <v>337</v>
      </c>
      <c r="J289" s="831">
        <v>39</v>
      </c>
      <c r="K289" s="831">
        <v>13299</v>
      </c>
      <c r="L289" s="831">
        <v>1</v>
      </c>
      <c r="M289" s="831">
        <v>341</v>
      </c>
      <c r="N289" s="831">
        <v>40</v>
      </c>
      <c r="O289" s="831">
        <v>13760</v>
      </c>
      <c r="P289" s="827">
        <v>1.0346642604707121</v>
      </c>
      <c r="Q289" s="832">
        <v>344</v>
      </c>
    </row>
    <row r="290" spans="1:17" ht="14.45" customHeight="1" x14ac:dyDescent="0.2">
      <c r="A290" s="821" t="s">
        <v>5035</v>
      </c>
      <c r="B290" s="822" t="s">
        <v>5036</v>
      </c>
      <c r="C290" s="822" t="s">
        <v>3621</v>
      </c>
      <c r="D290" s="822" t="s">
        <v>5045</v>
      </c>
      <c r="E290" s="822" t="s">
        <v>5046</v>
      </c>
      <c r="F290" s="831">
        <v>749</v>
      </c>
      <c r="G290" s="831">
        <v>262150</v>
      </c>
      <c r="H290" s="831">
        <v>0.81446684500119615</v>
      </c>
      <c r="I290" s="831">
        <v>350</v>
      </c>
      <c r="J290" s="831">
        <v>917</v>
      </c>
      <c r="K290" s="831">
        <v>321867</v>
      </c>
      <c r="L290" s="831">
        <v>1</v>
      </c>
      <c r="M290" s="831">
        <v>351</v>
      </c>
      <c r="N290" s="831">
        <v>882</v>
      </c>
      <c r="O290" s="831">
        <v>311346</v>
      </c>
      <c r="P290" s="827">
        <v>0.96731258563319633</v>
      </c>
      <c r="Q290" s="832">
        <v>353</v>
      </c>
    </row>
    <row r="291" spans="1:17" ht="14.45" customHeight="1" x14ac:dyDescent="0.2">
      <c r="A291" s="821" t="s">
        <v>5035</v>
      </c>
      <c r="B291" s="822" t="s">
        <v>5036</v>
      </c>
      <c r="C291" s="822" t="s">
        <v>3621</v>
      </c>
      <c r="D291" s="822" t="s">
        <v>5047</v>
      </c>
      <c r="E291" s="822" t="s">
        <v>5048</v>
      </c>
      <c r="F291" s="831">
        <v>1</v>
      </c>
      <c r="G291" s="831">
        <v>392</v>
      </c>
      <c r="H291" s="831"/>
      <c r="I291" s="831">
        <v>392</v>
      </c>
      <c r="J291" s="831"/>
      <c r="K291" s="831"/>
      <c r="L291" s="831"/>
      <c r="M291" s="831"/>
      <c r="N291" s="831">
        <v>1</v>
      </c>
      <c r="O291" s="831">
        <v>405</v>
      </c>
      <c r="P291" s="827"/>
      <c r="Q291" s="832">
        <v>405</v>
      </c>
    </row>
    <row r="292" spans="1:17" ht="14.45" customHeight="1" x14ac:dyDescent="0.2">
      <c r="A292" s="821" t="s">
        <v>5035</v>
      </c>
      <c r="B292" s="822" t="s">
        <v>5036</v>
      </c>
      <c r="C292" s="822" t="s">
        <v>3621</v>
      </c>
      <c r="D292" s="822" t="s">
        <v>5049</v>
      </c>
      <c r="E292" s="822" t="s">
        <v>5050</v>
      </c>
      <c r="F292" s="831">
        <v>1</v>
      </c>
      <c r="G292" s="831">
        <v>707</v>
      </c>
      <c r="H292" s="831"/>
      <c r="I292" s="831">
        <v>707</v>
      </c>
      <c r="J292" s="831"/>
      <c r="K292" s="831"/>
      <c r="L292" s="831"/>
      <c r="M292" s="831"/>
      <c r="N292" s="831">
        <v>1</v>
      </c>
      <c r="O292" s="831">
        <v>719</v>
      </c>
      <c r="P292" s="827"/>
      <c r="Q292" s="832">
        <v>719</v>
      </c>
    </row>
    <row r="293" spans="1:17" ht="14.45" customHeight="1" x14ac:dyDescent="0.2">
      <c r="A293" s="821" t="s">
        <v>5035</v>
      </c>
      <c r="B293" s="822" t="s">
        <v>5036</v>
      </c>
      <c r="C293" s="822" t="s">
        <v>3621</v>
      </c>
      <c r="D293" s="822" t="s">
        <v>5051</v>
      </c>
      <c r="E293" s="822" t="s">
        <v>5052</v>
      </c>
      <c r="F293" s="831">
        <v>1</v>
      </c>
      <c r="G293" s="831">
        <v>148</v>
      </c>
      <c r="H293" s="831"/>
      <c r="I293" s="831">
        <v>148</v>
      </c>
      <c r="J293" s="831"/>
      <c r="K293" s="831"/>
      <c r="L293" s="831"/>
      <c r="M293" s="831"/>
      <c r="N293" s="831"/>
      <c r="O293" s="831"/>
      <c r="P293" s="827"/>
      <c r="Q293" s="832"/>
    </row>
    <row r="294" spans="1:17" ht="14.45" customHeight="1" x14ac:dyDescent="0.2">
      <c r="A294" s="821" t="s">
        <v>5035</v>
      </c>
      <c r="B294" s="822" t="s">
        <v>5036</v>
      </c>
      <c r="C294" s="822" t="s">
        <v>3621</v>
      </c>
      <c r="D294" s="822" t="s">
        <v>5053</v>
      </c>
      <c r="E294" s="822" t="s">
        <v>5054</v>
      </c>
      <c r="F294" s="831">
        <v>32</v>
      </c>
      <c r="G294" s="831">
        <v>9760</v>
      </c>
      <c r="H294" s="831">
        <v>0.90538033395176254</v>
      </c>
      <c r="I294" s="831">
        <v>305</v>
      </c>
      <c r="J294" s="831">
        <v>35</v>
      </c>
      <c r="K294" s="831">
        <v>10780</v>
      </c>
      <c r="L294" s="831">
        <v>1</v>
      </c>
      <c r="M294" s="831">
        <v>308</v>
      </c>
      <c r="N294" s="831">
        <v>30</v>
      </c>
      <c r="O294" s="831">
        <v>9300</v>
      </c>
      <c r="P294" s="827">
        <v>0.86270871985157704</v>
      </c>
      <c r="Q294" s="832">
        <v>310</v>
      </c>
    </row>
    <row r="295" spans="1:17" ht="14.45" customHeight="1" x14ac:dyDescent="0.2">
      <c r="A295" s="821" t="s">
        <v>5035</v>
      </c>
      <c r="B295" s="822" t="s">
        <v>5036</v>
      </c>
      <c r="C295" s="822" t="s">
        <v>3621</v>
      </c>
      <c r="D295" s="822" t="s">
        <v>5055</v>
      </c>
      <c r="E295" s="822" t="s">
        <v>5056</v>
      </c>
      <c r="F295" s="831">
        <v>120</v>
      </c>
      <c r="G295" s="831">
        <v>59400</v>
      </c>
      <c r="H295" s="831">
        <v>0.88176352705410821</v>
      </c>
      <c r="I295" s="831">
        <v>495</v>
      </c>
      <c r="J295" s="831">
        <v>135</v>
      </c>
      <c r="K295" s="831">
        <v>67365</v>
      </c>
      <c r="L295" s="831">
        <v>1</v>
      </c>
      <c r="M295" s="831">
        <v>499</v>
      </c>
      <c r="N295" s="831">
        <v>143</v>
      </c>
      <c r="O295" s="831">
        <v>71929</v>
      </c>
      <c r="P295" s="827">
        <v>1.0677503154457062</v>
      </c>
      <c r="Q295" s="832">
        <v>503</v>
      </c>
    </row>
    <row r="296" spans="1:17" ht="14.45" customHeight="1" x14ac:dyDescent="0.2">
      <c r="A296" s="821" t="s">
        <v>5035</v>
      </c>
      <c r="B296" s="822" t="s">
        <v>5036</v>
      </c>
      <c r="C296" s="822" t="s">
        <v>3621</v>
      </c>
      <c r="D296" s="822" t="s">
        <v>5057</v>
      </c>
      <c r="E296" s="822" t="s">
        <v>5058</v>
      </c>
      <c r="F296" s="831">
        <v>141</v>
      </c>
      <c r="G296" s="831">
        <v>52311</v>
      </c>
      <c r="H296" s="831">
        <v>0.90931372549019607</v>
      </c>
      <c r="I296" s="831">
        <v>371</v>
      </c>
      <c r="J296" s="831">
        <v>153</v>
      </c>
      <c r="K296" s="831">
        <v>57528</v>
      </c>
      <c r="L296" s="831">
        <v>1</v>
      </c>
      <c r="M296" s="831">
        <v>376</v>
      </c>
      <c r="N296" s="831">
        <v>154</v>
      </c>
      <c r="O296" s="831">
        <v>58520</v>
      </c>
      <c r="P296" s="827">
        <v>1.0172437769434015</v>
      </c>
      <c r="Q296" s="832">
        <v>380</v>
      </c>
    </row>
    <row r="297" spans="1:17" ht="14.45" customHeight="1" x14ac:dyDescent="0.2">
      <c r="A297" s="821" t="s">
        <v>5035</v>
      </c>
      <c r="B297" s="822" t="s">
        <v>5036</v>
      </c>
      <c r="C297" s="822" t="s">
        <v>3621</v>
      </c>
      <c r="D297" s="822" t="s">
        <v>5059</v>
      </c>
      <c r="E297" s="822" t="s">
        <v>5060</v>
      </c>
      <c r="F297" s="831">
        <v>1</v>
      </c>
      <c r="G297" s="831">
        <v>12</v>
      </c>
      <c r="H297" s="831">
        <v>0.33333333333333331</v>
      </c>
      <c r="I297" s="831">
        <v>12</v>
      </c>
      <c r="J297" s="831">
        <v>3</v>
      </c>
      <c r="K297" s="831">
        <v>36</v>
      </c>
      <c r="L297" s="831">
        <v>1</v>
      </c>
      <c r="M297" s="831">
        <v>12</v>
      </c>
      <c r="N297" s="831">
        <v>2</v>
      </c>
      <c r="O297" s="831">
        <v>24</v>
      </c>
      <c r="P297" s="827">
        <v>0.66666666666666663</v>
      </c>
      <c r="Q297" s="832">
        <v>12</v>
      </c>
    </row>
    <row r="298" spans="1:17" ht="14.45" customHeight="1" x14ac:dyDescent="0.2">
      <c r="A298" s="821" t="s">
        <v>5035</v>
      </c>
      <c r="B298" s="822" t="s">
        <v>5036</v>
      </c>
      <c r="C298" s="822" t="s">
        <v>3621</v>
      </c>
      <c r="D298" s="822" t="s">
        <v>5061</v>
      </c>
      <c r="E298" s="822" t="s">
        <v>5062</v>
      </c>
      <c r="F298" s="831">
        <v>2</v>
      </c>
      <c r="G298" s="831">
        <v>224</v>
      </c>
      <c r="H298" s="831">
        <v>1.9823008849557522</v>
      </c>
      <c r="I298" s="831">
        <v>112</v>
      </c>
      <c r="J298" s="831">
        <v>1</v>
      </c>
      <c r="K298" s="831">
        <v>113</v>
      </c>
      <c r="L298" s="831">
        <v>1</v>
      </c>
      <c r="M298" s="831">
        <v>113</v>
      </c>
      <c r="N298" s="831"/>
      <c r="O298" s="831"/>
      <c r="P298" s="827"/>
      <c r="Q298" s="832"/>
    </row>
    <row r="299" spans="1:17" ht="14.45" customHeight="1" x14ac:dyDescent="0.2">
      <c r="A299" s="821" t="s">
        <v>5035</v>
      </c>
      <c r="B299" s="822" t="s">
        <v>5036</v>
      </c>
      <c r="C299" s="822" t="s">
        <v>3621</v>
      </c>
      <c r="D299" s="822" t="s">
        <v>5063</v>
      </c>
      <c r="E299" s="822" t="s">
        <v>5064</v>
      </c>
      <c r="F299" s="831">
        <v>1</v>
      </c>
      <c r="G299" s="831">
        <v>126</v>
      </c>
      <c r="H299" s="831"/>
      <c r="I299" s="831">
        <v>126</v>
      </c>
      <c r="J299" s="831"/>
      <c r="K299" s="831"/>
      <c r="L299" s="831"/>
      <c r="M299" s="831"/>
      <c r="N299" s="831"/>
      <c r="O299" s="831"/>
      <c r="P299" s="827"/>
      <c r="Q299" s="832"/>
    </row>
    <row r="300" spans="1:17" ht="14.45" customHeight="1" x14ac:dyDescent="0.2">
      <c r="A300" s="821" t="s">
        <v>5035</v>
      </c>
      <c r="B300" s="822" t="s">
        <v>5036</v>
      </c>
      <c r="C300" s="822" t="s">
        <v>3621</v>
      </c>
      <c r="D300" s="822" t="s">
        <v>5065</v>
      </c>
      <c r="E300" s="822" t="s">
        <v>5066</v>
      </c>
      <c r="F300" s="831">
        <v>14</v>
      </c>
      <c r="G300" s="831">
        <v>6412</v>
      </c>
      <c r="H300" s="831">
        <v>0.49460043196544279</v>
      </c>
      <c r="I300" s="831">
        <v>458</v>
      </c>
      <c r="J300" s="831">
        <v>28</v>
      </c>
      <c r="K300" s="831">
        <v>12964</v>
      </c>
      <c r="L300" s="831">
        <v>1</v>
      </c>
      <c r="M300" s="831">
        <v>463</v>
      </c>
      <c r="N300" s="831">
        <v>22</v>
      </c>
      <c r="O300" s="831">
        <v>10274</v>
      </c>
      <c r="P300" s="827">
        <v>0.79250231410058625</v>
      </c>
      <c r="Q300" s="832">
        <v>467</v>
      </c>
    </row>
    <row r="301" spans="1:17" ht="14.45" customHeight="1" x14ac:dyDescent="0.2">
      <c r="A301" s="821" t="s">
        <v>5035</v>
      </c>
      <c r="B301" s="822" t="s">
        <v>5036</v>
      </c>
      <c r="C301" s="822" t="s">
        <v>3621</v>
      </c>
      <c r="D301" s="822" t="s">
        <v>5067</v>
      </c>
      <c r="E301" s="822" t="s">
        <v>5068</v>
      </c>
      <c r="F301" s="831">
        <v>218</v>
      </c>
      <c r="G301" s="831">
        <v>12644</v>
      </c>
      <c r="H301" s="831">
        <v>0.96100934863570719</v>
      </c>
      <c r="I301" s="831">
        <v>58</v>
      </c>
      <c r="J301" s="831">
        <v>223</v>
      </c>
      <c r="K301" s="831">
        <v>13157</v>
      </c>
      <c r="L301" s="831">
        <v>1</v>
      </c>
      <c r="M301" s="831">
        <v>59</v>
      </c>
      <c r="N301" s="831">
        <v>224</v>
      </c>
      <c r="O301" s="831">
        <v>13216</v>
      </c>
      <c r="P301" s="827">
        <v>1.0044843049327354</v>
      </c>
      <c r="Q301" s="832">
        <v>59</v>
      </c>
    </row>
    <row r="302" spans="1:17" ht="14.45" customHeight="1" x14ac:dyDescent="0.2">
      <c r="A302" s="821" t="s">
        <v>5035</v>
      </c>
      <c r="B302" s="822" t="s">
        <v>5036</v>
      </c>
      <c r="C302" s="822" t="s">
        <v>3621</v>
      </c>
      <c r="D302" s="822" t="s">
        <v>5069</v>
      </c>
      <c r="E302" s="822" t="s">
        <v>5070</v>
      </c>
      <c r="F302" s="831"/>
      <c r="G302" s="831"/>
      <c r="H302" s="831"/>
      <c r="I302" s="831"/>
      <c r="J302" s="831">
        <v>1</v>
      </c>
      <c r="K302" s="831">
        <v>2179</v>
      </c>
      <c r="L302" s="831">
        <v>1</v>
      </c>
      <c r="M302" s="831">
        <v>2179</v>
      </c>
      <c r="N302" s="831">
        <v>2</v>
      </c>
      <c r="O302" s="831">
        <v>4366</v>
      </c>
      <c r="P302" s="827">
        <v>2.0036714089031666</v>
      </c>
      <c r="Q302" s="832">
        <v>2183</v>
      </c>
    </row>
    <row r="303" spans="1:17" ht="14.45" customHeight="1" x14ac:dyDescent="0.2">
      <c r="A303" s="821" t="s">
        <v>5035</v>
      </c>
      <c r="B303" s="822" t="s">
        <v>5036</v>
      </c>
      <c r="C303" s="822" t="s">
        <v>3621</v>
      </c>
      <c r="D303" s="822" t="s">
        <v>5071</v>
      </c>
      <c r="E303" s="822" t="s">
        <v>5072</v>
      </c>
      <c r="F303" s="831">
        <v>343</v>
      </c>
      <c r="G303" s="831">
        <v>60368</v>
      </c>
      <c r="H303" s="831">
        <v>0.98900702829338616</v>
      </c>
      <c r="I303" s="831">
        <v>176</v>
      </c>
      <c r="J303" s="831">
        <v>341</v>
      </c>
      <c r="K303" s="831">
        <v>61039</v>
      </c>
      <c r="L303" s="831">
        <v>1</v>
      </c>
      <c r="M303" s="831">
        <v>179</v>
      </c>
      <c r="N303" s="831">
        <v>194</v>
      </c>
      <c r="O303" s="831">
        <v>35114</v>
      </c>
      <c r="P303" s="827">
        <v>0.57527154769901212</v>
      </c>
      <c r="Q303" s="832">
        <v>181</v>
      </c>
    </row>
    <row r="304" spans="1:17" ht="14.45" customHeight="1" x14ac:dyDescent="0.2">
      <c r="A304" s="821" t="s">
        <v>5035</v>
      </c>
      <c r="B304" s="822" t="s">
        <v>5036</v>
      </c>
      <c r="C304" s="822" t="s">
        <v>3621</v>
      </c>
      <c r="D304" s="822" t="s">
        <v>5073</v>
      </c>
      <c r="E304" s="822" t="s">
        <v>5074</v>
      </c>
      <c r="F304" s="831">
        <v>2</v>
      </c>
      <c r="G304" s="831">
        <v>172</v>
      </c>
      <c r="H304" s="831"/>
      <c r="I304" s="831">
        <v>86</v>
      </c>
      <c r="J304" s="831"/>
      <c r="K304" s="831"/>
      <c r="L304" s="831"/>
      <c r="M304" s="831"/>
      <c r="N304" s="831">
        <v>2</v>
      </c>
      <c r="O304" s="831">
        <v>176</v>
      </c>
      <c r="P304" s="827"/>
      <c r="Q304" s="832">
        <v>88</v>
      </c>
    </row>
    <row r="305" spans="1:17" ht="14.45" customHeight="1" x14ac:dyDescent="0.2">
      <c r="A305" s="821" t="s">
        <v>5035</v>
      </c>
      <c r="B305" s="822" t="s">
        <v>5036</v>
      </c>
      <c r="C305" s="822" t="s">
        <v>3621</v>
      </c>
      <c r="D305" s="822" t="s">
        <v>5075</v>
      </c>
      <c r="E305" s="822" t="s">
        <v>5076</v>
      </c>
      <c r="F305" s="831">
        <v>17</v>
      </c>
      <c r="G305" s="831">
        <v>2890</v>
      </c>
      <c r="H305" s="831">
        <v>0.98837209302325579</v>
      </c>
      <c r="I305" s="831">
        <v>170</v>
      </c>
      <c r="J305" s="831">
        <v>17</v>
      </c>
      <c r="K305" s="831">
        <v>2924</v>
      </c>
      <c r="L305" s="831">
        <v>1</v>
      </c>
      <c r="M305" s="831">
        <v>172</v>
      </c>
      <c r="N305" s="831">
        <v>13</v>
      </c>
      <c r="O305" s="831">
        <v>2262</v>
      </c>
      <c r="P305" s="827">
        <v>0.77359781121751026</v>
      </c>
      <c r="Q305" s="832">
        <v>174</v>
      </c>
    </row>
    <row r="306" spans="1:17" ht="14.45" customHeight="1" x14ac:dyDescent="0.2">
      <c r="A306" s="821" t="s">
        <v>5035</v>
      </c>
      <c r="B306" s="822" t="s">
        <v>5036</v>
      </c>
      <c r="C306" s="822" t="s">
        <v>3621</v>
      </c>
      <c r="D306" s="822" t="s">
        <v>5077</v>
      </c>
      <c r="E306" s="822" t="s">
        <v>5078</v>
      </c>
      <c r="F306" s="831"/>
      <c r="G306" s="831"/>
      <c r="H306" s="831"/>
      <c r="I306" s="831"/>
      <c r="J306" s="831"/>
      <c r="K306" s="831"/>
      <c r="L306" s="831"/>
      <c r="M306" s="831"/>
      <c r="N306" s="831">
        <v>1</v>
      </c>
      <c r="O306" s="831">
        <v>269</v>
      </c>
      <c r="P306" s="827"/>
      <c r="Q306" s="832">
        <v>269</v>
      </c>
    </row>
    <row r="307" spans="1:17" ht="14.45" customHeight="1" x14ac:dyDescent="0.2">
      <c r="A307" s="821" t="s">
        <v>5035</v>
      </c>
      <c r="B307" s="822" t="s">
        <v>5036</v>
      </c>
      <c r="C307" s="822" t="s">
        <v>3621</v>
      </c>
      <c r="D307" s="822" t="s">
        <v>5079</v>
      </c>
      <c r="E307" s="822" t="s">
        <v>5080</v>
      </c>
      <c r="F307" s="831">
        <v>1</v>
      </c>
      <c r="G307" s="831">
        <v>2134</v>
      </c>
      <c r="H307" s="831">
        <v>0.19888164026095059</v>
      </c>
      <c r="I307" s="831">
        <v>2134</v>
      </c>
      <c r="J307" s="831">
        <v>5</v>
      </c>
      <c r="K307" s="831">
        <v>10730</v>
      </c>
      <c r="L307" s="831">
        <v>1</v>
      </c>
      <c r="M307" s="831">
        <v>2146</v>
      </c>
      <c r="N307" s="831">
        <v>5</v>
      </c>
      <c r="O307" s="831">
        <v>10785</v>
      </c>
      <c r="P307" s="827">
        <v>1.0051258154706431</v>
      </c>
      <c r="Q307" s="832">
        <v>2157</v>
      </c>
    </row>
    <row r="308" spans="1:17" ht="14.45" customHeight="1" x14ac:dyDescent="0.2">
      <c r="A308" s="821" t="s">
        <v>5035</v>
      </c>
      <c r="B308" s="822" t="s">
        <v>5036</v>
      </c>
      <c r="C308" s="822" t="s">
        <v>3621</v>
      </c>
      <c r="D308" s="822" t="s">
        <v>5081</v>
      </c>
      <c r="E308" s="822" t="s">
        <v>5082</v>
      </c>
      <c r="F308" s="831">
        <v>1</v>
      </c>
      <c r="G308" s="831">
        <v>426</v>
      </c>
      <c r="H308" s="831"/>
      <c r="I308" s="831">
        <v>426</v>
      </c>
      <c r="J308" s="831"/>
      <c r="K308" s="831"/>
      <c r="L308" s="831"/>
      <c r="M308" s="831"/>
      <c r="N308" s="831"/>
      <c r="O308" s="831"/>
      <c r="P308" s="827"/>
      <c r="Q308" s="832"/>
    </row>
    <row r="309" spans="1:17" ht="14.45" customHeight="1" x14ac:dyDescent="0.2">
      <c r="A309" s="821" t="s">
        <v>5035</v>
      </c>
      <c r="B309" s="822" t="s">
        <v>5036</v>
      </c>
      <c r="C309" s="822" t="s">
        <v>3621</v>
      </c>
      <c r="D309" s="822" t="s">
        <v>5083</v>
      </c>
      <c r="E309" s="822" t="s">
        <v>5084</v>
      </c>
      <c r="F309" s="831"/>
      <c r="G309" s="831"/>
      <c r="H309" s="831"/>
      <c r="I309" s="831"/>
      <c r="J309" s="831">
        <v>4</v>
      </c>
      <c r="K309" s="831">
        <v>4300</v>
      </c>
      <c r="L309" s="831">
        <v>1</v>
      </c>
      <c r="M309" s="831">
        <v>1075</v>
      </c>
      <c r="N309" s="831"/>
      <c r="O309" s="831"/>
      <c r="P309" s="827"/>
      <c r="Q309" s="832"/>
    </row>
    <row r="310" spans="1:17" ht="14.45" customHeight="1" x14ac:dyDescent="0.2">
      <c r="A310" s="821" t="s">
        <v>5035</v>
      </c>
      <c r="B310" s="822" t="s">
        <v>5036</v>
      </c>
      <c r="C310" s="822" t="s">
        <v>3621</v>
      </c>
      <c r="D310" s="822" t="s">
        <v>5085</v>
      </c>
      <c r="E310" s="822" t="s">
        <v>5086</v>
      </c>
      <c r="F310" s="831"/>
      <c r="G310" s="831"/>
      <c r="H310" s="831"/>
      <c r="I310" s="831"/>
      <c r="J310" s="831">
        <v>4</v>
      </c>
      <c r="K310" s="831">
        <v>1164</v>
      </c>
      <c r="L310" s="831">
        <v>1</v>
      </c>
      <c r="M310" s="831">
        <v>291</v>
      </c>
      <c r="N310" s="831">
        <v>5</v>
      </c>
      <c r="O310" s="831">
        <v>1465</v>
      </c>
      <c r="P310" s="827">
        <v>1.2585910652920962</v>
      </c>
      <c r="Q310" s="832">
        <v>293</v>
      </c>
    </row>
    <row r="311" spans="1:17" ht="14.45" customHeight="1" x14ac:dyDescent="0.2">
      <c r="A311" s="821" t="s">
        <v>5035</v>
      </c>
      <c r="B311" s="822" t="s">
        <v>5036</v>
      </c>
      <c r="C311" s="822" t="s">
        <v>3621</v>
      </c>
      <c r="D311" s="822" t="s">
        <v>5087</v>
      </c>
      <c r="E311" s="822" t="s">
        <v>5088</v>
      </c>
      <c r="F311" s="831"/>
      <c r="G311" s="831"/>
      <c r="H311" s="831"/>
      <c r="I311" s="831"/>
      <c r="J311" s="831">
        <v>1</v>
      </c>
      <c r="K311" s="831">
        <v>0</v>
      </c>
      <c r="L311" s="831"/>
      <c r="M311" s="831">
        <v>0</v>
      </c>
      <c r="N311" s="831"/>
      <c r="O311" s="831"/>
      <c r="P311" s="827"/>
      <c r="Q311" s="832"/>
    </row>
    <row r="312" spans="1:17" ht="14.45" customHeight="1" x14ac:dyDescent="0.2">
      <c r="A312" s="821" t="s">
        <v>5035</v>
      </c>
      <c r="B312" s="822" t="s">
        <v>5036</v>
      </c>
      <c r="C312" s="822" t="s">
        <v>3621</v>
      </c>
      <c r="D312" s="822" t="s">
        <v>5089</v>
      </c>
      <c r="E312" s="822" t="s">
        <v>5090</v>
      </c>
      <c r="F312" s="831"/>
      <c r="G312" s="831"/>
      <c r="H312" s="831"/>
      <c r="I312" s="831"/>
      <c r="J312" s="831">
        <v>2</v>
      </c>
      <c r="K312" s="831">
        <v>0</v>
      </c>
      <c r="L312" s="831"/>
      <c r="M312" s="831">
        <v>0</v>
      </c>
      <c r="N312" s="831">
        <v>3</v>
      </c>
      <c r="O312" s="831">
        <v>0</v>
      </c>
      <c r="P312" s="827"/>
      <c r="Q312" s="832">
        <v>0</v>
      </c>
    </row>
    <row r="313" spans="1:17" ht="14.45" customHeight="1" x14ac:dyDescent="0.2">
      <c r="A313" s="821" t="s">
        <v>5035</v>
      </c>
      <c r="B313" s="822" t="s">
        <v>5036</v>
      </c>
      <c r="C313" s="822" t="s">
        <v>3621</v>
      </c>
      <c r="D313" s="822" t="s">
        <v>5091</v>
      </c>
      <c r="E313" s="822" t="s">
        <v>5092</v>
      </c>
      <c r="F313" s="831">
        <v>4</v>
      </c>
      <c r="G313" s="831">
        <v>19116</v>
      </c>
      <c r="H313" s="831">
        <v>0.22111180512179887</v>
      </c>
      <c r="I313" s="831">
        <v>4779</v>
      </c>
      <c r="J313" s="831">
        <v>18</v>
      </c>
      <c r="K313" s="831">
        <v>86454</v>
      </c>
      <c r="L313" s="831">
        <v>1</v>
      </c>
      <c r="M313" s="831">
        <v>4803</v>
      </c>
      <c r="N313" s="831">
        <v>8</v>
      </c>
      <c r="O313" s="831">
        <v>38592</v>
      </c>
      <c r="P313" s="827">
        <v>0.44638767437018528</v>
      </c>
      <c r="Q313" s="832">
        <v>4824</v>
      </c>
    </row>
    <row r="314" spans="1:17" ht="14.45" customHeight="1" x14ac:dyDescent="0.2">
      <c r="A314" s="821" t="s">
        <v>5035</v>
      </c>
      <c r="B314" s="822" t="s">
        <v>5036</v>
      </c>
      <c r="C314" s="822" t="s">
        <v>3621</v>
      </c>
      <c r="D314" s="822" t="s">
        <v>5093</v>
      </c>
      <c r="E314" s="822" t="s">
        <v>5094</v>
      </c>
      <c r="F314" s="831">
        <v>1</v>
      </c>
      <c r="G314" s="831">
        <v>609</v>
      </c>
      <c r="H314" s="831">
        <v>0.24877450980392157</v>
      </c>
      <c r="I314" s="831">
        <v>609</v>
      </c>
      <c r="J314" s="831">
        <v>4</v>
      </c>
      <c r="K314" s="831">
        <v>2448</v>
      </c>
      <c r="L314" s="831">
        <v>1</v>
      </c>
      <c r="M314" s="831">
        <v>612</v>
      </c>
      <c r="N314" s="831">
        <v>2</v>
      </c>
      <c r="O314" s="831">
        <v>1230</v>
      </c>
      <c r="P314" s="827">
        <v>0.50245098039215685</v>
      </c>
      <c r="Q314" s="832">
        <v>615</v>
      </c>
    </row>
    <row r="315" spans="1:17" ht="14.45" customHeight="1" x14ac:dyDescent="0.2">
      <c r="A315" s="821" t="s">
        <v>5035</v>
      </c>
      <c r="B315" s="822" t="s">
        <v>5036</v>
      </c>
      <c r="C315" s="822" t="s">
        <v>3621</v>
      </c>
      <c r="D315" s="822" t="s">
        <v>5095</v>
      </c>
      <c r="E315" s="822" t="s">
        <v>5096</v>
      </c>
      <c r="F315" s="831"/>
      <c r="G315" s="831"/>
      <c r="H315" s="831"/>
      <c r="I315" s="831"/>
      <c r="J315" s="831">
        <v>2</v>
      </c>
      <c r="K315" s="831">
        <v>5690</v>
      </c>
      <c r="L315" s="831">
        <v>1</v>
      </c>
      <c r="M315" s="831">
        <v>2845</v>
      </c>
      <c r="N315" s="831">
        <v>1</v>
      </c>
      <c r="O315" s="831">
        <v>2849</v>
      </c>
      <c r="P315" s="827">
        <v>0.50070298769771526</v>
      </c>
      <c r="Q315" s="832">
        <v>2849</v>
      </c>
    </row>
    <row r="316" spans="1:17" ht="14.45" customHeight="1" x14ac:dyDescent="0.2">
      <c r="A316" s="821" t="s">
        <v>5035</v>
      </c>
      <c r="B316" s="822" t="s">
        <v>5036</v>
      </c>
      <c r="C316" s="822" t="s">
        <v>3621</v>
      </c>
      <c r="D316" s="822" t="s">
        <v>5097</v>
      </c>
      <c r="E316" s="822" t="s">
        <v>5098</v>
      </c>
      <c r="F316" s="831"/>
      <c r="G316" s="831"/>
      <c r="H316" s="831"/>
      <c r="I316" s="831"/>
      <c r="J316" s="831">
        <v>2</v>
      </c>
      <c r="K316" s="831">
        <v>15172</v>
      </c>
      <c r="L316" s="831">
        <v>1</v>
      </c>
      <c r="M316" s="831">
        <v>7586</v>
      </c>
      <c r="N316" s="831">
        <v>4</v>
      </c>
      <c r="O316" s="831">
        <v>30388</v>
      </c>
      <c r="P316" s="827">
        <v>2.0029000790930662</v>
      </c>
      <c r="Q316" s="832">
        <v>7597</v>
      </c>
    </row>
    <row r="317" spans="1:17" ht="14.45" customHeight="1" x14ac:dyDescent="0.2">
      <c r="A317" s="821" t="s">
        <v>5035</v>
      </c>
      <c r="B317" s="822" t="s">
        <v>5036</v>
      </c>
      <c r="C317" s="822" t="s">
        <v>3621</v>
      </c>
      <c r="D317" s="822" t="s">
        <v>5099</v>
      </c>
      <c r="E317" s="822" t="s">
        <v>5100</v>
      </c>
      <c r="F317" s="831"/>
      <c r="G317" s="831"/>
      <c r="H317" s="831"/>
      <c r="I317" s="831"/>
      <c r="J317" s="831">
        <v>1</v>
      </c>
      <c r="K317" s="831">
        <v>1142</v>
      </c>
      <c r="L317" s="831">
        <v>1</v>
      </c>
      <c r="M317" s="831">
        <v>1142</v>
      </c>
      <c r="N317" s="831"/>
      <c r="O317" s="831"/>
      <c r="P317" s="827"/>
      <c r="Q317" s="832"/>
    </row>
    <row r="318" spans="1:17" ht="14.45" customHeight="1" x14ac:dyDescent="0.2">
      <c r="A318" s="821" t="s">
        <v>5101</v>
      </c>
      <c r="B318" s="822" t="s">
        <v>5102</v>
      </c>
      <c r="C318" s="822" t="s">
        <v>3621</v>
      </c>
      <c r="D318" s="822" t="s">
        <v>5103</v>
      </c>
      <c r="E318" s="822" t="s">
        <v>5104</v>
      </c>
      <c r="F318" s="831">
        <v>1148</v>
      </c>
      <c r="G318" s="831">
        <v>199752</v>
      </c>
      <c r="H318" s="831">
        <v>0.96080808080808078</v>
      </c>
      <c r="I318" s="831">
        <v>174</v>
      </c>
      <c r="J318" s="831">
        <v>1188</v>
      </c>
      <c r="K318" s="831">
        <v>207900</v>
      </c>
      <c r="L318" s="831">
        <v>1</v>
      </c>
      <c r="M318" s="831">
        <v>175</v>
      </c>
      <c r="N318" s="831">
        <v>1014</v>
      </c>
      <c r="O318" s="831">
        <v>178464</v>
      </c>
      <c r="P318" s="827">
        <v>0.85841269841269841</v>
      </c>
      <c r="Q318" s="832">
        <v>176</v>
      </c>
    </row>
    <row r="319" spans="1:17" ht="14.45" customHeight="1" x14ac:dyDescent="0.2">
      <c r="A319" s="821" t="s">
        <v>5101</v>
      </c>
      <c r="B319" s="822" t="s">
        <v>5102</v>
      </c>
      <c r="C319" s="822" t="s">
        <v>3621</v>
      </c>
      <c r="D319" s="822" t="s">
        <v>5105</v>
      </c>
      <c r="E319" s="822" t="s">
        <v>5106</v>
      </c>
      <c r="F319" s="831">
        <v>1</v>
      </c>
      <c r="G319" s="831">
        <v>1070</v>
      </c>
      <c r="H319" s="831"/>
      <c r="I319" s="831">
        <v>1070</v>
      </c>
      <c r="J319" s="831"/>
      <c r="K319" s="831"/>
      <c r="L319" s="831"/>
      <c r="M319" s="831"/>
      <c r="N319" s="831">
        <v>122</v>
      </c>
      <c r="O319" s="831">
        <v>131150</v>
      </c>
      <c r="P319" s="827"/>
      <c r="Q319" s="832">
        <v>1075</v>
      </c>
    </row>
    <row r="320" spans="1:17" ht="14.45" customHeight="1" x14ac:dyDescent="0.2">
      <c r="A320" s="821" t="s">
        <v>5101</v>
      </c>
      <c r="B320" s="822" t="s">
        <v>5102</v>
      </c>
      <c r="C320" s="822" t="s">
        <v>3621</v>
      </c>
      <c r="D320" s="822" t="s">
        <v>5107</v>
      </c>
      <c r="E320" s="822" t="s">
        <v>5108</v>
      </c>
      <c r="F320" s="831">
        <v>31</v>
      </c>
      <c r="G320" s="831">
        <v>1426</v>
      </c>
      <c r="H320" s="831">
        <v>1.4447821681864235</v>
      </c>
      <c r="I320" s="831">
        <v>46</v>
      </c>
      <c r="J320" s="831">
        <v>21</v>
      </c>
      <c r="K320" s="831">
        <v>987</v>
      </c>
      <c r="L320" s="831">
        <v>1</v>
      </c>
      <c r="M320" s="831">
        <v>47</v>
      </c>
      <c r="N320" s="831">
        <v>27</v>
      </c>
      <c r="O320" s="831">
        <v>1269</v>
      </c>
      <c r="P320" s="827">
        <v>1.2857142857142858</v>
      </c>
      <c r="Q320" s="832">
        <v>47</v>
      </c>
    </row>
    <row r="321" spans="1:17" ht="14.45" customHeight="1" x14ac:dyDescent="0.2">
      <c r="A321" s="821" t="s">
        <v>5101</v>
      </c>
      <c r="B321" s="822" t="s">
        <v>5102</v>
      </c>
      <c r="C321" s="822" t="s">
        <v>3621</v>
      </c>
      <c r="D321" s="822" t="s">
        <v>5109</v>
      </c>
      <c r="E321" s="822" t="s">
        <v>5110</v>
      </c>
      <c r="F321" s="831">
        <v>10</v>
      </c>
      <c r="G321" s="831">
        <v>3470</v>
      </c>
      <c r="H321" s="831">
        <v>2.492816091954023</v>
      </c>
      <c r="I321" s="831">
        <v>347</v>
      </c>
      <c r="J321" s="831">
        <v>4</v>
      </c>
      <c r="K321" s="831">
        <v>1392</v>
      </c>
      <c r="L321" s="831">
        <v>1</v>
      </c>
      <c r="M321" s="831">
        <v>348</v>
      </c>
      <c r="N321" s="831">
        <v>9</v>
      </c>
      <c r="O321" s="831">
        <v>3132</v>
      </c>
      <c r="P321" s="827">
        <v>2.25</v>
      </c>
      <c r="Q321" s="832">
        <v>348</v>
      </c>
    </row>
    <row r="322" spans="1:17" ht="14.45" customHeight="1" x14ac:dyDescent="0.2">
      <c r="A322" s="821" t="s">
        <v>5101</v>
      </c>
      <c r="B322" s="822" t="s">
        <v>5102</v>
      </c>
      <c r="C322" s="822" t="s">
        <v>3621</v>
      </c>
      <c r="D322" s="822" t="s">
        <v>5111</v>
      </c>
      <c r="E322" s="822" t="s">
        <v>5112</v>
      </c>
      <c r="F322" s="831">
        <v>1</v>
      </c>
      <c r="G322" s="831">
        <v>51</v>
      </c>
      <c r="H322" s="831">
        <v>0.125</v>
      </c>
      <c r="I322" s="831">
        <v>51</v>
      </c>
      <c r="J322" s="831">
        <v>8</v>
      </c>
      <c r="K322" s="831">
        <v>408</v>
      </c>
      <c r="L322" s="831">
        <v>1</v>
      </c>
      <c r="M322" s="831">
        <v>51</v>
      </c>
      <c r="N322" s="831">
        <v>8</v>
      </c>
      <c r="O322" s="831">
        <v>416</v>
      </c>
      <c r="P322" s="827">
        <v>1.0196078431372548</v>
      </c>
      <c r="Q322" s="832">
        <v>52</v>
      </c>
    </row>
    <row r="323" spans="1:17" ht="14.45" customHeight="1" x14ac:dyDescent="0.2">
      <c r="A323" s="821" t="s">
        <v>5101</v>
      </c>
      <c r="B323" s="822" t="s">
        <v>5102</v>
      </c>
      <c r="C323" s="822" t="s">
        <v>3621</v>
      </c>
      <c r="D323" s="822" t="s">
        <v>5113</v>
      </c>
      <c r="E323" s="822" t="s">
        <v>5114</v>
      </c>
      <c r="F323" s="831">
        <v>28</v>
      </c>
      <c r="G323" s="831">
        <v>10556</v>
      </c>
      <c r="H323" s="831">
        <v>1.5514403292181069</v>
      </c>
      <c r="I323" s="831">
        <v>377</v>
      </c>
      <c r="J323" s="831">
        <v>18</v>
      </c>
      <c r="K323" s="831">
        <v>6804</v>
      </c>
      <c r="L323" s="831">
        <v>1</v>
      </c>
      <c r="M323" s="831">
        <v>378</v>
      </c>
      <c r="N323" s="831">
        <v>28</v>
      </c>
      <c r="O323" s="831">
        <v>10584</v>
      </c>
      <c r="P323" s="827">
        <v>1.5555555555555556</v>
      </c>
      <c r="Q323" s="832">
        <v>378</v>
      </c>
    </row>
    <row r="324" spans="1:17" ht="14.45" customHeight="1" x14ac:dyDescent="0.2">
      <c r="A324" s="821" t="s">
        <v>5101</v>
      </c>
      <c r="B324" s="822" t="s">
        <v>5102</v>
      </c>
      <c r="C324" s="822" t="s">
        <v>3621</v>
      </c>
      <c r="D324" s="822" t="s">
        <v>5115</v>
      </c>
      <c r="E324" s="822" t="s">
        <v>5116</v>
      </c>
      <c r="F324" s="831">
        <v>44</v>
      </c>
      <c r="G324" s="831">
        <v>1496</v>
      </c>
      <c r="H324" s="831">
        <v>1.4666666666666666</v>
      </c>
      <c r="I324" s="831">
        <v>34</v>
      </c>
      <c r="J324" s="831">
        <v>30</v>
      </c>
      <c r="K324" s="831">
        <v>1020</v>
      </c>
      <c r="L324" s="831">
        <v>1</v>
      </c>
      <c r="M324" s="831">
        <v>34</v>
      </c>
      <c r="N324" s="831">
        <v>12</v>
      </c>
      <c r="O324" s="831">
        <v>420</v>
      </c>
      <c r="P324" s="827">
        <v>0.41176470588235292</v>
      </c>
      <c r="Q324" s="832">
        <v>35</v>
      </c>
    </row>
    <row r="325" spans="1:17" ht="14.45" customHeight="1" x14ac:dyDescent="0.2">
      <c r="A325" s="821" t="s">
        <v>5101</v>
      </c>
      <c r="B325" s="822" t="s">
        <v>5102</v>
      </c>
      <c r="C325" s="822" t="s">
        <v>3621</v>
      </c>
      <c r="D325" s="822" t="s">
        <v>5117</v>
      </c>
      <c r="E325" s="822" t="s">
        <v>5118</v>
      </c>
      <c r="F325" s="831">
        <v>3</v>
      </c>
      <c r="G325" s="831">
        <v>1572</v>
      </c>
      <c r="H325" s="831">
        <v>1.4971428571428571</v>
      </c>
      <c r="I325" s="831">
        <v>524</v>
      </c>
      <c r="J325" s="831">
        <v>2</v>
      </c>
      <c r="K325" s="831">
        <v>1050</v>
      </c>
      <c r="L325" s="831">
        <v>1</v>
      </c>
      <c r="M325" s="831">
        <v>525</v>
      </c>
      <c r="N325" s="831">
        <v>4</v>
      </c>
      <c r="O325" s="831">
        <v>2100</v>
      </c>
      <c r="P325" s="827">
        <v>2</v>
      </c>
      <c r="Q325" s="832">
        <v>525</v>
      </c>
    </row>
    <row r="326" spans="1:17" ht="14.45" customHeight="1" x14ac:dyDescent="0.2">
      <c r="A326" s="821" t="s">
        <v>5101</v>
      </c>
      <c r="B326" s="822" t="s">
        <v>5102</v>
      </c>
      <c r="C326" s="822" t="s">
        <v>3621</v>
      </c>
      <c r="D326" s="822" t="s">
        <v>5119</v>
      </c>
      <c r="E326" s="822" t="s">
        <v>5120</v>
      </c>
      <c r="F326" s="831">
        <v>2</v>
      </c>
      <c r="G326" s="831">
        <v>114</v>
      </c>
      <c r="H326" s="831">
        <v>1.9655172413793103</v>
      </c>
      <c r="I326" s="831">
        <v>57</v>
      </c>
      <c r="J326" s="831">
        <v>1</v>
      </c>
      <c r="K326" s="831">
        <v>58</v>
      </c>
      <c r="L326" s="831">
        <v>1</v>
      </c>
      <c r="M326" s="831">
        <v>58</v>
      </c>
      <c r="N326" s="831">
        <v>1</v>
      </c>
      <c r="O326" s="831">
        <v>58</v>
      </c>
      <c r="P326" s="827">
        <v>1</v>
      </c>
      <c r="Q326" s="832">
        <v>58</v>
      </c>
    </row>
    <row r="327" spans="1:17" ht="14.45" customHeight="1" x14ac:dyDescent="0.2">
      <c r="A327" s="821" t="s">
        <v>5101</v>
      </c>
      <c r="B327" s="822" t="s">
        <v>5102</v>
      </c>
      <c r="C327" s="822" t="s">
        <v>3621</v>
      </c>
      <c r="D327" s="822" t="s">
        <v>5121</v>
      </c>
      <c r="E327" s="822" t="s">
        <v>5122</v>
      </c>
      <c r="F327" s="831">
        <v>1</v>
      </c>
      <c r="G327" s="831">
        <v>225</v>
      </c>
      <c r="H327" s="831">
        <v>0.49778761061946902</v>
      </c>
      <c r="I327" s="831">
        <v>225</v>
      </c>
      <c r="J327" s="831">
        <v>2</v>
      </c>
      <c r="K327" s="831">
        <v>452</v>
      </c>
      <c r="L327" s="831">
        <v>1</v>
      </c>
      <c r="M327" s="831">
        <v>226</v>
      </c>
      <c r="N327" s="831">
        <v>1</v>
      </c>
      <c r="O327" s="831">
        <v>227</v>
      </c>
      <c r="P327" s="827">
        <v>0.50221238938053092</v>
      </c>
      <c r="Q327" s="832">
        <v>227</v>
      </c>
    </row>
    <row r="328" spans="1:17" ht="14.45" customHeight="1" x14ac:dyDescent="0.2">
      <c r="A328" s="821" t="s">
        <v>5101</v>
      </c>
      <c r="B328" s="822" t="s">
        <v>5102</v>
      </c>
      <c r="C328" s="822" t="s">
        <v>3621</v>
      </c>
      <c r="D328" s="822" t="s">
        <v>5123</v>
      </c>
      <c r="E328" s="822" t="s">
        <v>5124</v>
      </c>
      <c r="F328" s="831">
        <v>1</v>
      </c>
      <c r="G328" s="831">
        <v>554</v>
      </c>
      <c r="H328" s="831">
        <v>0.49909909909909911</v>
      </c>
      <c r="I328" s="831">
        <v>554</v>
      </c>
      <c r="J328" s="831">
        <v>2</v>
      </c>
      <c r="K328" s="831">
        <v>1110</v>
      </c>
      <c r="L328" s="831">
        <v>1</v>
      </c>
      <c r="M328" s="831">
        <v>555</v>
      </c>
      <c r="N328" s="831">
        <v>1</v>
      </c>
      <c r="O328" s="831">
        <v>557</v>
      </c>
      <c r="P328" s="827">
        <v>0.50180180180180178</v>
      </c>
      <c r="Q328" s="832">
        <v>557</v>
      </c>
    </row>
    <row r="329" spans="1:17" ht="14.45" customHeight="1" x14ac:dyDescent="0.2">
      <c r="A329" s="821" t="s">
        <v>5101</v>
      </c>
      <c r="B329" s="822" t="s">
        <v>5102</v>
      </c>
      <c r="C329" s="822" t="s">
        <v>3621</v>
      </c>
      <c r="D329" s="822" t="s">
        <v>5125</v>
      </c>
      <c r="E329" s="822" t="s">
        <v>5126</v>
      </c>
      <c r="F329" s="831">
        <v>1</v>
      </c>
      <c r="G329" s="831">
        <v>143</v>
      </c>
      <c r="H329" s="831"/>
      <c r="I329" s="831">
        <v>143</v>
      </c>
      <c r="J329" s="831"/>
      <c r="K329" s="831"/>
      <c r="L329" s="831"/>
      <c r="M329" s="831"/>
      <c r="N329" s="831"/>
      <c r="O329" s="831"/>
      <c r="P329" s="827"/>
      <c r="Q329" s="832"/>
    </row>
    <row r="330" spans="1:17" ht="14.45" customHeight="1" x14ac:dyDescent="0.2">
      <c r="A330" s="821" t="s">
        <v>5101</v>
      </c>
      <c r="B330" s="822" t="s">
        <v>5102</v>
      </c>
      <c r="C330" s="822" t="s">
        <v>3621</v>
      </c>
      <c r="D330" s="822" t="s">
        <v>5127</v>
      </c>
      <c r="E330" s="822" t="s">
        <v>5128</v>
      </c>
      <c r="F330" s="831">
        <v>2</v>
      </c>
      <c r="G330" s="831">
        <v>130</v>
      </c>
      <c r="H330" s="831"/>
      <c r="I330" s="831">
        <v>65</v>
      </c>
      <c r="J330" s="831"/>
      <c r="K330" s="831"/>
      <c r="L330" s="831"/>
      <c r="M330" s="831"/>
      <c r="N330" s="831"/>
      <c r="O330" s="831"/>
      <c r="P330" s="827"/>
      <c r="Q330" s="832"/>
    </row>
    <row r="331" spans="1:17" ht="14.45" customHeight="1" x14ac:dyDescent="0.2">
      <c r="A331" s="821" t="s">
        <v>5101</v>
      </c>
      <c r="B331" s="822" t="s">
        <v>5102</v>
      </c>
      <c r="C331" s="822" t="s">
        <v>3621</v>
      </c>
      <c r="D331" s="822" t="s">
        <v>5129</v>
      </c>
      <c r="E331" s="822" t="s">
        <v>5130</v>
      </c>
      <c r="F331" s="831">
        <v>347</v>
      </c>
      <c r="G331" s="831">
        <v>47539</v>
      </c>
      <c r="H331" s="831">
        <v>0.96765591923139549</v>
      </c>
      <c r="I331" s="831">
        <v>137</v>
      </c>
      <c r="J331" s="831">
        <v>356</v>
      </c>
      <c r="K331" s="831">
        <v>49128</v>
      </c>
      <c r="L331" s="831">
        <v>1</v>
      </c>
      <c r="M331" s="831">
        <v>138</v>
      </c>
      <c r="N331" s="831">
        <v>364</v>
      </c>
      <c r="O331" s="831">
        <v>50596</v>
      </c>
      <c r="P331" s="827">
        <v>1.0298811268523043</v>
      </c>
      <c r="Q331" s="832">
        <v>139</v>
      </c>
    </row>
    <row r="332" spans="1:17" ht="14.45" customHeight="1" x14ac:dyDescent="0.2">
      <c r="A332" s="821" t="s">
        <v>5101</v>
      </c>
      <c r="B332" s="822" t="s">
        <v>5102</v>
      </c>
      <c r="C332" s="822" t="s">
        <v>3621</v>
      </c>
      <c r="D332" s="822" t="s">
        <v>5131</v>
      </c>
      <c r="E332" s="822" t="s">
        <v>5132</v>
      </c>
      <c r="F332" s="831">
        <v>189</v>
      </c>
      <c r="G332" s="831">
        <v>17199</v>
      </c>
      <c r="H332" s="831">
        <v>1.1194350429575632</v>
      </c>
      <c r="I332" s="831">
        <v>91</v>
      </c>
      <c r="J332" s="831">
        <v>167</v>
      </c>
      <c r="K332" s="831">
        <v>15364</v>
      </c>
      <c r="L332" s="831">
        <v>1</v>
      </c>
      <c r="M332" s="831">
        <v>92</v>
      </c>
      <c r="N332" s="831">
        <v>217</v>
      </c>
      <c r="O332" s="831">
        <v>20181</v>
      </c>
      <c r="P332" s="827">
        <v>1.3135251236657119</v>
      </c>
      <c r="Q332" s="832">
        <v>93</v>
      </c>
    </row>
    <row r="333" spans="1:17" ht="14.45" customHeight="1" x14ac:dyDescent="0.2">
      <c r="A333" s="821" t="s">
        <v>5101</v>
      </c>
      <c r="B333" s="822" t="s">
        <v>5102</v>
      </c>
      <c r="C333" s="822" t="s">
        <v>3621</v>
      </c>
      <c r="D333" s="822" t="s">
        <v>5133</v>
      </c>
      <c r="E333" s="822" t="s">
        <v>5134</v>
      </c>
      <c r="F333" s="831"/>
      <c r="G333" s="831"/>
      <c r="H333" s="831"/>
      <c r="I333" s="831"/>
      <c r="J333" s="831"/>
      <c r="K333" s="831"/>
      <c r="L333" s="831"/>
      <c r="M333" s="831"/>
      <c r="N333" s="831">
        <v>3</v>
      </c>
      <c r="O333" s="831">
        <v>423</v>
      </c>
      <c r="P333" s="827"/>
      <c r="Q333" s="832">
        <v>141</v>
      </c>
    </row>
    <row r="334" spans="1:17" ht="14.45" customHeight="1" x14ac:dyDescent="0.2">
      <c r="A334" s="821" t="s">
        <v>5101</v>
      </c>
      <c r="B334" s="822" t="s">
        <v>5102</v>
      </c>
      <c r="C334" s="822" t="s">
        <v>3621</v>
      </c>
      <c r="D334" s="822" t="s">
        <v>5135</v>
      </c>
      <c r="E334" s="822" t="s">
        <v>5136</v>
      </c>
      <c r="F334" s="831">
        <v>13</v>
      </c>
      <c r="G334" s="831">
        <v>858</v>
      </c>
      <c r="H334" s="831">
        <v>3.2014925373134329</v>
      </c>
      <c r="I334" s="831">
        <v>66</v>
      </c>
      <c r="J334" s="831">
        <v>4</v>
      </c>
      <c r="K334" s="831">
        <v>268</v>
      </c>
      <c r="L334" s="831">
        <v>1</v>
      </c>
      <c r="M334" s="831">
        <v>67</v>
      </c>
      <c r="N334" s="831">
        <v>21</v>
      </c>
      <c r="O334" s="831">
        <v>1407</v>
      </c>
      <c r="P334" s="827">
        <v>5.25</v>
      </c>
      <c r="Q334" s="832">
        <v>67</v>
      </c>
    </row>
    <row r="335" spans="1:17" ht="14.45" customHeight="1" x14ac:dyDescent="0.2">
      <c r="A335" s="821" t="s">
        <v>5101</v>
      </c>
      <c r="B335" s="822" t="s">
        <v>5102</v>
      </c>
      <c r="C335" s="822" t="s">
        <v>3621</v>
      </c>
      <c r="D335" s="822" t="s">
        <v>5137</v>
      </c>
      <c r="E335" s="822" t="s">
        <v>5138</v>
      </c>
      <c r="F335" s="831">
        <v>17</v>
      </c>
      <c r="G335" s="831">
        <v>5576</v>
      </c>
      <c r="H335" s="831">
        <v>0.65185877951835403</v>
      </c>
      <c r="I335" s="831">
        <v>328</v>
      </c>
      <c r="J335" s="831">
        <v>26</v>
      </c>
      <c r="K335" s="831">
        <v>8554</v>
      </c>
      <c r="L335" s="831">
        <v>1</v>
      </c>
      <c r="M335" s="831">
        <v>329</v>
      </c>
      <c r="N335" s="831">
        <v>18</v>
      </c>
      <c r="O335" s="831">
        <v>5922</v>
      </c>
      <c r="P335" s="827">
        <v>0.69230769230769229</v>
      </c>
      <c r="Q335" s="832">
        <v>329</v>
      </c>
    </row>
    <row r="336" spans="1:17" ht="14.45" customHeight="1" x14ac:dyDescent="0.2">
      <c r="A336" s="821" t="s">
        <v>5101</v>
      </c>
      <c r="B336" s="822" t="s">
        <v>5102</v>
      </c>
      <c r="C336" s="822" t="s">
        <v>3621</v>
      </c>
      <c r="D336" s="822" t="s">
        <v>5139</v>
      </c>
      <c r="E336" s="822" t="s">
        <v>5140</v>
      </c>
      <c r="F336" s="831">
        <v>33</v>
      </c>
      <c r="G336" s="831">
        <v>1683</v>
      </c>
      <c r="H336" s="831">
        <v>1.2946153846153847</v>
      </c>
      <c r="I336" s="831">
        <v>51</v>
      </c>
      <c r="J336" s="831">
        <v>25</v>
      </c>
      <c r="K336" s="831">
        <v>1300</v>
      </c>
      <c r="L336" s="831">
        <v>1</v>
      </c>
      <c r="M336" s="831">
        <v>52</v>
      </c>
      <c r="N336" s="831">
        <v>33</v>
      </c>
      <c r="O336" s="831">
        <v>1716</v>
      </c>
      <c r="P336" s="827">
        <v>1.32</v>
      </c>
      <c r="Q336" s="832">
        <v>52</v>
      </c>
    </row>
    <row r="337" spans="1:17" ht="14.45" customHeight="1" x14ac:dyDescent="0.2">
      <c r="A337" s="821" t="s">
        <v>5101</v>
      </c>
      <c r="B337" s="822" t="s">
        <v>5102</v>
      </c>
      <c r="C337" s="822" t="s">
        <v>3621</v>
      </c>
      <c r="D337" s="822" t="s">
        <v>5141</v>
      </c>
      <c r="E337" s="822" t="s">
        <v>5142</v>
      </c>
      <c r="F337" s="831">
        <v>1</v>
      </c>
      <c r="G337" s="831">
        <v>207</v>
      </c>
      <c r="H337" s="831">
        <v>0.49521531100478466</v>
      </c>
      <c r="I337" s="831">
        <v>207</v>
      </c>
      <c r="J337" s="831">
        <v>2</v>
      </c>
      <c r="K337" s="831">
        <v>418</v>
      </c>
      <c r="L337" s="831">
        <v>1</v>
      </c>
      <c r="M337" s="831">
        <v>209</v>
      </c>
      <c r="N337" s="831">
        <v>2</v>
      </c>
      <c r="O337" s="831">
        <v>422</v>
      </c>
      <c r="P337" s="827">
        <v>1.0095693779904307</v>
      </c>
      <c r="Q337" s="832">
        <v>211</v>
      </c>
    </row>
    <row r="338" spans="1:17" ht="14.45" customHeight="1" x14ac:dyDescent="0.2">
      <c r="A338" s="821" t="s">
        <v>5101</v>
      </c>
      <c r="B338" s="822" t="s">
        <v>5102</v>
      </c>
      <c r="C338" s="822" t="s">
        <v>3621</v>
      </c>
      <c r="D338" s="822" t="s">
        <v>5143</v>
      </c>
      <c r="E338" s="822" t="s">
        <v>5144</v>
      </c>
      <c r="F338" s="831">
        <v>4</v>
      </c>
      <c r="G338" s="831">
        <v>2448</v>
      </c>
      <c r="H338" s="831">
        <v>1.9902439024390244</v>
      </c>
      <c r="I338" s="831">
        <v>612</v>
      </c>
      <c r="J338" s="831">
        <v>2</v>
      </c>
      <c r="K338" s="831">
        <v>1230</v>
      </c>
      <c r="L338" s="831">
        <v>1</v>
      </c>
      <c r="M338" s="831">
        <v>615</v>
      </c>
      <c r="N338" s="831">
        <v>5</v>
      </c>
      <c r="O338" s="831">
        <v>3085</v>
      </c>
      <c r="P338" s="827">
        <v>2.5081300813008132</v>
      </c>
      <c r="Q338" s="832">
        <v>617</v>
      </c>
    </row>
    <row r="339" spans="1:17" ht="14.45" customHeight="1" x14ac:dyDescent="0.2">
      <c r="A339" s="821" t="s">
        <v>5101</v>
      </c>
      <c r="B339" s="822" t="s">
        <v>5102</v>
      </c>
      <c r="C339" s="822" t="s">
        <v>3621</v>
      </c>
      <c r="D339" s="822" t="s">
        <v>5145</v>
      </c>
      <c r="E339" s="822" t="s">
        <v>5146</v>
      </c>
      <c r="F339" s="831">
        <v>1</v>
      </c>
      <c r="G339" s="831">
        <v>825</v>
      </c>
      <c r="H339" s="831">
        <v>0.99878934624697335</v>
      </c>
      <c r="I339" s="831">
        <v>825</v>
      </c>
      <c r="J339" s="831">
        <v>1</v>
      </c>
      <c r="K339" s="831">
        <v>826</v>
      </c>
      <c r="L339" s="831">
        <v>1</v>
      </c>
      <c r="M339" s="831">
        <v>826</v>
      </c>
      <c r="N339" s="831"/>
      <c r="O339" s="831"/>
      <c r="P339" s="827"/>
      <c r="Q339" s="832"/>
    </row>
    <row r="340" spans="1:17" ht="14.45" customHeight="1" x14ac:dyDescent="0.2">
      <c r="A340" s="821" t="s">
        <v>5101</v>
      </c>
      <c r="B340" s="822" t="s">
        <v>5102</v>
      </c>
      <c r="C340" s="822" t="s">
        <v>3621</v>
      </c>
      <c r="D340" s="822" t="s">
        <v>5147</v>
      </c>
      <c r="E340" s="822" t="s">
        <v>5148</v>
      </c>
      <c r="F340" s="831">
        <v>2</v>
      </c>
      <c r="G340" s="831">
        <v>484</v>
      </c>
      <c r="H340" s="831">
        <v>0.66666666666666663</v>
      </c>
      <c r="I340" s="831">
        <v>242</v>
      </c>
      <c r="J340" s="831">
        <v>3</v>
      </c>
      <c r="K340" s="831">
        <v>726</v>
      </c>
      <c r="L340" s="831">
        <v>1</v>
      </c>
      <c r="M340" s="831">
        <v>242</v>
      </c>
      <c r="N340" s="831">
        <v>5</v>
      </c>
      <c r="O340" s="831">
        <v>1215</v>
      </c>
      <c r="P340" s="827">
        <v>1.6735537190082646</v>
      </c>
      <c r="Q340" s="832">
        <v>243</v>
      </c>
    </row>
    <row r="341" spans="1:17" ht="14.45" customHeight="1" x14ac:dyDescent="0.2">
      <c r="A341" s="821" t="s">
        <v>5101</v>
      </c>
      <c r="B341" s="822" t="s">
        <v>5102</v>
      </c>
      <c r="C341" s="822" t="s">
        <v>3621</v>
      </c>
      <c r="D341" s="822" t="s">
        <v>5149</v>
      </c>
      <c r="E341" s="822" t="s">
        <v>5150</v>
      </c>
      <c r="F341" s="831"/>
      <c r="G341" s="831"/>
      <c r="H341" s="831"/>
      <c r="I341" s="831"/>
      <c r="J341" s="831"/>
      <c r="K341" s="831"/>
      <c r="L341" s="831"/>
      <c r="M341" s="831"/>
      <c r="N341" s="831">
        <v>0</v>
      </c>
      <c r="O341" s="831">
        <v>0</v>
      </c>
      <c r="P341" s="827"/>
      <c r="Q341" s="832"/>
    </row>
    <row r="342" spans="1:17" ht="14.45" customHeight="1" x14ac:dyDescent="0.2">
      <c r="A342" s="821" t="s">
        <v>5101</v>
      </c>
      <c r="B342" s="822" t="s">
        <v>5102</v>
      </c>
      <c r="C342" s="822" t="s">
        <v>3621</v>
      </c>
      <c r="D342" s="822" t="s">
        <v>5151</v>
      </c>
      <c r="E342" s="822" t="s">
        <v>5152</v>
      </c>
      <c r="F342" s="831">
        <v>1</v>
      </c>
      <c r="G342" s="831">
        <v>327</v>
      </c>
      <c r="H342" s="831"/>
      <c r="I342" s="831">
        <v>327</v>
      </c>
      <c r="J342" s="831"/>
      <c r="K342" s="831"/>
      <c r="L342" s="831"/>
      <c r="M342" s="831"/>
      <c r="N342" s="831">
        <v>1</v>
      </c>
      <c r="O342" s="831">
        <v>331</v>
      </c>
      <c r="P342" s="827"/>
      <c r="Q342" s="832">
        <v>331</v>
      </c>
    </row>
    <row r="343" spans="1:17" ht="14.45" customHeight="1" x14ac:dyDescent="0.2">
      <c r="A343" s="821" t="s">
        <v>5101</v>
      </c>
      <c r="B343" s="822" t="s">
        <v>5102</v>
      </c>
      <c r="C343" s="822" t="s">
        <v>3621</v>
      </c>
      <c r="D343" s="822" t="s">
        <v>5153</v>
      </c>
      <c r="E343" s="822" t="s">
        <v>5154</v>
      </c>
      <c r="F343" s="831"/>
      <c r="G343" s="831"/>
      <c r="H343" s="831"/>
      <c r="I343" s="831"/>
      <c r="J343" s="831"/>
      <c r="K343" s="831"/>
      <c r="L343" s="831"/>
      <c r="M343" s="831"/>
      <c r="N343" s="831">
        <v>121</v>
      </c>
      <c r="O343" s="831">
        <v>108174</v>
      </c>
      <c r="P343" s="827"/>
      <c r="Q343" s="832">
        <v>894</v>
      </c>
    </row>
    <row r="344" spans="1:17" ht="14.45" customHeight="1" x14ac:dyDescent="0.2">
      <c r="A344" s="821" t="s">
        <v>5101</v>
      </c>
      <c r="B344" s="822" t="s">
        <v>5102</v>
      </c>
      <c r="C344" s="822" t="s">
        <v>3621</v>
      </c>
      <c r="D344" s="822" t="s">
        <v>5155</v>
      </c>
      <c r="E344" s="822" t="s">
        <v>5156</v>
      </c>
      <c r="F344" s="831">
        <v>192</v>
      </c>
      <c r="G344" s="831">
        <v>50112</v>
      </c>
      <c r="H344" s="831">
        <v>0.79363973266605425</v>
      </c>
      <c r="I344" s="831">
        <v>261</v>
      </c>
      <c r="J344" s="831">
        <v>241</v>
      </c>
      <c r="K344" s="831">
        <v>63142</v>
      </c>
      <c r="L344" s="831">
        <v>1</v>
      </c>
      <c r="M344" s="831">
        <v>262</v>
      </c>
      <c r="N344" s="831">
        <v>271</v>
      </c>
      <c r="O344" s="831">
        <v>71544</v>
      </c>
      <c r="P344" s="827">
        <v>1.1330651547306072</v>
      </c>
      <c r="Q344" s="832">
        <v>264</v>
      </c>
    </row>
    <row r="345" spans="1:17" ht="14.45" customHeight="1" x14ac:dyDescent="0.2">
      <c r="A345" s="821" t="s">
        <v>5101</v>
      </c>
      <c r="B345" s="822" t="s">
        <v>5102</v>
      </c>
      <c r="C345" s="822" t="s">
        <v>3621</v>
      </c>
      <c r="D345" s="822" t="s">
        <v>5157</v>
      </c>
      <c r="E345" s="822" t="s">
        <v>5158</v>
      </c>
      <c r="F345" s="831">
        <v>4</v>
      </c>
      <c r="G345" s="831">
        <v>660</v>
      </c>
      <c r="H345" s="831">
        <v>0.39759036144578314</v>
      </c>
      <c r="I345" s="831">
        <v>165</v>
      </c>
      <c r="J345" s="831">
        <v>10</v>
      </c>
      <c r="K345" s="831">
        <v>1660</v>
      </c>
      <c r="L345" s="831">
        <v>1</v>
      </c>
      <c r="M345" s="831">
        <v>166</v>
      </c>
      <c r="N345" s="831">
        <v>28</v>
      </c>
      <c r="O345" s="831">
        <v>4676</v>
      </c>
      <c r="P345" s="827">
        <v>2.8168674698795182</v>
      </c>
      <c r="Q345" s="832">
        <v>167</v>
      </c>
    </row>
    <row r="346" spans="1:17" ht="14.45" customHeight="1" x14ac:dyDescent="0.2">
      <c r="A346" s="821" t="s">
        <v>5101</v>
      </c>
      <c r="B346" s="822" t="s">
        <v>5102</v>
      </c>
      <c r="C346" s="822" t="s">
        <v>3621</v>
      </c>
      <c r="D346" s="822" t="s">
        <v>5159</v>
      </c>
      <c r="E346" s="822" t="s">
        <v>5160</v>
      </c>
      <c r="F346" s="831">
        <v>1</v>
      </c>
      <c r="G346" s="831">
        <v>152</v>
      </c>
      <c r="H346" s="831">
        <v>0.5</v>
      </c>
      <c r="I346" s="831">
        <v>152</v>
      </c>
      <c r="J346" s="831">
        <v>2</v>
      </c>
      <c r="K346" s="831">
        <v>304</v>
      </c>
      <c r="L346" s="831">
        <v>1</v>
      </c>
      <c r="M346" s="831">
        <v>152</v>
      </c>
      <c r="N346" s="831">
        <v>3</v>
      </c>
      <c r="O346" s="831">
        <v>459</v>
      </c>
      <c r="P346" s="827">
        <v>1.5098684210526316</v>
      </c>
      <c r="Q346" s="832">
        <v>153</v>
      </c>
    </row>
    <row r="347" spans="1:17" ht="14.45" customHeight="1" x14ac:dyDescent="0.2">
      <c r="A347" s="821" t="s">
        <v>5161</v>
      </c>
      <c r="B347" s="822" t="s">
        <v>5162</v>
      </c>
      <c r="C347" s="822" t="s">
        <v>3621</v>
      </c>
      <c r="D347" s="822" t="s">
        <v>5163</v>
      </c>
      <c r="E347" s="822" t="s">
        <v>5164</v>
      </c>
      <c r="F347" s="831"/>
      <c r="G347" s="831"/>
      <c r="H347" s="831"/>
      <c r="I347" s="831"/>
      <c r="J347" s="831"/>
      <c r="K347" s="831"/>
      <c r="L347" s="831"/>
      <c r="M347" s="831"/>
      <c r="N347" s="831">
        <v>2</v>
      </c>
      <c r="O347" s="831">
        <v>2976</v>
      </c>
      <c r="P347" s="827"/>
      <c r="Q347" s="832">
        <v>1488</v>
      </c>
    </row>
    <row r="348" spans="1:17" ht="14.45" customHeight="1" x14ac:dyDescent="0.2">
      <c r="A348" s="821" t="s">
        <v>5161</v>
      </c>
      <c r="B348" s="822" t="s">
        <v>5162</v>
      </c>
      <c r="C348" s="822" t="s">
        <v>3621</v>
      </c>
      <c r="D348" s="822" t="s">
        <v>4652</v>
      </c>
      <c r="E348" s="822" t="s">
        <v>4653</v>
      </c>
      <c r="F348" s="831"/>
      <c r="G348" s="831"/>
      <c r="H348" s="831"/>
      <c r="I348" s="831"/>
      <c r="J348" s="831"/>
      <c r="K348" s="831"/>
      <c r="L348" s="831"/>
      <c r="M348" s="831"/>
      <c r="N348" s="831">
        <v>1</v>
      </c>
      <c r="O348" s="831">
        <v>354</v>
      </c>
      <c r="P348" s="827"/>
      <c r="Q348" s="832">
        <v>354</v>
      </c>
    </row>
    <row r="349" spans="1:17" ht="14.45" customHeight="1" x14ac:dyDescent="0.2">
      <c r="A349" s="821" t="s">
        <v>5161</v>
      </c>
      <c r="B349" s="822" t="s">
        <v>5162</v>
      </c>
      <c r="C349" s="822" t="s">
        <v>3621</v>
      </c>
      <c r="D349" s="822" t="s">
        <v>5165</v>
      </c>
      <c r="E349" s="822" t="s">
        <v>5166</v>
      </c>
      <c r="F349" s="831"/>
      <c r="G349" s="831"/>
      <c r="H349" s="831"/>
      <c r="I349" s="831"/>
      <c r="J349" s="831"/>
      <c r="K349" s="831"/>
      <c r="L349" s="831"/>
      <c r="M349" s="831"/>
      <c r="N349" s="831">
        <v>1</v>
      </c>
      <c r="O349" s="831">
        <v>516</v>
      </c>
      <c r="P349" s="827"/>
      <c r="Q349" s="832">
        <v>516</v>
      </c>
    </row>
    <row r="350" spans="1:17" ht="14.45" customHeight="1" x14ac:dyDescent="0.2">
      <c r="A350" s="821" t="s">
        <v>5161</v>
      </c>
      <c r="B350" s="822" t="s">
        <v>5162</v>
      </c>
      <c r="C350" s="822" t="s">
        <v>3621</v>
      </c>
      <c r="D350" s="822" t="s">
        <v>5167</v>
      </c>
      <c r="E350" s="822" t="s">
        <v>5168</v>
      </c>
      <c r="F350" s="831"/>
      <c r="G350" s="831"/>
      <c r="H350" s="831"/>
      <c r="I350" s="831"/>
      <c r="J350" s="831"/>
      <c r="K350" s="831"/>
      <c r="L350" s="831"/>
      <c r="M350" s="831"/>
      <c r="N350" s="831">
        <v>1</v>
      </c>
      <c r="O350" s="831">
        <v>426</v>
      </c>
      <c r="P350" s="827"/>
      <c r="Q350" s="832">
        <v>426</v>
      </c>
    </row>
    <row r="351" spans="1:17" ht="14.45" customHeight="1" x14ac:dyDescent="0.2">
      <c r="A351" s="821" t="s">
        <v>5161</v>
      </c>
      <c r="B351" s="822" t="s">
        <v>5162</v>
      </c>
      <c r="C351" s="822" t="s">
        <v>3621</v>
      </c>
      <c r="D351" s="822" t="s">
        <v>5169</v>
      </c>
      <c r="E351" s="822" t="s">
        <v>5170</v>
      </c>
      <c r="F351" s="831"/>
      <c r="G351" s="831"/>
      <c r="H351" s="831"/>
      <c r="I351" s="831"/>
      <c r="J351" s="831"/>
      <c r="K351" s="831"/>
      <c r="L351" s="831"/>
      <c r="M351" s="831"/>
      <c r="N351" s="831">
        <v>1</v>
      </c>
      <c r="O351" s="831">
        <v>294</v>
      </c>
      <c r="P351" s="827"/>
      <c r="Q351" s="832">
        <v>294</v>
      </c>
    </row>
    <row r="352" spans="1:17" ht="14.45" customHeight="1" x14ac:dyDescent="0.2">
      <c r="A352" s="821" t="s">
        <v>5171</v>
      </c>
      <c r="B352" s="822" t="s">
        <v>5102</v>
      </c>
      <c r="C352" s="822" t="s">
        <v>3621</v>
      </c>
      <c r="D352" s="822" t="s">
        <v>5103</v>
      </c>
      <c r="E352" s="822" t="s">
        <v>5104</v>
      </c>
      <c r="F352" s="831"/>
      <c r="G352" s="831"/>
      <c r="H352" s="831"/>
      <c r="I352" s="831"/>
      <c r="J352" s="831"/>
      <c r="K352" s="831"/>
      <c r="L352" s="831"/>
      <c r="M352" s="831"/>
      <c r="N352" s="831">
        <v>112</v>
      </c>
      <c r="O352" s="831">
        <v>19712</v>
      </c>
      <c r="P352" s="827"/>
      <c r="Q352" s="832">
        <v>176</v>
      </c>
    </row>
    <row r="353" spans="1:17" ht="14.45" customHeight="1" x14ac:dyDescent="0.2">
      <c r="A353" s="821" t="s">
        <v>5171</v>
      </c>
      <c r="B353" s="822" t="s">
        <v>5102</v>
      </c>
      <c r="C353" s="822" t="s">
        <v>3621</v>
      </c>
      <c r="D353" s="822" t="s">
        <v>5105</v>
      </c>
      <c r="E353" s="822" t="s">
        <v>5106</v>
      </c>
      <c r="F353" s="831"/>
      <c r="G353" s="831"/>
      <c r="H353" s="831"/>
      <c r="I353" s="831"/>
      <c r="J353" s="831"/>
      <c r="K353" s="831"/>
      <c r="L353" s="831"/>
      <c r="M353" s="831"/>
      <c r="N353" s="831">
        <v>14</v>
      </c>
      <c r="O353" s="831">
        <v>15050</v>
      </c>
      <c r="P353" s="827"/>
      <c r="Q353" s="832">
        <v>1075</v>
      </c>
    </row>
    <row r="354" spans="1:17" ht="14.45" customHeight="1" x14ac:dyDescent="0.2">
      <c r="A354" s="821" t="s">
        <v>5171</v>
      </c>
      <c r="B354" s="822" t="s">
        <v>5102</v>
      </c>
      <c r="C354" s="822" t="s">
        <v>3621</v>
      </c>
      <c r="D354" s="822" t="s">
        <v>5107</v>
      </c>
      <c r="E354" s="822" t="s">
        <v>5108</v>
      </c>
      <c r="F354" s="831"/>
      <c r="G354" s="831"/>
      <c r="H354" s="831"/>
      <c r="I354" s="831"/>
      <c r="J354" s="831"/>
      <c r="K354" s="831"/>
      <c r="L354" s="831"/>
      <c r="M354" s="831"/>
      <c r="N354" s="831">
        <v>2</v>
      </c>
      <c r="O354" s="831">
        <v>94</v>
      </c>
      <c r="P354" s="827"/>
      <c r="Q354" s="832">
        <v>47</v>
      </c>
    </row>
    <row r="355" spans="1:17" ht="14.45" customHeight="1" x14ac:dyDescent="0.2">
      <c r="A355" s="821" t="s">
        <v>5171</v>
      </c>
      <c r="B355" s="822" t="s">
        <v>5102</v>
      </c>
      <c r="C355" s="822" t="s">
        <v>3621</v>
      </c>
      <c r="D355" s="822" t="s">
        <v>5113</v>
      </c>
      <c r="E355" s="822" t="s">
        <v>5114</v>
      </c>
      <c r="F355" s="831"/>
      <c r="G355" s="831"/>
      <c r="H355" s="831"/>
      <c r="I355" s="831"/>
      <c r="J355" s="831"/>
      <c r="K355" s="831"/>
      <c r="L355" s="831"/>
      <c r="M355" s="831"/>
      <c r="N355" s="831">
        <v>4</v>
      </c>
      <c r="O355" s="831">
        <v>1512</v>
      </c>
      <c r="P355" s="827"/>
      <c r="Q355" s="832">
        <v>378</v>
      </c>
    </row>
    <row r="356" spans="1:17" ht="14.45" customHeight="1" x14ac:dyDescent="0.2">
      <c r="A356" s="821" t="s">
        <v>5171</v>
      </c>
      <c r="B356" s="822" t="s">
        <v>5102</v>
      </c>
      <c r="C356" s="822" t="s">
        <v>3621</v>
      </c>
      <c r="D356" s="822" t="s">
        <v>5115</v>
      </c>
      <c r="E356" s="822" t="s">
        <v>5116</v>
      </c>
      <c r="F356" s="831"/>
      <c r="G356" s="831"/>
      <c r="H356" s="831"/>
      <c r="I356" s="831"/>
      <c r="J356" s="831"/>
      <c r="K356" s="831"/>
      <c r="L356" s="831"/>
      <c r="M356" s="831"/>
      <c r="N356" s="831">
        <v>2</v>
      </c>
      <c r="O356" s="831">
        <v>70</v>
      </c>
      <c r="P356" s="827"/>
      <c r="Q356" s="832">
        <v>35</v>
      </c>
    </row>
    <row r="357" spans="1:17" ht="14.45" customHeight="1" x14ac:dyDescent="0.2">
      <c r="A357" s="821" t="s">
        <v>5171</v>
      </c>
      <c r="B357" s="822" t="s">
        <v>5102</v>
      </c>
      <c r="C357" s="822" t="s">
        <v>3621</v>
      </c>
      <c r="D357" s="822" t="s">
        <v>5129</v>
      </c>
      <c r="E357" s="822" t="s">
        <v>5130</v>
      </c>
      <c r="F357" s="831"/>
      <c r="G357" s="831"/>
      <c r="H357" s="831"/>
      <c r="I357" s="831"/>
      <c r="J357" s="831"/>
      <c r="K357" s="831"/>
      <c r="L357" s="831"/>
      <c r="M357" s="831"/>
      <c r="N357" s="831">
        <v>33</v>
      </c>
      <c r="O357" s="831">
        <v>4587</v>
      </c>
      <c r="P357" s="827"/>
      <c r="Q357" s="832">
        <v>139</v>
      </c>
    </row>
    <row r="358" spans="1:17" ht="14.45" customHeight="1" x14ac:dyDescent="0.2">
      <c r="A358" s="821" t="s">
        <v>5171</v>
      </c>
      <c r="B358" s="822" t="s">
        <v>5102</v>
      </c>
      <c r="C358" s="822" t="s">
        <v>3621</v>
      </c>
      <c r="D358" s="822" t="s">
        <v>5131</v>
      </c>
      <c r="E358" s="822" t="s">
        <v>5132</v>
      </c>
      <c r="F358" s="831"/>
      <c r="G358" s="831"/>
      <c r="H358" s="831"/>
      <c r="I358" s="831"/>
      <c r="J358" s="831"/>
      <c r="K358" s="831"/>
      <c r="L358" s="831"/>
      <c r="M358" s="831"/>
      <c r="N358" s="831">
        <v>22</v>
      </c>
      <c r="O358" s="831">
        <v>2046</v>
      </c>
      <c r="P358" s="827"/>
      <c r="Q358" s="832">
        <v>93</v>
      </c>
    </row>
    <row r="359" spans="1:17" ht="14.45" customHeight="1" x14ac:dyDescent="0.2">
      <c r="A359" s="821" t="s">
        <v>5171</v>
      </c>
      <c r="B359" s="822" t="s">
        <v>5102</v>
      </c>
      <c r="C359" s="822" t="s">
        <v>3621</v>
      </c>
      <c r="D359" s="822" t="s">
        <v>5137</v>
      </c>
      <c r="E359" s="822" t="s">
        <v>5138</v>
      </c>
      <c r="F359" s="831"/>
      <c r="G359" s="831"/>
      <c r="H359" s="831"/>
      <c r="I359" s="831"/>
      <c r="J359" s="831"/>
      <c r="K359" s="831"/>
      <c r="L359" s="831"/>
      <c r="M359" s="831"/>
      <c r="N359" s="831">
        <v>9</v>
      </c>
      <c r="O359" s="831">
        <v>2961</v>
      </c>
      <c r="P359" s="827"/>
      <c r="Q359" s="832">
        <v>329</v>
      </c>
    </row>
    <row r="360" spans="1:17" ht="14.45" customHeight="1" x14ac:dyDescent="0.2">
      <c r="A360" s="821" t="s">
        <v>5171</v>
      </c>
      <c r="B360" s="822" t="s">
        <v>5102</v>
      </c>
      <c r="C360" s="822" t="s">
        <v>3621</v>
      </c>
      <c r="D360" s="822" t="s">
        <v>5139</v>
      </c>
      <c r="E360" s="822" t="s">
        <v>5140</v>
      </c>
      <c r="F360" s="831"/>
      <c r="G360" s="831"/>
      <c r="H360" s="831"/>
      <c r="I360" s="831"/>
      <c r="J360" s="831"/>
      <c r="K360" s="831"/>
      <c r="L360" s="831"/>
      <c r="M360" s="831"/>
      <c r="N360" s="831">
        <v>4</v>
      </c>
      <c r="O360" s="831">
        <v>208</v>
      </c>
      <c r="P360" s="827"/>
      <c r="Q360" s="832">
        <v>52</v>
      </c>
    </row>
    <row r="361" spans="1:17" ht="14.45" customHeight="1" x14ac:dyDescent="0.2">
      <c r="A361" s="821" t="s">
        <v>5171</v>
      </c>
      <c r="B361" s="822" t="s">
        <v>5102</v>
      </c>
      <c r="C361" s="822" t="s">
        <v>3621</v>
      </c>
      <c r="D361" s="822" t="s">
        <v>5147</v>
      </c>
      <c r="E361" s="822" t="s">
        <v>5148</v>
      </c>
      <c r="F361" s="831"/>
      <c r="G361" s="831"/>
      <c r="H361" s="831"/>
      <c r="I361" s="831"/>
      <c r="J361" s="831"/>
      <c r="K361" s="831"/>
      <c r="L361" s="831"/>
      <c r="M361" s="831"/>
      <c r="N361" s="831">
        <v>1</v>
      </c>
      <c r="O361" s="831">
        <v>243</v>
      </c>
      <c r="P361" s="827"/>
      <c r="Q361" s="832">
        <v>243</v>
      </c>
    </row>
    <row r="362" spans="1:17" ht="14.45" customHeight="1" x14ac:dyDescent="0.2">
      <c r="A362" s="821" t="s">
        <v>5171</v>
      </c>
      <c r="B362" s="822" t="s">
        <v>5102</v>
      </c>
      <c r="C362" s="822" t="s">
        <v>3621</v>
      </c>
      <c r="D362" s="822" t="s">
        <v>5153</v>
      </c>
      <c r="E362" s="822" t="s">
        <v>5154</v>
      </c>
      <c r="F362" s="831"/>
      <c r="G362" s="831"/>
      <c r="H362" s="831"/>
      <c r="I362" s="831"/>
      <c r="J362" s="831"/>
      <c r="K362" s="831"/>
      <c r="L362" s="831"/>
      <c r="M362" s="831"/>
      <c r="N362" s="831">
        <v>14</v>
      </c>
      <c r="O362" s="831">
        <v>12516</v>
      </c>
      <c r="P362" s="827"/>
      <c r="Q362" s="832">
        <v>894</v>
      </c>
    </row>
    <row r="363" spans="1:17" ht="14.45" customHeight="1" x14ac:dyDescent="0.2">
      <c r="A363" s="821" t="s">
        <v>5171</v>
      </c>
      <c r="B363" s="822" t="s">
        <v>5102</v>
      </c>
      <c r="C363" s="822" t="s">
        <v>3621</v>
      </c>
      <c r="D363" s="822" t="s">
        <v>5155</v>
      </c>
      <c r="E363" s="822" t="s">
        <v>5156</v>
      </c>
      <c r="F363" s="831"/>
      <c r="G363" s="831"/>
      <c r="H363" s="831"/>
      <c r="I363" s="831"/>
      <c r="J363" s="831"/>
      <c r="K363" s="831"/>
      <c r="L363" s="831"/>
      <c r="M363" s="831"/>
      <c r="N363" s="831">
        <v>32</v>
      </c>
      <c r="O363" s="831">
        <v>8448</v>
      </c>
      <c r="P363" s="827"/>
      <c r="Q363" s="832">
        <v>264</v>
      </c>
    </row>
    <row r="364" spans="1:17" ht="14.45" customHeight="1" x14ac:dyDescent="0.2">
      <c r="A364" s="821" t="s">
        <v>5171</v>
      </c>
      <c r="B364" s="822" t="s">
        <v>4504</v>
      </c>
      <c r="C364" s="822" t="s">
        <v>3621</v>
      </c>
      <c r="D364" s="822" t="s">
        <v>4507</v>
      </c>
      <c r="E364" s="822" t="s">
        <v>4508</v>
      </c>
      <c r="F364" s="831">
        <v>192</v>
      </c>
      <c r="G364" s="831">
        <v>2009664</v>
      </c>
      <c r="H364" s="831">
        <v>1.0999802955665026</v>
      </c>
      <c r="I364" s="831">
        <v>10467</v>
      </c>
      <c r="J364" s="831">
        <v>174</v>
      </c>
      <c r="K364" s="831">
        <v>1827000</v>
      </c>
      <c r="L364" s="831">
        <v>1</v>
      </c>
      <c r="M364" s="831">
        <v>10500</v>
      </c>
      <c r="N364" s="831">
        <v>208</v>
      </c>
      <c r="O364" s="831">
        <v>2190240</v>
      </c>
      <c r="P364" s="827">
        <v>1.1988177339901478</v>
      </c>
      <c r="Q364" s="832">
        <v>10530</v>
      </c>
    </row>
    <row r="365" spans="1:17" ht="14.45" customHeight="1" x14ac:dyDescent="0.2">
      <c r="A365" s="821" t="s">
        <v>5171</v>
      </c>
      <c r="B365" s="822" t="s">
        <v>4504</v>
      </c>
      <c r="C365" s="822" t="s">
        <v>3621</v>
      </c>
      <c r="D365" s="822" t="s">
        <v>5172</v>
      </c>
      <c r="E365" s="822" t="s">
        <v>5173</v>
      </c>
      <c r="F365" s="831"/>
      <c r="G365" s="831"/>
      <c r="H365" s="831"/>
      <c r="I365" s="831"/>
      <c r="J365" s="831">
        <v>1</v>
      </c>
      <c r="K365" s="831">
        <v>7561</v>
      </c>
      <c r="L365" s="831">
        <v>1</v>
      </c>
      <c r="M365" s="831">
        <v>7561</v>
      </c>
      <c r="N365" s="831">
        <v>2</v>
      </c>
      <c r="O365" s="831">
        <v>15128</v>
      </c>
      <c r="P365" s="827">
        <v>2.0007935458272716</v>
      </c>
      <c r="Q365" s="832">
        <v>7564</v>
      </c>
    </row>
    <row r="366" spans="1:17" ht="14.45" customHeight="1" x14ac:dyDescent="0.2">
      <c r="A366" s="821" t="s">
        <v>5171</v>
      </c>
      <c r="B366" s="822" t="s">
        <v>4504</v>
      </c>
      <c r="C366" s="822" t="s">
        <v>3621</v>
      </c>
      <c r="D366" s="822" t="s">
        <v>5174</v>
      </c>
      <c r="E366" s="822" t="s">
        <v>5175</v>
      </c>
      <c r="F366" s="831"/>
      <c r="G366" s="831"/>
      <c r="H366" s="831"/>
      <c r="I366" s="831"/>
      <c r="J366" s="831">
        <v>1</v>
      </c>
      <c r="K366" s="831">
        <v>0</v>
      </c>
      <c r="L366" s="831"/>
      <c r="M366" s="831">
        <v>0</v>
      </c>
      <c r="N366" s="831"/>
      <c r="O366" s="831"/>
      <c r="P366" s="827"/>
      <c r="Q366" s="832"/>
    </row>
    <row r="367" spans="1:17" ht="14.45" customHeight="1" x14ac:dyDescent="0.2">
      <c r="A367" s="821" t="s">
        <v>5171</v>
      </c>
      <c r="B367" s="822" t="s">
        <v>4504</v>
      </c>
      <c r="C367" s="822" t="s">
        <v>3621</v>
      </c>
      <c r="D367" s="822" t="s">
        <v>5176</v>
      </c>
      <c r="E367" s="822" t="s">
        <v>5177</v>
      </c>
      <c r="F367" s="831"/>
      <c r="G367" s="831"/>
      <c r="H367" s="831"/>
      <c r="I367" s="831"/>
      <c r="J367" s="831"/>
      <c r="K367" s="831"/>
      <c r="L367" s="831"/>
      <c r="M367" s="831"/>
      <c r="N367" s="831">
        <v>4</v>
      </c>
      <c r="O367" s="831">
        <v>0</v>
      </c>
      <c r="P367" s="827"/>
      <c r="Q367" s="832">
        <v>0</v>
      </c>
    </row>
    <row r="368" spans="1:17" ht="14.45" customHeight="1" x14ac:dyDescent="0.2">
      <c r="A368" s="821" t="s">
        <v>5171</v>
      </c>
      <c r="B368" s="822" t="s">
        <v>4504</v>
      </c>
      <c r="C368" s="822" t="s">
        <v>3621</v>
      </c>
      <c r="D368" s="822" t="s">
        <v>5091</v>
      </c>
      <c r="E368" s="822" t="s">
        <v>5092</v>
      </c>
      <c r="F368" s="831"/>
      <c r="G368" s="831"/>
      <c r="H368" s="831"/>
      <c r="I368" s="831"/>
      <c r="J368" s="831"/>
      <c r="K368" s="831"/>
      <c r="L368" s="831"/>
      <c r="M368" s="831"/>
      <c r="N368" s="831">
        <v>3</v>
      </c>
      <c r="O368" s="831">
        <v>14472</v>
      </c>
      <c r="P368" s="827"/>
      <c r="Q368" s="832">
        <v>4824</v>
      </c>
    </row>
    <row r="369" spans="1:17" ht="14.45" customHeight="1" x14ac:dyDescent="0.2">
      <c r="A369" s="821" t="s">
        <v>5171</v>
      </c>
      <c r="B369" s="822" t="s">
        <v>4504</v>
      </c>
      <c r="C369" s="822" t="s">
        <v>3621</v>
      </c>
      <c r="D369" s="822" t="s">
        <v>5178</v>
      </c>
      <c r="E369" s="822" t="s">
        <v>5179</v>
      </c>
      <c r="F369" s="831">
        <v>20</v>
      </c>
      <c r="G369" s="831">
        <v>22140</v>
      </c>
      <c r="H369" s="831">
        <v>0.5248933143669986</v>
      </c>
      <c r="I369" s="831">
        <v>1107</v>
      </c>
      <c r="J369" s="831">
        <v>38</v>
      </c>
      <c r="K369" s="831">
        <v>42180</v>
      </c>
      <c r="L369" s="831">
        <v>1</v>
      </c>
      <c r="M369" s="831">
        <v>1110</v>
      </c>
      <c r="N369" s="831">
        <v>32</v>
      </c>
      <c r="O369" s="831">
        <v>35648</v>
      </c>
      <c r="P369" s="827">
        <v>0.84513987671882407</v>
      </c>
      <c r="Q369" s="832">
        <v>1114</v>
      </c>
    </row>
    <row r="370" spans="1:17" ht="14.45" customHeight="1" x14ac:dyDescent="0.2">
      <c r="A370" s="821" t="s">
        <v>5171</v>
      </c>
      <c r="B370" s="822" t="s">
        <v>4504</v>
      </c>
      <c r="C370" s="822" t="s">
        <v>3621</v>
      </c>
      <c r="D370" s="822" t="s">
        <v>5180</v>
      </c>
      <c r="E370" s="822" t="s">
        <v>5181</v>
      </c>
      <c r="F370" s="831">
        <v>19</v>
      </c>
      <c r="G370" s="831">
        <v>167314</v>
      </c>
      <c r="H370" s="831">
        <v>0.5753002623534792</v>
      </c>
      <c r="I370" s="831">
        <v>8806</v>
      </c>
      <c r="J370" s="831">
        <v>33</v>
      </c>
      <c r="K370" s="831">
        <v>290829</v>
      </c>
      <c r="L370" s="831">
        <v>1</v>
      </c>
      <c r="M370" s="831">
        <v>8813</v>
      </c>
      <c r="N370" s="831">
        <v>25</v>
      </c>
      <c r="O370" s="831">
        <v>220500</v>
      </c>
      <c r="P370" s="827">
        <v>0.75817748573904253</v>
      </c>
      <c r="Q370" s="832">
        <v>8820</v>
      </c>
    </row>
    <row r="371" spans="1:17" ht="14.45" customHeight="1" thickBot="1" x14ac:dyDescent="0.25">
      <c r="A371" s="813" t="s">
        <v>5171</v>
      </c>
      <c r="B371" s="814" t="s">
        <v>4504</v>
      </c>
      <c r="C371" s="814" t="s">
        <v>3621</v>
      </c>
      <c r="D371" s="814" t="s">
        <v>5182</v>
      </c>
      <c r="E371" s="814" t="s">
        <v>5183</v>
      </c>
      <c r="F371" s="833">
        <v>9</v>
      </c>
      <c r="G371" s="833">
        <v>14661</v>
      </c>
      <c r="H371" s="833">
        <v>4.1590073529411763E-2</v>
      </c>
      <c r="I371" s="833">
        <v>1629</v>
      </c>
      <c r="J371" s="833">
        <v>216</v>
      </c>
      <c r="K371" s="833">
        <v>352512</v>
      </c>
      <c r="L371" s="833">
        <v>1</v>
      </c>
      <c r="M371" s="833">
        <v>1632</v>
      </c>
      <c r="N371" s="833">
        <v>214</v>
      </c>
      <c r="O371" s="833">
        <v>350104</v>
      </c>
      <c r="P371" s="819">
        <v>0.9931690268700073</v>
      </c>
      <c r="Q371" s="834">
        <v>1636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92CE2C73-5344-4ED3-840E-D27C00D11DD7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5093</v>
      </c>
      <c r="D3" s="193">
        <f>SUBTOTAL(9,D6:D1048576)</f>
        <v>4978</v>
      </c>
      <c r="E3" s="193">
        <f>SUBTOTAL(9,E6:E1048576)</f>
        <v>4363</v>
      </c>
      <c r="F3" s="194">
        <f>IF(OR(E3=0,D3=0),"",E3/D3)</f>
        <v>0.87645640819606263</v>
      </c>
      <c r="G3" s="388">
        <f>SUBTOTAL(9,G6:G1048576)</f>
        <v>19782.735479999999</v>
      </c>
      <c r="H3" s="389">
        <f>SUBTOTAL(9,H6:H1048576)</f>
        <v>19726.417400000002</v>
      </c>
      <c r="I3" s="389">
        <f>SUBTOTAL(9,I6:I1048576)</f>
        <v>19789.482079999987</v>
      </c>
      <c r="J3" s="194">
        <f>IF(OR(I3=0,H3=0),"",I3/H3)</f>
        <v>1.0031969657095456</v>
      </c>
      <c r="K3" s="388">
        <f>SUBTOTAL(9,K6:K1048576)</f>
        <v>4637.93</v>
      </c>
      <c r="L3" s="389">
        <f>SUBTOTAL(9,L6:L1048576)</f>
        <v>4648.09</v>
      </c>
      <c r="M3" s="389">
        <f>SUBTOTAL(9,M6:M1048576)</f>
        <v>4935.8999999999996</v>
      </c>
      <c r="N3" s="195">
        <f>IF(OR(M3=0,E3=0),"",M3*1000/E3)</f>
        <v>1131.3087325234931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1"/>
      <c r="B5" s="972"/>
      <c r="C5" s="979">
        <v>2018</v>
      </c>
      <c r="D5" s="979">
        <v>2019</v>
      </c>
      <c r="E5" s="979">
        <v>2020</v>
      </c>
      <c r="F5" s="980" t="s">
        <v>2</v>
      </c>
      <c r="G5" s="990">
        <v>2018</v>
      </c>
      <c r="H5" s="979">
        <v>2019</v>
      </c>
      <c r="I5" s="979">
        <v>2020</v>
      </c>
      <c r="J5" s="980" t="s">
        <v>2</v>
      </c>
      <c r="K5" s="990">
        <v>2018</v>
      </c>
      <c r="L5" s="979">
        <v>2019</v>
      </c>
      <c r="M5" s="979">
        <v>2020</v>
      </c>
      <c r="N5" s="991" t="s">
        <v>92</v>
      </c>
    </row>
    <row r="6" spans="1:14" ht="14.45" customHeight="1" x14ac:dyDescent="0.2">
      <c r="A6" s="973" t="s">
        <v>4067</v>
      </c>
      <c r="B6" s="976" t="s">
        <v>5185</v>
      </c>
      <c r="C6" s="981">
        <v>3813</v>
      </c>
      <c r="D6" s="982">
        <v>3719</v>
      </c>
      <c r="E6" s="982">
        <v>3140</v>
      </c>
      <c r="F6" s="987"/>
      <c r="G6" s="981">
        <v>3791.3077400000016</v>
      </c>
      <c r="H6" s="982">
        <v>3744.3922399999997</v>
      </c>
      <c r="I6" s="982">
        <v>3205.3234400000019</v>
      </c>
      <c r="J6" s="987"/>
      <c r="K6" s="981">
        <v>419.43</v>
      </c>
      <c r="L6" s="982">
        <v>409.09</v>
      </c>
      <c r="M6" s="982">
        <v>345.4</v>
      </c>
      <c r="N6" s="992">
        <v>110</v>
      </c>
    </row>
    <row r="7" spans="1:14" ht="14.45" customHeight="1" x14ac:dyDescent="0.2">
      <c r="A7" s="974" t="s">
        <v>4258</v>
      </c>
      <c r="B7" s="977" t="s">
        <v>5186</v>
      </c>
      <c r="C7" s="983">
        <v>23</v>
      </c>
      <c r="D7" s="984">
        <v>12</v>
      </c>
      <c r="E7" s="984">
        <v>32</v>
      </c>
      <c r="F7" s="988"/>
      <c r="G7" s="983">
        <v>661.6962000000002</v>
      </c>
      <c r="H7" s="984">
        <v>345.27600000000001</v>
      </c>
      <c r="I7" s="984">
        <v>920.90520000000015</v>
      </c>
      <c r="J7" s="988"/>
      <c r="K7" s="983">
        <v>253</v>
      </c>
      <c r="L7" s="984">
        <v>132</v>
      </c>
      <c r="M7" s="984">
        <v>352</v>
      </c>
      <c r="N7" s="993">
        <v>11000</v>
      </c>
    </row>
    <row r="8" spans="1:14" ht="14.45" customHeight="1" x14ac:dyDescent="0.2">
      <c r="A8" s="974" t="s">
        <v>4291</v>
      </c>
      <c r="B8" s="977" t="s">
        <v>5186</v>
      </c>
      <c r="C8" s="983">
        <v>153</v>
      </c>
      <c r="D8" s="984">
        <v>159</v>
      </c>
      <c r="E8" s="984">
        <v>190</v>
      </c>
      <c r="F8" s="988"/>
      <c r="G8" s="983">
        <v>3905.7315599999997</v>
      </c>
      <c r="H8" s="984">
        <v>4002.5177999999992</v>
      </c>
      <c r="I8" s="984">
        <v>4783.8635999999979</v>
      </c>
      <c r="J8" s="988"/>
      <c r="K8" s="983">
        <v>1377</v>
      </c>
      <c r="L8" s="984">
        <v>1431</v>
      </c>
      <c r="M8" s="984">
        <v>1710</v>
      </c>
      <c r="N8" s="993">
        <v>9000</v>
      </c>
    </row>
    <row r="9" spans="1:14" ht="14.45" customHeight="1" x14ac:dyDescent="0.2">
      <c r="A9" s="974" t="s">
        <v>4284</v>
      </c>
      <c r="B9" s="977" t="s">
        <v>5186</v>
      </c>
      <c r="C9" s="983">
        <v>203</v>
      </c>
      <c r="D9" s="984">
        <v>205</v>
      </c>
      <c r="E9" s="984">
        <v>199</v>
      </c>
      <c r="F9" s="988"/>
      <c r="G9" s="983">
        <v>4444.25504</v>
      </c>
      <c r="H9" s="984">
        <v>4422.4326000000019</v>
      </c>
      <c r="I9" s="984">
        <v>4294.033199999998</v>
      </c>
      <c r="J9" s="988"/>
      <c r="K9" s="983">
        <v>1421</v>
      </c>
      <c r="L9" s="984">
        <v>1435</v>
      </c>
      <c r="M9" s="984">
        <v>1393</v>
      </c>
      <c r="N9" s="993">
        <v>7000</v>
      </c>
    </row>
    <row r="10" spans="1:14" ht="14.45" customHeight="1" x14ac:dyDescent="0.2">
      <c r="A10" s="974" t="s">
        <v>4260</v>
      </c>
      <c r="B10" s="977" t="s">
        <v>5186</v>
      </c>
      <c r="C10" s="983">
        <v>385</v>
      </c>
      <c r="D10" s="984">
        <v>437</v>
      </c>
      <c r="E10" s="984">
        <v>404</v>
      </c>
      <c r="F10" s="988"/>
      <c r="G10" s="983">
        <v>4132.3039799999997</v>
      </c>
      <c r="H10" s="984">
        <v>4693.9771399999991</v>
      </c>
      <c r="I10" s="984">
        <v>4332.5913599999913</v>
      </c>
      <c r="J10" s="988"/>
      <c r="K10" s="983">
        <v>770</v>
      </c>
      <c r="L10" s="984">
        <v>874</v>
      </c>
      <c r="M10" s="984">
        <v>808</v>
      </c>
      <c r="N10" s="993">
        <v>2000</v>
      </c>
    </row>
    <row r="11" spans="1:14" ht="14.45" customHeight="1" x14ac:dyDescent="0.2">
      <c r="A11" s="974" t="s">
        <v>4286</v>
      </c>
      <c r="B11" s="977" t="s">
        <v>5186</v>
      </c>
      <c r="C11" s="983">
        <v>279</v>
      </c>
      <c r="D11" s="984">
        <v>288</v>
      </c>
      <c r="E11" s="984">
        <v>257</v>
      </c>
      <c r="F11" s="988"/>
      <c r="G11" s="983">
        <v>1676.3436000000002</v>
      </c>
      <c r="H11" s="984">
        <v>1737.0611400000012</v>
      </c>
      <c r="I11" s="984">
        <v>1552.0250399999995</v>
      </c>
      <c r="J11" s="988"/>
      <c r="K11" s="983">
        <v>279</v>
      </c>
      <c r="L11" s="984">
        <v>288</v>
      </c>
      <c r="M11" s="984">
        <v>257</v>
      </c>
      <c r="N11" s="993">
        <v>1000</v>
      </c>
    </row>
    <row r="12" spans="1:14" ht="14.45" customHeight="1" thickBot="1" x14ac:dyDescent="0.25">
      <c r="A12" s="975" t="s">
        <v>4282</v>
      </c>
      <c r="B12" s="978" t="s">
        <v>5186</v>
      </c>
      <c r="C12" s="985">
        <v>237</v>
      </c>
      <c r="D12" s="986">
        <v>158</v>
      </c>
      <c r="E12" s="986">
        <v>141</v>
      </c>
      <c r="F12" s="989"/>
      <c r="G12" s="985">
        <v>1171.0973600000002</v>
      </c>
      <c r="H12" s="986">
        <v>780.76047999999923</v>
      </c>
      <c r="I12" s="986">
        <v>700.74024000000043</v>
      </c>
      <c r="J12" s="989"/>
      <c r="K12" s="985">
        <v>118.5</v>
      </c>
      <c r="L12" s="986">
        <v>79</v>
      </c>
      <c r="M12" s="986">
        <v>70.5</v>
      </c>
      <c r="N12" s="994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47DCA243-7E99-4453-9C4F-1F500D668C85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1.0554704271049355</v>
      </c>
      <c r="C4" s="323">
        <f t="shared" ref="C4:M4" si="0">(C10+C8)/C6</f>
        <v>0.88957115879408233</v>
      </c>
      <c r="D4" s="323">
        <f t="shared" si="0"/>
        <v>0.93811420524193756</v>
      </c>
      <c r="E4" s="323">
        <f t="shared" si="0"/>
        <v>0.83486294947974482</v>
      </c>
      <c r="F4" s="323">
        <f t="shared" si="0"/>
        <v>0.87226818913186654</v>
      </c>
      <c r="G4" s="323">
        <f t="shared" si="0"/>
        <v>0.98202083992580225</v>
      </c>
      <c r="H4" s="323">
        <f t="shared" si="0"/>
        <v>0.96946733331703516</v>
      </c>
      <c r="I4" s="323">
        <f t="shared" si="0"/>
        <v>1.8785023619266632E-2</v>
      </c>
      <c r="J4" s="323">
        <f t="shared" si="0"/>
        <v>1.8785023619266632E-2</v>
      </c>
      <c r="K4" s="323">
        <f t="shared" si="0"/>
        <v>1.8785023619266632E-2</v>
      </c>
      <c r="L4" s="323">
        <f t="shared" si="0"/>
        <v>1.8785023619266632E-2</v>
      </c>
      <c r="M4" s="323">
        <f t="shared" si="0"/>
        <v>1.8785023619266632E-2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12724.359390000001</v>
      </c>
      <c r="C5" s="323">
        <f>IF(ISERROR(VLOOKUP($A5,'Man Tab'!$A:$Q,COLUMN()+2,0)),0,VLOOKUP($A5,'Man Tab'!$A:$Q,COLUMN()+2,0))</f>
        <v>14067.893410000001</v>
      </c>
      <c r="D5" s="323">
        <f>IF(ISERROR(VLOOKUP($A5,'Man Tab'!$A:$Q,COLUMN()+2,0)),0,VLOOKUP($A5,'Man Tab'!$A:$Q,COLUMN()+2,0))</f>
        <v>12535.00945</v>
      </c>
      <c r="E5" s="323">
        <f>IF(ISERROR(VLOOKUP($A5,'Man Tab'!$A:$Q,COLUMN()+2,0)),0,VLOOKUP($A5,'Man Tab'!$A:$Q,COLUMN()+2,0))</f>
        <v>12556.933349999999</v>
      </c>
      <c r="F5" s="323">
        <f>IF(ISERROR(VLOOKUP($A5,'Man Tab'!$A:$Q,COLUMN()+2,0)),0,VLOOKUP($A5,'Man Tab'!$A:$Q,COLUMN()+2,0))</f>
        <v>15599.47234</v>
      </c>
      <c r="G5" s="323">
        <f>IF(ISERROR(VLOOKUP($A5,'Man Tab'!$A:$Q,COLUMN()+2,0)),0,VLOOKUP($A5,'Man Tab'!$A:$Q,COLUMN()+2,0))</f>
        <v>14203.41944</v>
      </c>
      <c r="H5" s="323">
        <f>IF(ISERROR(VLOOKUP($A5,'Man Tab'!$A:$Q,COLUMN()+2,0)),0,VLOOKUP($A5,'Man Tab'!$A:$Q,COLUMN()+2,0))</f>
        <v>14185.72846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12724.359390000001</v>
      </c>
      <c r="C6" s="325">
        <f t="shared" ref="C6:M6" si="1">C5+B6</f>
        <v>26792.252800000002</v>
      </c>
      <c r="D6" s="325">
        <f t="shared" si="1"/>
        <v>39327.26225</v>
      </c>
      <c r="E6" s="325">
        <f t="shared" si="1"/>
        <v>51884.195599999999</v>
      </c>
      <c r="F6" s="325">
        <f t="shared" si="1"/>
        <v>67483.667939999999</v>
      </c>
      <c r="G6" s="325">
        <f t="shared" si="1"/>
        <v>81687.087379999997</v>
      </c>
      <c r="H6" s="325">
        <f t="shared" si="1"/>
        <v>95872.815839999996</v>
      </c>
      <c r="I6" s="325">
        <f t="shared" si="1"/>
        <v>95872.815839999996</v>
      </c>
      <c r="J6" s="325">
        <f t="shared" si="1"/>
        <v>95872.815839999996</v>
      </c>
      <c r="K6" s="325">
        <f t="shared" si="1"/>
        <v>95872.815839999996</v>
      </c>
      <c r="L6" s="325">
        <f t="shared" si="1"/>
        <v>95872.815839999996</v>
      </c>
      <c r="M6" s="325">
        <f t="shared" si="1"/>
        <v>95872.815839999996</v>
      </c>
    </row>
    <row r="7" spans="1:13" ht="14.45" customHeight="1" x14ac:dyDescent="0.2">
      <c r="A7" s="324" t="s">
        <v>125</v>
      </c>
      <c r="B7" s="324">
        <v>439.54199999999997</v>
      </c>
      <c r="C7" s="324">
        <v>778.54899999999998</v>
      </c>
      <c r="D7" s="324">
        <v>1207.6210000000001</v>
      </c>
      <c r="E7" s="324">
        <v>1416.037</v>
      </c>
      <c r="F7" s="324">
        <v>1924.001</v>
      </c>
      <c r="G7" s="324">
        <v>2623.7289999999998</v>
      </c>
      <c r="H7" s="324">
        <v>3038.1529999999998</v>
      </c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13186.259999999998</v>
      </c>
      <c r="C8" s="325">
        <f t="shared" ref="C8:M8" si="2">C7*30</f>
        <v>23356.47</v>
      </c>
      <c r="D8" s="325">
        <f t="shared" si="2"/>
        <v>36228.630000000005</v>
      </c>
      <c r="E8" s="325">
        <f t="shared" si="2"/>
        <v>42481.11</v>
      </c>
      <c r="F8" s="325">
        <f t="shared" si="2"/>
        <v>57720.03</v>
      </c>
      <c r="G8" s="325">
        <f t="shared" si="2"/>
        <v>78711.87</v>
      </c>
      <c r="H8" s="325">
        <f t="shared" si="2"/>
        <v>91144.59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243925.04</v>
      </c>
      <c r="C9" s="324">
        <v>233220.33</v>
      </c>
      <c r="D9" s="324">
        <v>187687.99999999997</v>
      </c>
      <c r="E9" s="324">
        <v>170249.2</v>
      </c>
      <c r="F9" s="324">
        <v>308744.26</v>
      </c>
      <c r="G9" s="324">
        <v>362725.33</v>
      </c>
      <c r="H9" s="324">
        <v>294420.94999999995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243.92504</v>
      </c>
      <c r="C10" s="325">
        <f t="shared" ref="C10:M10" si="3">C9/1000+B10</f>
        <v>477.14536999999996</v>
      </c>
      <c r="D10" s="325">
        <f t="shared" si="3"/>
        <v>664.83336999999995</v>
      </c>
      <c r="E10" s="325">
        <f t="shared" si="3"/>
        <v>835.08256999999992</v>
      </c>
      <c r="F10" s="325">
        <f t="shared" si="3"/>
        <v>1143.82683</v>
      </c>
      <c r="G10" s="325">
        <f t="shared" si="3"/>
        <v>1506.55216</v>
      </c>
      <c r="H10" s="325">
        <f t="shared" si="3"/>
        <v>1800.9731099999999</v>
      </c>
      <c r="I10" s="325">
        <f t="shared" si="3"/>
        <v>1800.9731099999999</v>
      </c>
      <c r="J10" s="325">
        <f t="shared" si="3"/>
        <v>1800.9731099999999</v>
      </c>
      <c r="K10" s="325">
        <f t="shared" si="3"/>
        <v>1800.9731099999999</v>
      </c>
      <c r="L10" s="325">
        <f t="shared" si="3"/>
        <v>1800.9731099999999</v>
      </c>
      <c r="M10" s="325">
        <f t="shared" si="3"/>
        <v>1800.9731099999999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7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87C0F0DF-A9F8-4958-A911-82A6063B445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7000.0000001999997</v>
      </c>
      <c r="C7" s="56">
        <v>583.33333334999998</v>
      </c>
      <c r="D7" s="56">
        <v>762.02340000000004</v>
      </c>
      <c r="E7" s="56">
        <v>610.85056000000009</v>
      </c>
      <c r="F7" s="56">
        <v>810.38989000000004</v>
      </c>
      <c r="G7" s="56">
        <v>638.73589000000004</v>
      </c>
      <c r="H7" s="56">
        <v>566.89482999999996</v>
      </c>
      <c r="I7" s="56">
        <v>843.28976</v>
      </c>
      <c r="J7" s="56">
        <v>483.74213000000003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4715.9264599999997</v>
      </c>
      <c r="Q7" s="185">
        <v>0.67370377998075126</v>
      </c>
    </row>
    <row r="8" spans="1:17" ht="14.45" customHeight="1" x14ac:dyDescent="0.2">
      <c r="A8" s="19" t="s">
        <v>36</v>
      </c>
      <c r="B8" s="55">
        <v>1150.3645299</v>
      </c>
      <c r="C8" s="56">
        <v>95.863710824999998</v>
      </c>
      <c r="D8" s="56">
        <v>219.32</v>
      </c>
      <c r="E8" s="56">
        <v>98.31</v>
      </c>
      <c r="F8" s="56">
        <v>91.22</v>
      </c>
      <c r="G8" s="56">
        <v>71.02</v>
      </c>
      <c r="H8" s="56">
        <v>118.81</v>
      </c>
      <c r="I8" s="56">
        <v>102.58</v>
      </c>
      <c r="J8" s="56">
        <v>94.92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796.18000000000006</v>
      </c>
      <c r="Q8" s="185">
        <v>0.69211104767739251</v>
      </c>
    </row>
    <row r="9" spans="1:17" ht="14.45" customHeight="1" x14ac:dyDescent="0.2">
      <c r="A9" s="19" t="s">
        <v>37</v>
      </c>
      <c r="B9" s="55">
        <v>65540.000000799992</v>
      </c>
      <c r="C9" s="56">
        <v>5461.6666667333329</v>
      </c>
      <c r="D9" s="56">
        <v>3515.4494300000001</v>
      </c>
      <c r="E9" s="56">
        <v>4757.5052100000003</v>
      </c>
      <c r="F9" s="56">
        <v>3743.6311600000004</v>
      </c>
      <c r="G9" s="56">
        <v>3701.1102700000001</v>
      </c>
      <c r="H9" s="56">
        <v>6432.9742900000001</v>
      </c>
      <c r="I9" s="56">
        <v>5105.86456</v>
      </c>
      <c r="J9" s="56">
        <v>2736.25819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29992.793110000006</v>
      </c>
      <c r="Q9" s="185">
        <v>0.45762577219459732</v>
      </c>
    </row>
    <row r="10" spans="1:17" ht="14.45" customHeight="1" x14ac:dyDescent="0.2">
      <c r="A10" s="19" t="s">
        <v>38</v>
      </c>
      <c r="B10" s="55">
        <v>705.2997249</v>
      </c>
      <c r="C10" s="56">
        <v>58.774977075000002</v>
      </c>
      <c r="D10" s="56">
        <v>55.452550000000002</v>
      </c>
      <c r="E10" s="56">
        <v>52.413669999999996</v>
      </c>
      <c r="F10" s="56">
        <v>40.974849999999996</v>
      </c>
      <c r="G10" s="56">
        <v>34.002369999999999</v>
      </c>
      <c r="H10" s="56">
        <v>54.070209999999996</v>
      </c>
      <c r="I10" s="56">
        <v>55.409169999999996</v>
      </c>
      <c r="J10" s="56">
        <v>48.737209999999997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341.06002999999998</v>
      </c>
      <c r="Q10" s="185">
        <v>0.4835675074853556</v>
      </c>
    </row>
    <row r="11" spans="1:17" ht="14.45" customHeight="1" x14ac:dyDescent="0.2">
      <c r="A11" s="19" t="s">
        <v>39</v>
      </c>
      <c r="B11" s="55">
        <v>1136.2534983999999</v>
      </c>
      <c r="C11" s="56">
        <v>94.687791533333325</v>
      </c>
      <c r="D11" s="56">
        <v>67.508679999999998</v>
      </c>
      <c r="E11" s="56">
        <v>70.396500000000003</v>
      </c>
      <c r="F11" s="56">
        <v>104.34626</v>
      </c>
      <c r="G11" s="56">
        <v>82.725750000000005</v>
      </c>
      <c r="H11" s="56">
        <v>86.241420000000005</v>
      </c>
      <c r="I11" s="56">
        <v>97.571130000000011</v>
      </c>
      <c r="J11" s="56">
        <v>84.814179999999993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593.60392000000002</v>
      </c>
      <c r="Q11" s="185">
        <v>0.52242208348390162</v>
      </c>
    </row>
    <row r="12" spans="1:17" ht="14.45" customHeight="1" x14ac:dyDescent="0.2">
      <c r="A12" s="19" t="s">
        <v>40</v>
      </c>
      <c r="B12" s="55">
        <v>220.6165732</v>
      </c>
      <c r="C12" s="56">
        <v>18.384714433333333</v>
      </c>
      <c r="D12" s="56">
        <v>18.695490000000003</v>
      </c>
      <c r="E12" s="56">
        <v>20.660310000000003</v>
      </c>
      <c r="F12" s="56">
        <v>16.193719999999999</v>
      </c>
      <c r="G12" s="56">
        <v>62.300599999999996</v>
      </c>
      <c r="H12" s="56">
        <v>125.60727</v>
      </c>
      <c r="I12" s="56">
        <v>67.618960000000001</v>
      </c>
      <c r="J12" s="56">
        <v>10.113899999999999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321.19024999999999</v>
      </c>
      <c r="Q12" s="185">
        <v>1.4558754373762524</v>
      </c>
    </row>
    <row r="13" spans="1:17" ht="14.45" customHeight="1" x14ac:dyDescent="0.2">
      <c r="A13" s="19" t="s">
        <v>41</v>
      </c>
      <c r="B13" s="55">
        <v>2449.9999997</v>
      </c>
      <c r="C13" s="56">
        <v>204.16666664166667</v>
      </c>
      <c r="D13" s="56">
        <v>166.99643</v>
      </c>
      <c r="E13" s="56">
        <v>179.80732999999998</v>
      </c>
      <c r="F13" s="56">
        <v>225.92876999999999</v>
      </c>
      <c r="G13" s="56">
        <v>318.63443999999998</v>
      </c>
      <c r="H13" s="56">
        <v>239.56644</v>
      </c>
      <c r="I13" s="56">
        <v>192.73748999999998</v>
      </c>
      <c r="J13" s="56">
        <v>227.60445999999999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1551.2753600000001</v>
      </c>
      <c r="Q13" s="185">
        <v>0.63317361640406211</v>
      </c>
    </row>
    <row r="14" spans="1:17" ht="14.45" customHeight="1" x14ac:dyDescent="0.2">
      <c r="A14" s="19" t="s">
        <v>42</v>
      </c>
      <c r="B14" s="55">
        <v>2571.5391261999998</v>
      </c>
      <c r="C14" s="56">
        <v>214.29492718333333</v>
      </c>
      <c r="D14" s="56">
        <v>309.74099999999999</v>
      </c>
      <c r="E14" s="56">
        <v>241.059</v>
      </c>
      <c r="F14" s="56">
        <v>241.81299999999999</v>
      </c>
      <c r="G14" s="56">
        <v>194.59</v>
      </c>
      <c r="H14" s="56">
        <v>182.03100000000001</v>
      </c>
      <c r="I14" s="56">
        <v>152.55600000000001</v>
      </c>
      <c r="J14" s="56">
        <v>152.364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1474.154</v>
      </c>
      <c r="Q14" s="185">
        <v>0.57325746475356121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2546.8883254999996</v>
      </c>
      <c r="C17" s="56">
        <v>212.24069379166664</v>
      </c>
      <c r="D17" s="56">
        <v>38.993650000000002</v>
      </c>
      <c r="E17" s="56">
        <v>422.90459999999996</v>
      </c>
      <c r="F17" s="56">
        <v>67.039179999999988</v>
      </c>
      <c r="G17" s="56">
        <v>200.24316000000002</v>
      </c>
      <c r="H17" s="56">
        <v>66.396410000000003</v>
      </c>
      <c r="I17" s="56">
        <v>88.907970000000006</v>
      </c>
      <c r="J17" s="56">
        <v>65.153620000000004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949.63859000000002</v>
      </c>
      <c r="Q17" s="185">
        <v>0.37286228080438866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4.8710000000000004</v>
      </c>
      <c r="E18" s="56">
        <v>5.6</v>
      </c>
      <c r="F18" s="56">
        <v>16.033999999999999</v>
      </c>
      <c r="G18" s="56">
        <v>3.169</v>
      </c>
      <c r="H18" s="56">
        <v>22</v>
      </c>
      <c r="I18" s="56">
        <v>30.884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82.557999999999993</v>
      </c>
      <c r="Q18" s="185" t="s">
        <v>329</v>
      </c>
    </row>
    <row r="19" spans="1:17" ht="14.45" customHeight="1" x14ac:dyDescent="0.2">
      <c r="A19" s="19" t="s">
        <v>47</v>
      </c>
      <c r="B19" s="55">
        <v>4055.2672996000001</v>
      </c>
      <c r="C19" s="56">
        <v>337.93894163333334</v>
      </c>
      <c r="D19" s="56">
        <v>383.79915999999997</v>
      </c>
      <c r="E19" s="56">
        <v>536.97997999999995</v>
      </c>
      <c r="F19" s="56">
        <v>611.62780000000009</v>
      </c>
      <c r="G19" s="56">
        <v>616.54671999999994</v>
      </c>
      <c r="H19" s="56">
        <v>581.51970999999992</v>
      </c>
      <c r="I19" s="56">
        <v>509.23864000000003</v>
      </c>
      <c r="J19" s="56">
        <v>345.40171999999995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3585.1137299999996</v>
      </c>
      <c r="Q19" s="185">
        <v>0.88406348216642217</v>
      </c>
    </row>
    <row r="20" spans="1:17" ht="14.45" customHeight="1" x14ac:dyDescent="0.2">
      <c r="A20" s="19" t="s">
        <v>48</v>
      </c>
      <c r="B20" s="55">
        <v>89582.750711200293</v>
      </c>
      <c r="C20" s="56">
        <v>7465.2292259333581</v>
      </c>
      <c r="D20" s="56">
        <v>6753.9778699999997</v>
      </c>
      <c r="E20" s="56">
        <v>6739.1225000000004</v>
      </c>
      <c r="F20" s="56">
        <v>6127.74136</v>
      </c>
      <c r="G20" s="56">
        <v>6253.6676900000002</v>
      </c>
      <c r="H20" s="56">
        <v>6728.2808700000005</v>
      </c>
      <c r="I20" s="56">
        <v>6637.0978099999993</v>
      </c>
      <c r="J20" s="56">
        <v>9650.8609600000018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48890.749060000002</v>
      </c>
      <c r="Q20" s="185">
        <v>0.54576074826743759</v>
      </c>
    </row>
    <row r="21" spans="1:17" ht="14.45" customHeight="1" x14ac:dyDescent="0.2">
      <c r="A21" s="20" t="s">
        <v>49</v>
      </c>
      <c r="B21" s="55">
        <v>4151.4413520999997</v>
      </c>
      <c r="C21" s="56">
        <v>345.95344600833329</v>
      </c>
      <c r="D21" s="56">
        <v>390.40355999999997</v>
      </c>
      <c r="E21" s="56">
        <v>287.08156000000002</v>
      </c>
      <c r="F21" s="56">
        <v>287.08156000000002</v>
      </c>
      <c r="G21" s="56">
        <v>284.73770999999999</v>
      </c>
      <c r="H21" s="56">
        <v>284.72973999999999</v>
      </c>
      <c r="I21" s="56">
        <v>290.47186999999997</v>
      </c>
      <c r="J21" s="56">
        <v>284.67583000000002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2109.1818300000004</v>
      </c>
      <c r="Q21" s="185">
        <v>0.50806012926885602</v>
      </c>
    </row>
    <row r="22" spans="1:17" ht="14.45" customHeight="1" x14ac:dyDescent="0.2">
      <c r="A22" s="19" t="s">
        <v>50</v>
      </c>
      <c r="B22" s="55">
        <v>10.495414199999999</v>
      </c>
      <c r="C22" s="56">
        <v>0.87461784999999992</v>
      </c>
      <c r="D22" s="56">
        <v>25</v>
      </c>
      <c r="E22" s="56">
        <v>41.163719999999998</v>
      </c>
      <c r="F22" s="56">
        <v>150.25467</v>
      </c>
      <c r="G22" s="56">
        <v>47.32835</v>
      </c>
      <c r="H22" s="56">
        <v>102.85</v>
      </c>
      <c r="I22" s="56">
        <v>19.669700000000002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386.26643999999993</v>
      </c>
      <c r="Q22" s="185">
        <v>36.803353601804488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149.87761919869808</v>
      </c>
      <c r="C24" s="56">
        <v>12.489801599891507</v>
      </c>
      <c r="D24" s="56">
        <v>12.12717000000157</v>
      </c>
      <c r="E24" s="56">
        <v>4.0384699999976874</v>
      </c>
      <c r="F24" s="56">
        <v>0.73322999999800231</v>
      </c>
      <c r="G24" s="56">
        <v>48.121399999999994</v>
      </c>
      <c r="H24" s="56">
        <v>7.5001499999980297</v>
      </c>
      <c r="I24" s="56">
        <v>9.5223800000003394</v>
      </c>
      <c r="J24" s="56">
        <v>1.0822599999974045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83.125059999993027</v>
      </c>
      <c r="Q24" s="185">
        <v>0.55461956524536982</v>
      </c>
    </row>
    <row r="25" spans="1:17" ht="14.45" customHeight="1" x14ac:dyDescent="0.2">
      <c r="A25" s="21" t="s">
        <v>53</v>
      </c>
      <c r="B25" s="58">
        <v>181270.794175099</v>
      </c>
      <c r="C25" s="59">
        <v>15105.899514591583</v>
      </c>
      <c r="D25" s="59">
        <v>12724.359390000001</v>
      </c>
      <c r="E25" s="59">
        <v>14067.893410000001</v>
      </c>
      <c r="F25" s="59">
        <v>12535.00945</v>
      </c>
      <c r="G25" s="59">
        <v>12556.933349999999</v>
      </c>
      <c r="H25" s="59">
        <v>15599.47234</v>
      </c>
      <c r="I25" s="59">
        <v>14203.41944</v>
      </c>
      <c r="J25" s="59">
        <v>14185.72846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95872.815839999996</v>
      </c>
      <c r="Q25" s="186">
        <v>0.52889278869375611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1302.72594</v>
      </c>
      <c r="E26" s="56">
        <v>912.71021999999994</v>
      </c>
      <c r="F26" s="56">
        <v>1010.5754599999999</v>
      </c>
      <c r="G26" s="56">
        <v>1168.4466399999999</v>
      </c>
      <c r="H26" s="56">
        <v>938.84957999999995</v>
      </c>
      <c r="I26" s="56">
        <v>1348.5262</v>
      </c>
      <c r="J26" s="56">
        <v>1122.6722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7804.5062400000006</v>
      </c>
      <c r="Q26" s="185" t="s">
        <v>329</v>
      </c>
    </row>
    <row r="27" spans="1:17" ht="14.45" customHeight="1" x14ac:dyDescent="0.2">
      <c r="A27" s="22" t="s">
        <v>55</v>
      </c>
      <c r="B27" s="58">
        <v>181270.794175099</v>
      </c>
      <c r="C27" s="59">
        <v>15105.899514591583</v>
      </c>
      <c r="D27" s="59">
        <v>14027.085330000002</v>
      </c>
      <c r="E27" s="59">
        <v>14980.603630000001</v>
      </c>
      <c r="F27" s="59">
        <v>13545.58491</v>
      </c>
      <c r="G27" s="59">
        <v>13725.379989999999</v>
      </c>
      <c r="H27" s="59">
        <v>16538.321919999998</v>
      </c>
      <c r="I27" s="59">
        <v>15551.94564</v>
      </c>
      <c r="J27" s="59">
        <v>15308.400659999999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103677.32208000001</v>
      </c>
      <c r="Q27" s="186">
        <v>0.57194719398566007</v>
      </c>
    </row>
    <row r="28" spans="1:17" ht="14.45" customHeight="1" x14ac:dyDescent="0.2">
      <c r="A28" s="20" t="s">
        <v>56</v>
      </c>
      <c r="B28" s="55">
        <v>436.77890399999995</v>
      </c>
      <c r="C28" s="56">
        <v>36.398241999999996</v>
      </c>
      <c r="D28" s="56">
        <v>42.502919999999996</v>
      </c>
      <c r="E28" s="56">
        <v>3.9898899999999999</v>
      </c>
      <c r="F28" s="56">
        <v>0</v>
      </c>
      <c r="G28" s="56">
        <v>0.21780000000000002</v>
      </c>
      <c r="H28" s="56">
        <v>0.21240999999999999</v>
      </c>
      <c r="I28" s="56">
        <v>7.2566300000000004</v>
      </c>
      <c r="J28" s="56">
        <v>0.85417999999999994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55.033829999999995</v>
      </c>
      <c r="Q28" s="185">
        <v>0.12599928589957723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2F66E25-49BC-4399-8B1B-B5BE8FC10708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-9973.3841360000206</v>
      </c>
      <c r="C6" s="707">
        <v>-35428.692170000097</v>
      </c>
      <c r="D6" s="707">
        <v>-25455.308034000074</v>
      </c>
      <c r="E6" s="708">
        <v>3.5523240343381901</v>
      </c>
      <c r="F6" s="706">
        <v>-173489.9529027</v>
      </c>
      <c r="G6" s="707">
        <v>-101202.47252657499</v>
      </c>
      <c r="H6" s="707">
        <v>-1622.78072</v>
      </c>
      <c r="I6" s="707">
        <v>-17016.949579999997</v>
      </c>
      <c r="J6" s="707">
        <v>84185.522946574987</v>
      </c>
      <c r="K6" s="709">
        <v>9.8086081039769332E-2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164923.752267</v>
      </c>
      <c r="C7" s="707">
        <v>173094.47883000001</v>
      </c>
      <c r="D7" s="707">
        <v>8170.7265630000038</v>
      </c>
      <c r="E7" s="708">
        <v>1.0495424488631095</v>
      </c>
      <c r="F7" s="706">
        <v>181270.794175099</v>
      </c>
      <c r="G7" s="707">
        <v>105741.29660214108</v>
      </c>
      <c r="H7" s="707">
        <v>14185.72846</v>
      </c>
      <c r="I7" s="707">
        <v>95872.81584000001</v>
      </c>
      <c r="J7" s="707">
        <v>-9868.4807621410728</v>
      </c>
      <c r="K7" s="709">
        <v>0.52889278869375622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79093.164648000005</v>
      </c>
      <c r="C8" s="707">
        <v>78265.836839999902</v>
      </c>
      <c r="D8" s="707">
        <v>-827.32780800010369</v>
      </c>
      <c r="E8" s="708">
        <v>0.98953983177077209</v>
      </c>
      <c r="F8" s="706">
        <v>80774.073453299992</v>
      </c>
      <c r="G8" s="707">
        <v>47118.209514424991</v>
      </c>
      <c r="H8" s="707">
        <v>3838.55683</v>
      </c>
      <c r="I8" s="707">
        <v>39786.593249999998</v>
      </c>
      <c r="J8" s="707">
        <v>-7331.6162644249926</v>
      </c>
      <c r="K8" s="709">
        <v>0.49256638360578475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76470.218628000002</v>
      </c>
      <c r="C9" s="707">
        <v>75636.138839999898</v>
      </c>
      <c r="D9" s="707">
        <v>-834.0797880001046</v>
      </c>
      <c r="E9" s="708">
        <v>0.98909275005400987</v>
      </c>
      <c r="F9" s="706">
        <v>78202.534327099987</v>
      </c>
      <c r="G9" s="707">
        <v>45618.145024141661</v>
      </c>
      <c r="H9" s="707">
        <v>3686.19283</v>
      </c>
      <c r="I9" s="707">
        <v>38312.439250000003</v>
      </c>
      <c r="J9" s="707">
        <v>-7305.7057741416575</v>
      </c>
      <c r="K9" s="709">
        <v>0.4899130134293278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1.9559999999999998E-2</v>
      </c>
      <c r="D10" s="707">
        <v>1.9559999999999998E-2</v>
      </c>
      <c r="E10" s="708">
        <v>0</v>
      </c>
      <c r="F10" s="706">
        <v>0</v>
      </c>
      <c r="G10" s="707">
        <v>0</v>
      </c>
      <c r="H10" s="707">
        <v>2.7599999999999999E-3</v>
      </c>
      <c r="I10" s="707">
        <v>1.4119999999999999E-2</v>
      </c>
      <c r="J10" s="707">
        <v>1.4119999999999999E-2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1.9559999999999998E-2</v>
      </c>
      <c r="D11" s="707">
        <v>1.9559999999999998E-2</v>
      </c>
      <c r="E11" s="708">
        <v>0</v>
      </c>
      <c r="F11" s="706">
        <v>0</v>
      </c>
      <c r="G11" s="707">
        <v>0</v>
      </c>
      <c r="H11" s="707">
        <v>2.7599999999999999E-3</v>
      </c>
      <c r="I11" s="707">
        <v>1.4119999999999999E-2</v>
      </c>
      <c r="J11" s="707">
        <v>1.4119999999999999E-2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6929.3550350000005</v>
      </c>
      <c r="C12" s="707">
        <v>6997.2653700000001</v>
      </c>
      <c r="D12" s="707">
        <v>67.910334999999577</v>
      </c>
      <c r="E12" s="708">
        <v>1.0098003832473565</v>
      </c>
      <c r="F12" s="706">
        <v>7000.0000001999997</v>
      </c>
      <c r="G12" s="707">
        <v>4083.3333334499998</v>
      </c>
      <c r="H12" s="707">
        <v>483.74213000000003</v>
      </c>
      <c r="I12" s="707">
        <v>4715.9264599999997</v>
      </c>
      <c r="J12" s="707">
        <v>632.59312654999985</v>
      </c>
      <c r="K12" s="709">
        <v>0.67370377998075126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3949.562222</v>
      </c>
      <c r="C13" s="707">
        <v>4141.7697099999996</v>
      </c>
      <c r="D13" s="707">
        <v>192.20748799999956</v>
      </c>
      <c r="E13" s="708">
        <v>1.0486655171374077</v>
      </c>
      <c r="F13" s="706">
        <v>4149.9999999000001</v>
      </c>
      <c r="G13" s="707">
        <v>2420.8333332749999</v>
      </c>
      <c r="H13" s="707">
        <v>331.35889000000003</v>
      </c>
      <c r="I13" s="707">
        <v>2372.0275799999999</v>
      </c>
      <c r="J13" s="707">
        <v>-48.805753274999915</v>
      </c>
      <c r="K13" s="709">
        <v>0.57157291085714634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130.000001</v>
      </c>
      <c r="C14" s="707">
        <v>101.94721000000001</v>
      </c>
      <c r="D14" s="707">
        <v>-28.052790999999985</v>
      </c>
      <c r="E14" s="708">
        <v>0.78420930165992853</v>
      </c>
      <c r="F14" s="706">
        <v>120.00000010000001</v>
      </c>
      <c r="G14" s="707">
        <v>70.000000058333342</v>
      </c>
      <c r="H14" s="707">
        <v>12.592799999999999</v>
      </c>
      <c r="I14" s="707">
        <v>171.12604999999999</v>
      </c>
      <c r="J14" s="707">
        <v>101.12604994166665</v>
      </c>
      <c r="K14" s="709">
        <v>1.4260504154782911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140.00000199999999</v>
      </c>
      <c r="C15" s="707">
        <v>76.008259999999993</v>
      </c>
      <c r="D15" s="707">
        <v>-63.991742000000002</v>
      </c>
      <c r="E15" s="708">
        <v>0.54291613510119807</v>
      </c>
      <c r="F15" s="706">
        <v>80</v>
      </c>
      <c r="G15" s="707">
        <v>46.666666666666671</v>
      </c>
      <c r="H15" s="707">
        <v>3.0326399999999998</v>
      </c>
      <c r="I15" s="707">
        <v>45.020830000000004</v>
      </c>
      <c r="J15" s="707">
        <v>-1.6458366666666677</v>
      </c>
      <c r="K15" s="709">
        <v>0.56276037500000009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789.99999800000001</v>
      </c>
      <c r="C16" s="707">
        <v>890.84976000000006</v>
      </c>
      <c r="D16" s="707">
        <v>100.84976200000006</v>
      </c>
      <c r="E16" s="708">
        <v>1.1276579269054632</v>
      </c>
      <c r="F16" s="706">
        <v>780</v>
      </c>
      <c r="G16" s="707">
        <v>455</v>
      </c>
      <c r="H16" s="707">
        <v>72.171220000000005</v>
      </c>
      <c r="I16" s="707">
        <v>925.41766000000007</v>
      </c>
      <c r="J16" s="707">
        <v>470.41766000000007</v>
      </c>
      <c r="K16" s="709">
        <v>1.1864328974358975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1209.7928100000001</v>
      </c>
      <c r="C17" s="707">
        <v>1061.8559299999999</v>
      </c>
      <c r="D17" s="707">
        <v>-147.9368800000002</v>
      </c>
      <c r="E17" s="708">
        <v>0.87771717704290197</v>
      </c>
      <c r="F17" s="706">
        <v>1160.0000001000001</v>
      </c>
      <c r="G17" s="707">
        <v>676.66666672500003</v>
      </c>
      <c r="H17" s="707">
        <v>0</v>
      </c>
      <c r="I17" s="707">
        <v>675.27916000000005</v>
      </c>
      <c r="J17" s="707">
        <v>-1.3875067249999802</v>
      </c>
      <c r="K17" s="709">
        <v>0.58213720684636749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430</v>
      </c>
      <c r="C18" s="707">
        <v>503.73750999999999</v>
      </c>
      <c r="D18" s="707">
        <v>73.737509999999986</v>
      </c>
      <c r="E18" s="708">
        <v>1.1714825813953489</v>
      </c>
      <c r="F18" s="706">
        <v>499.99999989999998</v>
      </c>
      <c r="G18" s="707">
        <v>291.66666660833334</v>
      </c>
      <c r="H18" s="707">
        <v>55.159579999999998</v>
      </c>
      <c r="I18" s="707">
        <v>369.09312</v>
      </c>
      <c r="J18" s="707">
        <v>77.426453391666655</v>
      </c>
      <c r="K18" s="709">
        <v>0.73818624014763723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20.000001000000001</v>
      </c>
      <c r="C19" s="707">
        <v>8.4599299999999999</v>
      </c>
      <c r="D19" s="707">
        <v>-11.540071000000001</v>
      </c>
      <c r="E19" s="708">
        <v>0.42299647885017605</v>
      </c>
      <c r="F19" s="706">
        <v>10</v>
      </c>
      <c r="G19" s="707">
        <v>5.8333333333333339</v>
      </c>
      <c r="H19" s="707">
        <v>0.31900000000000001</v>
      </c>
      <c r="I19" s="707">
        <v>7.3369999999999997</v>
      </c>
      <c r="J19" s="707">
        <v>1.5036666666666658</v>
      </c>
      <c r="K19" s="709">
        <v>0.73370000000000002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260.000001</v>
      </c>
      <c r="C20" s="707">
        <v>212.63705999999999</v>
      </c>
      <c r="D20" s="707">
        <v>-47.362941000000006</v>
      </c>
      <c r="E20" s="708">
        <v>0.81783484300832754</v>
      </c>
      <c r="F20" s="706">
        <v>200.00000020000002</v>
      </c>
      <c r="G20" s="707">
        <v>116.66666678333335</v>
      </c>
      <c r="H20" s="707">
        <v>9.1080000000000005</v>
      </c>
      <c r="I20" s="707">
        <v>150.62505999999999</v>
      </c>
      <c r="J20" s="707">
        <v>33.958393216666636</v>
      </c>
      <c r="K20" s="709">
        <v>0.75312529924687455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970.83517700000004</v>
      </c>
      <c r="C21" s="707">
        <v>1090.0828799999999</v>
      </c>
      <c r="D21" s="707">
        <v>119.24770299999989</v>
      </c>
      <c r="E21" s="708">
        <v>1.1228300187561084</v>
      </c>
      <c r="F21" s="706">
        <v>1150.3645299</v>
      </c>
      <c r="G21" s="707">
        <v>671.04597577499999</v>
      </c>
      <c r="H21" s="707">
        <v>94.92</v>
      </c>
      <c r="I21" s="707">
        <v>796.18</v>
      </c>
      <c r="J21" s="707">
        <v>125.13402422499996</v>
      </c>
      <c r="K21" s="709">
        <v>0.6921110476773924</v>
      </c>
      <c r="L21" s="270"/>
      <c r="M21" s="705" t="str">
        <f t="shared" si="0"/>
        <v>X</v>
      </c>
    </row>
    <row r="22" spans="1:13" ht="14.45" customHeight="1" x14ac:dyDescent="0.2">
      <c r="A22" s="710" t="s">
        <v>346</v>
      </c>
      <c r="B22" s="706">
        <v>821.76704700000005</v>
      </c>
      <c r="C22" s="707">
        <v>966.79287999999997</v>
      </c>
      <c r="D22" s="707">
        <v>145.02583299999992</v>
      </c>
      <c r="E22" s="708">
        <v>1.1764804679494527</v>
      </c>
      <c r="F22" s="706">
        <v>1018.1029224</v>
      </c>
      <c r="G22" s="707">
        <v>593.89337139999998</v>
      </c>
      <c r="H22" s="707">
        <v>88.34</v>
      </c>
      <c r="I22" s="707">
        <v>702.26</v>
      </c>
      <c r="J22" s="707">
        <v>108.36662860000001</v>
      </c>
      <c r="K22" s="709">
        <v>0.68977309125539543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149.06813</v>
      </c>
      <c r="C23" s="707">
        <v>123.29</v>
      </c>
      <c r="D23" s="707">
        <v>-25.77812999999999</v>
      </c>
      <c r="E23" s="708">
        <v>0.82707148737962977</v>
      </c>
      <c r="F23" s="706">
        <v>132.26160750000003</v>
      </c>
      <c r="G23" s="707">
        <v>77.152604375000024</v>
      </c>
      <c r="H23" s="707">
        <v>6.58</v>
      </c>
      <c r="I23" s="707">
        <v>93.92</v>
      </c>
      <c r="J23" s="707">
        <v>16.767395624999978</v>
      </c>
      <c r="K23" s="709">
        <v>0.71010780660593431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64199.539981000002</v>
      </c>
      <c r="C24" s="707">
        <v>63050.372479999998</v>
      </c>
      <c r="D24" s="707">
        <v>-1149.1675010000035</v>
      </c>
      <c r="E24" s="708">
        <v>0.98210006642820025</v>
      </c>
      <c r="F24" s="706">
        <v>65540.000000799992</v>
      </c>
      <c r="G24" s="707">
        <v>38231.66666713333</v>
      </c>
      <c r="H24" s="707">
        <v>2736.25819</v>
      </c>
      <c r="I24" s="707">
        <v>29992.793109999999</v>
      </c>
      <c r="J24" s="707">
        <v>-8238.8735571333309</v>
      </c>
      <c r="K24" s="709">
        <v>0.45762577219459721</v>
      </c>
      <c r="L24" s="270"/>
      <c r="M24" s="705" t="str">
        <f t="shared" si="0"/>
        <v>X</v>
      </c>
    </row>
    <row r="25" spans="1:13" ht="14.45" customHeight="1" x14ac:dyDescent="0.2">
      <c r="A25" s="710" t="s">
        <v>349</v>
      </c>
      <c r="B25" s="706">
        <v>0</v>
      </c>
      <c r="C25" s="707">
        <v>0</v>
      </c>
      <c r="D25" s="707">
        <v>0</v>
      </c>
      <c r="E25" s="708">
        <v>0</v>
      </c>
      <c r="F25" s="706">
        <v>942</v>
      </c>
      <c r="G25" s="707">
        <v>549.5</v>
      </c>
      <c r="H25" s="707">
        <v>0</v>
      </c>
      <c r="I25" s="707">
        <v>0</v>
      </c>
      <c r="J25" s="707">
        <v>-549.5</v>
      </c>
      <c r="K25" s="709">
        <v>0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18400.377122000002</v>
      </c>
      <c r="C26" s="707">
        <v>17320.310149999998</v>
      </c>
      <c r="D26" s="707">
        <v>-1080.0669720000042</v>
      </c>
      <c r="E26" s="708">
        <v>0.94130191110547157</v>
      </c>
      <c r="F26" s="706">
        <v>17458</v>
      </c>
      <c r="G26" s="707">
        <v>10183.833333333332</v>
      </c>
      <c r="H26" s="707">
        <v>1215.2515600000002</v>
      </c>
      <c r="I26" s="707">
        <v>9708.1271799999995</v>
      </c>
      <c r="J26" s="707">
        <v>-475.70615333333262</v>
      </c>
      <c r="K26" s="709">
        <v>0.55608472791843278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8000.0000039999995</v>
      </c>
      <c r="C27" s="707">
        <v>7444.4153399999996</v>
      </c>
      <c r="D27" s="707">
        <v>-555.58466399999998</v>
      </c>
      <c r="E27" s="708">
        <v>0.93055191703472406</v>
      </c>
      <c r="F27" s="706">
        <v>7999.9999999000001</v>
      </c>
      <c r="G27" s="707">
        <v>4666.6666666083338</v>
      </c>
      <c r="H27" s="707">
        <v>0</v>
      </c>
      <c r="I27" s="707">
        <v>3443.89984</v>
      </c>
      <c r="J27" s="707">
        <v>-1222.7668266083338</v>
      </c>
      <c r="K27" s="709">
        <v>0.43048748000538112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24999.999995999999</v>
      </c>
      <c r="C28" s="707">
        <v>24804.766929999998</v>
      </c>
      <c r="D28" s="707">
        <v>-195.23306600000069</v>
      </c>
      <c r="E28" s="708">
        <v>0.99219067735875044</v>
      </c>
      <c r="F28" s="706">
        <v>24999.999999899999</v>
      </c>
      <c r="G28" s="707">
        <v>14583.333333274999</v>
      </c>
      <c r="H28" s="707">
        <v>0</v>
      </c>
      <c r="I28" s="707">
        <v>8515.947900000001</v>
      </c>
      <c r="J28" s="707">
        <v>-6067.3854332749979</v>
      </c>
      <c r="K28" s="709">
        <v>0.34063791600136262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3810</v>
      </c>
      <c r="C29" s="707">
        <v>3283.2167799999997</v>
      </c>
      <c r="D29" s="707">
        <v>-526.78322000000026</v>
      </c>
      <c r="E29" s="708">
        <v>0.86173668766404188</v>
      </c>
      <c r="F29" s="706">
        <v>3199.0000000999999</v>
      </c>
      <c r="G29" s="707">
        <v>1866.0833333916667</v>
      </c>
      <c r="H29" s="707">
        <v>513.81671000000006</v>
      </c>
      <c r="I29" s="707">
        <v>2416.0076300000001</v>
      </c>
      <c r="J29" s="707">
        <v>549.92429660833341</v>
      </c>
      <c r="K29" s="709">
        <v>0.75523839635025836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10</v>
      </c>
      <c r="C30" s="707">
        <v>10.077830000000001</v>
      </c>
      <c r="D30" s="707">
        <v>7.783000000000051E-2</v>
      </c>
      <c r="E30" s="708">
        <v>1.0077830000000001</v>
      </c>
      <c r="F30" s="706">
        <v>10</v>
      </c>
      <c r="G30" s="707">
        <v>5.8333333333333339</v>
      </c>
      <c r="H30" s="707">
        <v>0.82279999999999998</v>
      </c>
      <c r="I30" s="707">
        <v>10.82253</v>
      </c>
      <c r="J30" s="707">
        <v>4.9891966666666665</v>
      </c>
      <c r="K30" s="709">
        <v>1.0822530000000001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</v>
      </c>
      <c r="C31" s="707">
        <v>0.15640000000000001</v>
      </c>
      <c r="D31" s="707">
        <v>-0.84360000000000002</v>
      </c>
      <c r="E31" s="708">
        <v>0.15640000000000001</v>
      </c>
      <c r="F31" s="706">
        <v>1</v>
      </c>
      <c r="G31" s="707">
        <v>0.58333333333333326</v>
      </c>
      <c r="H31" s="707">
        <v>0</v>
      </c>
      <c r="I31" s="707">
        <v>0.34499999999999997</v>
      </c>
      <c r="J31" s="707">
        <v>-0.23833333333333329</v>
      </c>
      <c r="K31" s="709">
        <v>0.34499999999999997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1612.365037</v>
      </c>
      <c r="C32" s="707">
        <v>1640.0859599999999</v>
      </c>
      <c r="D32" s="707">
        <v>27.720922999999857</v>
      </c>
      <c r="E32" s="708">
        <v>1.0171927090726167</v>
      </c>
      <c r="F32" s="706">
        <v>1665.0000003</v>
      </c>
      <c r="G32" s="707">
        <v>971.25000017499997</v>
      </c>
      <c r="H32" s="707">
        <v>153.03179</v>
      </c>
      <c r="I32" s="707">
        <v>954.33844999999997</v>
      </c>
      <c r="J32" s="707">
        <v>-16.911550175000002</v>
      </c>
      <c r="K32" s="709">
        <v>0.57317624614297125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4707.7568590000001</v>
      </c>
      <c r="C33" s="707">
        <v>5594.1582800000006</v>
      </c>
      <c r="D33" s="707">
        <v>886.40142100000048</v>
      </c>
      <c r="E33" s="708">
        <v>1.18828530180046</v>
      </c>
      <c r="F33" s="706">
        <v>6238.0000003000005</v>
      </c>
      <c r="G33" s="707">
        <v>3638.8333335083335</v>
      </c>
      <c r="H33" s="707">
        <v>515.24410999999998</v>
      </c>
      <c r="I33" s="707">
        <v>3140.1311900000001</v>
      </c>
      <c r="J33" s="707">
        <v>-498.70214350833339</v>
      </c>
      <c r="K33" s="709">
        <v>0.50338749436501817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91.000002999999992</v>
      </c>
      <c r="C34" s="707">
        <v>148.47310999999999</v>
      </c>
      <c r="D34" s="707">
        <v>57.473106999999999</v>
      </c>
      <c r="E34" s="708">
        <v>1.6315725835745303</v>
      </c>
      <c r="F34" s="706">
        <v>156.99999969999999</v>
      </c>
      <c r="G34" s="707">
        <v>91.583333158333318</v>
      </c>
      <c r="H34" s="707">
        <v>13.352120000000001</v>
      </c>
      <c r="I34" s="707">
        <v>85.77882000000001</v>
      </c>
      <c r="J34" s="707">
        <v>-5.8045131583333074</v>
      </c>
      <c r="K34" s="709">
        <v>0.5463619118720292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770.000001</v>
      </c>
      <c r="C35" s="707">
        <v>826.72014000000001</v>
      </c>
      <c r="D35" s="707">
        <v>56.720139000000017</v>
      </c>
      <c r="E35" s="708">
        <v>1.0736625180861525</v>
      </c>
      <c r="F35" s="706">
        <v>853.00000009999997</v>
      </c>
      <c r="G35" s="707">
        <v>497.5833333916666</v>
      </c>
      <c r="H35" s="707">
        <v>97.729619999999997</v>
      </c>
      <c r="I35" s="707">
        <v>493.42071000000004</v>
      </c>
      <c r="J35" s="707">
        <v>-4.1626233916665569</v>
      </c>
      <c r="K35" s="709">
        <v>0.5784533528044018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119.99999700000001</v>
      </c>
      <c r="C36" s="707">
        <v>96.232960000000006</v>
      </c>
      <c r="D36" s="707">
        <v>-23.767037000000002</v>
      </c>
      <c r="E36" s="708">
        <v>0.80194135338186712</v>
      </c>
      <c r="F36" s="706">
        <v>126.00000010000001</v>
      </c>
      <c r="G36" s="707">
        <v>73.500000058333342</v>
      </c>
      <c r="H36" s="707">
        <v>26.5989</v>
      </c>
      <c r="I36" s="707">
        <v>110.08138000000001</v>
      </c>
      <c r="J36" s="707">
        <v>36.581379941666668</v>
      </c>
      <c r="K36" s="709">
        <v>0.87366174533836372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479.99999800000001</v>
      </c>
      <c r="C37" s="707">
        <v>338.2989</v>
      </c>
      <c r="D37" s="707">
        <v>-141.701098</v>
      </c>
      <c r="E37" s="708">
        <v>0.70478937793662244</v>
      </c>
      <c r="F37" s="706">
        <v>339.00000040000003</v>
      </c>
      <c r="G37" s="707">
        <v>197.75000023333337</v>
      </c>
      <c r="H37" s="707">
        <v>44.490699999999997</v>
      </c>
      <c r="I37" s="707">
        <v>223.11064999999999</v>
      </c>
      <c r="J37" s="707">
        <v>25.360649766666626</v>
      </c>
      <c r="K37" s="709">
        <v>0.65814350954791323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150</v>
      </c>
      <c r="C38" s="707">
        <v>281.27976000000001</v>
      </c>
      <c r="D38" s="707">
        <v>131.27976000000001</v>
      </c>
      <c r="E38" s="708">
        <v>1.8751984000000002</v>
      </c>
      <c r="F38" s="706">
        <v>282</v>
      </c>
      <c r="G38" s="707">
        <v>164.5</v>
      </c>
      <c r="H38" s="707">
        <v>0</v>
      </c>
      <c r="I38" s="707">
        <v>90.667779999999993</v>
      </c>
      <c r="J38" s="707">
        <v>-73.832220000000007</v>
      </c>
      <c r="K38" s="709">
        <v>0.32151695035460992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749.99999800000001</v>
      </c>
      <c r="C39" s="707">
        <v>645.28909999999996</v>
      </c>
      <c r="D39" s="707">
        <v>-104.71089800000004</v>
      </c>
      <c r="E39" s="708">
        <v>0.86038546896102785</v>
      </c>
      <c r="F39" s="706">
        <v>645.00000020000004</v>
      </c>
      <c r="G39" s="707">
        <v>376.25000011666668</v>
      </c>
      <c r="H39" s="707">
        <v>96.42761999999999</v>
      </c>
      <c r="I39" s="707">
        <v>564.17930000000001</v>
      </c>
      <c r="J39" s="707">
        <v>187.92929988333333</v>
      </c>
      <c r="K39" s="709">
        <v>0.87469658887606305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0</v>
      </c>
      <c r="C40" s="707">
        <v>0</v>
      </c>
      <c r="D40" s="707">
        <v>0</v>
      </c>
      <c r="E40" s="708">
        <v>0</v>
      </c>
      <c r="F40" s="706">
        <v>0</v>
      </c>
      <c r="G40" s="707">
        <v>0</v>
      </c>
      <c r="H40" s="707">
        <v>0</v>
      </c>
      <c r="I40" s="707">
        <v>4.6000000000000001E-4</v>
      </c>
      <c r="J40" s="707">
        <v>4.6000000000000001E-4</v>
      </c>
      <c r="K40" s="709">
        <v>0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297.04096600000003</v>
      </c>
      <c r="C41" s="707">
        <v>305.80282</v>
      </c>
      <c r="D41" s="707">
        <v>8.7618539999999712</v>
      </c>
      <c r="E41" s="708">
        <v>1.0294971233025143</v>
      </c>
      <c r="F41" s="706">
        <v>313.99999989999998</v>
      </c>
      <c r="G41" s="707">
        <v>183.16666660833332</v>
      </c>
      <c r="H41" s="707">
        <v>56.306260000000002</v>
      </c>
      <c r="I41" s="707">
        <v>224.00764999999998</v>
      </c>
      <c r="J41" s="707">
        <v>40.840983391666668</v>
      </c>
      <c r="K41" s="709">
        <v>0.71340015946286628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0</v>
      </c>
      <c r="C42" s="707">
        <v>311.08802000000003</v>
      </c>
      <c r="D42" s="707">
        <v>311.08802000000003</v>
      </c>
      <c r="E42" s="708">
        <v>0</v>
      </c>
      <c r="F42" s="706">
        <v>310.99999989999998</v>
      </c>
      <c r="G42" s="707">
        <v>181.41666660833332</v>
      </c>
      <c r="H42" s="707">
        <v>0</v>
      </c>
      <c r="I42" s="707">
        <v>0.66944000000000004</v>
      </c>
      <c r="J42" s="707">
        <v>-180.74722660833331</v>
      </c>
      <c r="K42" s="709">
        <v>2.1525401936181802E-3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0</v>
      </c>
      <c r="C43" s="707">
        <v>0</v>
      </c>
      <c r="D43" s="707">
        <v>0</v>
      </c>
      <c r="E43" s="708">
        <v>0</v>
      </c>
      <c r="F43" s="706">
        <v>0</v>
      </c>
      <c r="G43" s="707">
        <v>0</v>
      </c>
      <c r="H43" s="707">
        <v>3.1859999999999999</v>
      </c>
      <c r="I43" s="707">
        <v>11.257200000000001</v>
      </c>
      <c r="J43" s="707">
        <v>11.257200000000001</v>
      </c>
      <c r="K43" s="709">
        <v>0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644.13735800000006</v>
      </c>
      <c r="C44" s="707">
        <v>701.83071999999993</v>
      </c>
      <c r="D44" s="707">
        <v>57.693361999999865</v>
      </c>
      <c r="E44" s="708">
        <v>1.0895668622281645</v>
      </c>
      <c r="F44" s="706">
        <v>705.2997249</v>
      </c>
      <c r="G44" s="707">
        <v>411.42483952500004</v>
      </c>
      <c r="H44" s="707">
        <v>48.737209999999997</v>
      </c>
      <c r="I44" s="707">
        <v>341.06003000000004</v>
      </c>
      <c r="J44" s="707">
        <v>-70.364809524999998</v>
      </c>
      <c r="K44" s="709">
        <v>0.48356750748535565</v>
      </c>
      <c r="L44" s="270"/>
      <c r="M44" s="705" t="str">
        <f t="shared" si="0"/>
        <v>X</v>
      </c>
    </row>
    <row r="45" spans="1:13" ht="14.45" customHeight="1" x14ac:dyDescent="0.2">
      <c r="A45" s="710" t="s">
        <v>369</v>
      </c>
      <c r="B45" s="706">
        <v>570.69789200000002</v>
      </c>
      <c r="C45" s="707">
        <v>615.69515999999999</v>
      </c>
      <c r="D45" s="707">
        <v>44.997267999999963</v>
      </c>
      <c r="E45" s="708">
        <v>1.078846038562203</v>
      </c>
      <c r="F45" s="706">
        <v>614.33417919999999</v>
      </c>
      <c r="G45" s="707">
        <v>358.36160453333332</v>
      </c>
      <c r="H45" s="707">
        <v>42.455849999999998</v>
      </c>
      <c r="I45" s="707">
        <v>306.29840000000002</v>
      </c>
      <c r="J45" s="707">
        <v>-52.063204533333305</v>
      </c>
      <c r="K45" s="709">
        <v>0.49858596570171104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73.439465999999996</v>
      </c>
      <c r="C46" s="707">
        <v>86.135559999999998</v>
      </c>
      <c r="D46" s="707">
        <v>12.696094000000002</v>
      </c>
      <c r="E46" s="708">
        <v>1.1728783539902101</v>
      </c>
      <c r="F46" s="706">
        <v>90.965545700000007</v>
      </c>
      <c r="G46" s="707">
        <v>53.063234991666675</v>
      </c>
      <c r="H46" s="707">
        <v>6.2813599999999994</v>
      </c>
      <c r="I46" s="707">
        <v>34.761629999999997</v>
      </c>
      <c r="J46" s="707">
        <v>-18.301604991666679</v>
      </c>
      <c r="K46" s="709">
        <v>0.38214061964342172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1162.3186740000001</v>
      </c>
      <c r="C47" s="707">
        <v>1137.1544099999999</v>
      </c>
      <c r="D47" s="707">
        <v>-25.16426400000023</v>
      </c>
      <c r="E47" s="708">
        <v>0.97834994432860656</v>
      </c>
      <c r="F47" s="706">
        <v>1136.2534983999999</v>
      </c>
      <c r="G47" s="707">
        <v>662.81454073333327</v>
      </c>
      <c r="H47" s="707">
        <v>84.814179999999993</v>
      </c>
      <c r="I47" s="707">
        <v>593.60392000000002</v>
      </c>
      <c r="J47" s="707">
        <v>-69.210620733333258</v>
      </c>
      <c r="K47" s="709">
        <v>0.52242208348390162</v>
      </c>
      <c r="L47" s="270"/>
      <c r="M47" s="705" t="str">
        <f t="shared" si="0"/>
        <v>X</v>
      </c>
    </row>
    <row r="48" spans="1:13" ht="14.45" customHeight="1" x14ac:dyDescent="0.2">
      <c r="A48" s="710" t="s">
        <v>372</v>
      </c>
      <c r="B48" s="706">
        <v>0</v>
      </c>
      <c r="C48" s="707">
        <v>-29.714410000000001</v>
      </c>
      <c r="D48" s="707">
        <v>-29.714410000000001</v>
      </c>
      <c r="E48" s="708">
        <v>0</v>
      </c>
      <c r="F48" s="706">
        <v>0</v>
      </c>
      <c r="G48" s="707">
        <v>0</v>
      </c>
      <c r="H48" s="707">
        <v>3.26946</v>
      </c>
      <c r="I48" s="707">
        <v>42.563480000000006</v>
      </c>
      <c r="J48" s="707">
        <v>42.563480000000006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81.729008000000007</v>
      </c>
      <c r="C49" s="707">
        <v>76.779970000000006</v>
      </c>
      <c r="D49" s="707">
        <v>-4.9490380000000016</v>
      </c>
      <c r="E49" s="708">
        <v>0.93944575957657528</v>
      </c>
      <c r="F49" s="706">
        <v>79.999999700000004</v>
      </c>
      <c r="G49" s="707">
        <v>46.666666491666668</v>
      </c>
      <c r="H49" s="707">
        <v>6.8717799999999993</v>
      </c>
      <c r="I49" s="707">
        <v>44.062330000000003</v>
      </c>
      <c r="J49" s="707">
        <v>-2.6043364916666647</v>
      </c>
      <c r="K49" s="709">
        <v>0.55077912706542176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470</v>
      </c>
      <c r="C50" s="707">
        <v>431.89742000000001</v>
      </c>
      <c r="D50" s="707">
        <v>-38.102579999999989</v>
      </c>
      <c r="E50" s="708">
        <v>0.91893068085106389</v>
      </c>
      <c r="F50" s="706">
        <v>450</v>
      </c>
      <c r="G50" s="707">
        <v>262.5</v>
      </c>
      <c r="H50" s="707">
        <v>31.994060000000001</v>
      </c>
      <c r="I50" s="707">
        <v>224.39354</v>
      </c>
      <c r="J50" s="707">
        <v>-38.106459999999998</v>
      </c>
      <c r="K50" s="709">
        <v>0.49865231111111114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133.67543499999999</v>
      </c>
      <c r="C51" s="707">
        <v>127.81307000000001</v>
      </c>
      <c r="D51" s="707">
        <v>-5.8623649999999827</v>
      </c>
      <c r="E51" s="708">
        <v>0.9561447845671871</v>
      </c>
      <c r="F51" s="706">
        <v>135</v>
      </c>
      <c r="G51" s="707">
        <v>78.75</v>
      </c>
      <c r="H51" s="707">
        <v>6.7439600000000004</v>
      </c>
      <c r="I51" s="707">
        <v>43.7744</v>
      </c>
      <c r="J51" s="707">
        <v>-34.9756</v>
      </c>
      <c r="K51" s="709">
        <v>0.32425481481481483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12.414515999999999</v>
      </c>
      <c r="C52" s="707">
        <v>5.9128400000000001</v>
      </c>
      <c r="D52" s="707">
        <v>-6.5016759999999989</v>
      </c>
      <c r="E52" s="708">
        <v>0.47628437548431213</v>
      </c>
      <c r="F52" s="706">
        <v>5.2927115000000002</v>
      </c>
      <c r="G52" s="707">
        <v>3.0874150416666666</v>
      </c>
      <c r="H52" s="707">
        <v>1.7424999999999999</v>
      </c>
      <c r="I52" s="707">
        <v>14.14282</v>
      </c>
      <c r="J52" s="707">
        <v>11.055404958333334</v>
      </c>
      <c r="K52" s="709">
        <v>2.6721312884709474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0</v>
      </c>
      <c r="C53" s="707">
        <v>5.92781</v>
      </c>
      <c r="D53" s="707">
        <v>5.92781</v>
      </c>
      <c r="E53" s="708">
        <v>0</v>
      </c>
      <c r="F53" s="706">
        <v>0</v>
      </c>
      <c r="G53" s="707">
        <v>0</v>
      </c>
      <c r="H53" s="707">
        <v>0.41866000000000003</v>
      </c>
      <c r="I53" s="707">
        <v>1.8839900000000001</v>
      </c>
      <c r="J53" s="707">
        <v>1.8839900000000001</v>
      </c>
      <c r="K53" s="709">
        <v>0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0</v>
      </c>
      <c r="C54" s="707">
        <v>12.300360000000001</v>
      </c>
      <c r="D54" s="707">
        <v>12.300360000000001</v>
      </c>
      <c r="E54" s="708">
        <v>0</v>
      </c>
      <c r="F54" s="706">
        <v>0</v>
      </c>
      <c r="G54" s="707">
        <v>0</v>
      </c>
      <c r="H54" s="707">
        <v>1.2910699999999999</v>
      </c>
      <c r="I54" s="707">
        <v>8.0985300000000002</v>
      </c>
      <c r="J54" s="707">
        <v>8.0985300000000002</v>
      </c>
      <c r="K54" s="709">
        <v>0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0</v>
      </c>
      <c r="C55" s="707">
        <v>9.308489999999999</v>
      </c>
      <c r="D55" s="707">
        <v>9.308489999999999</v>
      </c>
      <c r="E55" s="708">
        <v>0</v>
      </c>
      <c r="F55" s="706">
        <v>0</v>
      </c>
      <c r="G55" s="707">
        <v>0</v>
      </c>
      <c r="H55" s="707">
        <v>1.1006099999999999</v>
      </c>
      <c r="I55" s="707">
        <v>6.4281699999999997</v>
      </c>
      <c r="J55" s="707">
        <v>6.4281699999999997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273.76556099999999</v>
      </c>
      <c r="C56" s="707">
        <v>298.92230999999998</v>
      </c>
      <c r="D56" s="707">
        <v>25.156748999999991</v>
      </c>
      <c r="E56" s="708">
        <v>1.0918915765303292</v>
      </c>
      <c r="F56" s="706">
        <v>285.00000010000002</v>
      </c>
      <c r="G56" s="707">
        <v>166.25000005833334</v>
      </c>
      <c r="H56" s="707">
        <v>19.542169999999999</v>
      </c>
      <c r="I56" s="707">
        <v>115.59457</v>
      </c>
      <c r="J56" s="707">
        <v>-50.655430058333337</v>
      </c>
      <c r="K56" s="709">
        <v>0.40559498231382629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32.742176000000001</v>
      </c>
      <c r="C57" s="707">
        <v>27.676549999999999</v>
      </c>
      <c r="D57" s="707">
        <v>-5.0656260000000017</v>
      </c>
      <c r="E57" s="708">
        <v>0.84528743599692335</v>
      </c>
      <c r="F57" s="706">
        <v>25.960787</v>
      </c>
      <c r="G57" s="707">
        <v>15.143792416666665</v>
      </c>
      <c r="H57" s="707">
        <v>1.0587500000000001</v>
      </c>
      <c r="I57" s="707">
        <v>8.4724199999999996</v>
      </c>
      <c r="J57" s="707">
        <v>-6.6713724166666655</v>
      </c>
      <c r="K57" s="709">
        <v>0.32635451305848318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7.49979</v>
      </c>
      <c r="D58" s="707">
        <v>7.49979</v>
      </c>
      <c r="E58" s="708">
        <v>0</v>
      </c>
      <c r="F58" s="706">
        <v>0</v>
      </c>
      <c r="G58" s="707">
        <v>0</v>
      </c>
      <c r="H58" s="707">
        <v>0</v>
      </c>
      <c r="I58" s="707">
        <v>0</v>
      </c>
      <c r="J58" s="707">
        <v>0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0</v>
      </c>
      <c r="C59" s="707">
        <v>0</v>
      </c>
      <c r="D59" s="707">
        <v>0</v>
      </c>
      <c r="E59" s="708">
        <v>0</v>
      </c>
      <c r="F59" s="706">
        <v>0</v>
      </c>
      <c r="G59" s="707">
        <v>0</v>
      </c>
      <c r="H59" s="707">
        <v>0</v>
      </c>
      <c r="I59" s="707">
        <v>1.8532299999999999</v>
      </c>
      <c r="J59" s="707">
        <v>1.8532299999999999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1.21</v>
      </c>
      <c r="D60" s="707">
        <v>1.21</v>
      </c>
      <c r="E60" s="708">
        <v>0</v>
      </c>
      <c r="F60" s="706">
        <v>0</v>
      </c>
      <c r="G60" s="707">
        <v>0</v>
      </c>
      <c r="H60" s="707">
        <v>0</v>
      </c>
      <c r="I60" s="707">
        <v>0</v>
      </c>
      <c r="J60" s="707">
        <v>0</v>
      </c>
      <c r="K60" s="709">
        <v>0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0</v>
      </c>
      <c r="C61" s="707">
        <v>1.74881</v>
      </c>
      <c r="D61" s="707">
        <v>1.74881</v>
      </c>
      <c r="E61" s="708">
        <v>0</v>
      </c>
      <c r="F61" s="706">
        <v>0</v>
      </c>
      <c r="G61" s="707">
        <v>0</v>
      </c>
      <c r="H61" s="707">
        <v>0</v>
      </c>
      <c r="I61" s="707">
        <v>0</v>
      </c>
      <c r="J61" s="707">
        <v>0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157.99197799999999</v>
      </c>
      <c r="C62" s="707">
        <v>159.87139999999999</v>
      </c>
      <c r="D62" s="707">
        <v>1.8794220000000053</v>
      </c>
      <c r="E62" s="708">
        <v>1.0118956799186349</v>
      </c>
      <c r="F62" s="706">
        <v>155.00000009999999</v>
      </c>
      <c r="G62" s="707">
        <v>90.416666724999999</v>
      </c>
      <c r="H62" s="707">
        <v>10.78116</v>
      </c>
      <c r="I62" s="707">
        <v>82.336439999999996</v>
      </c>
      <c r="J62" s="707">
        <v>-8.0802267250000028</v>
      </c>
      <c r="K62" s="709">
        <v>0.53120283836696591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212.42733799999999</v>
      </c>
      <c r="C63" s="707">
        <v>270.40111999999999</v>
      </c>
      <c r="D63" s="707">
        <v>57.973782</v>
      </c>
      <c r="E63" s="708">
        <v>1.2729111165531812</v>
      </c>
      <c r="F63" s="706">
        <v>220.6165732</v>
      </c>
      <c r="G63" s="707">
        <v>128.69300103333333</v>
      </c>
      <c r="H63" s="707">
        <v>10.113899999999999</v>
      </c>
      <c r="I63" s="707">
        <v>321.19024999999999</v>
      </c>
      <c r="J63" s="707">
        <v>192.49724896666666</v>
      </c>
      <c r="K63" s="709">
        <v>1.4558754373762524</v>
      </c>
      <c r="L63" s="270"/>
      <c r="M63" s="705" t="str">
        <f t="shared" si="0"/>
        <v>X</v>
      </c>
    </row>
    <row r="64" spans="1:13" ht="14.45" customHeight="1" x14ac:dyDescent="0.2">
      <c r="A64" s="710" t="s">
        <v>388</v>
      </c>
      <c r="B64" s="706">
        <v>0</v>
      </c>
      <c r="C64" s="707">
        <v>30.059470000000001</v>
      </c>
      <c r="D64" s="707">
        <v>30.059470000000001</v>
      </c>
      <c r="E64" s="708">
        <v>0</v>
      </c>
      <c r="F64" s="706">
        <v>0</v>
      </c>
      <c r="G64" s="707">
        <v>0</v>
      </c>
      <c r="H64" s="707">
        <v>3.7303699999999997</v>
      </c>
      <c r="I64" s="707">
        <v>18.71386</v>
      </c>
      <c r="J64" s="707">
        <v>18.71386</v>
      </c>
      <c r="K64" s="709">
        <v>0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33.506671000000004</v>
      </c>
      <c r="C65" s="707">
        <v>10.801450000000001</v>
      </c>
      <c r="D65" s="707">
        <v>-22.705221000000002</v>
      </c>
      <c r="E65" s="708">
        <v>0.32236714891789758</v>
      </c>
      <c r="F65" s="706">
        <v>10.1907747</v>
      </c>
      <c r="G65" s="707">
        <v>5.9446185749999998</v>
      </c>
      <c r="H65" s="707">
        <v>5.0206099999999996</v>
      </c>
      <c r="I65" s="707">
        <v>47.161379999999994</v>
      </c>
      <c r="J65" s="707">
        <v>41.216761424999994</v>
      </c>
      <c r="K65" s="709">
        <v>4.6278503242741689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4.3087790000000004</v>
      </c>
      <c r="C66" s="707">
        <v>46.46264</v>
      </c>
      <c r="D66" s="707">
        <v>42.153860999999999</v>
      </c>
      <c r="E66" s="708">
        <v>10.783249732696895</v>
      </c>
      <c r="F66" s="706">
        <v>4.1969203999999998</v>
      </c>
      <c r="G66" s="707">
        <v>2.4482035666666668</v>
      </c>
      <c r="H66" s="707">
        <v>0</v>
      </c>
      <c r="I66" s="707">
        <v>0.45</v>
      </c>
      <c r="J66" s="707">
        <v>-1.9982035666666669</v>
      </c>
      <c r="K66" s="709">
        <v>0.10722147601369805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151.85075800000001</v>
      </c>
      <c r="C67" s="707">
        <v>176.32008999999999</v>
      </c>
      <c r="D67" s="707">
        <v>24.46933199999998</v>
      </c>
      <c r="E67" s="708">
        <v>1.1611406641776525</v>
      </c>
      <c r="F67" s="706">
        <v>177.46314409999999</v>
      </c>
      <c r="G67" s="707">
        <v>103.52016739166666</v>
      </c>
      <c r="H67" s="707">
        <v>0</v>
      </c>
      <c r="I67" s="707">
        <v>250.52145000000002</v>
      </c>
      <c r="J67" s="707">
        <v>147.00128260833336</v>
      </c>
      <c r="K67" s="709">
        <v>1.4116815706749333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3.7598229999999999</v>
      </c>
      <c r="C68" s="707">
        <v>1.4278</v>
      </c>
      <c r="D68" s="707">
        <v>-2.332023</v>
      </c>
      <c r="E68" s="708">
        <v>0.37975191917279083</v>
      </c>
      <c r="F68" s="706">
        <v>6.6537338999999998</v>
      </c>
      <c r="G68" s="707">
        <v>3.8813447749999996</v>
      </c>
      <c r="H68" s="707">
        <v>0</v>
      </c>
      <c r="I68" s="707">
        <v>2.1779999999999999</v>
      </c>
      <c r="J68" s="707">
        <v>-1.7033447749999997</v>
      </c>
      <c r="K68" s="709">
        <v>0.3273350020805611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8.9474900000000002</v>
      </c>
      <c r="C69" s="707">
        <v>5.3296700000000001</v>
      </c>
      <c r="D69" s="707">
        <v>-3.61782</v>
      </c>
      <c r="E69" s="708">
        <v>0.59566090601945354</v>
      </c>
      <c r="F69" s="706">
        <v>7.1120001000000004</v>
      </c>
      <c r="G69" s="707">
        <v>4.148666725</v>
      </c>
      <c r="H69" s="707">
        <v>1.3629200000000001</v>
      </c>
      <c r="I69" s="707">
        <v>1.88656</v>
      </c>
      <c r="J69" s="707">
        <v>-2.2621067249999998</v>
      </c>
      <c r="K69" s="709">
        <v>0.26526433822744178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10.053816999999999</v>
      </c>
      <c r="C70" s="707">
        <v>0</v>
      </c>
      <c r="D70" s="707">
        <v>-10.053816999999999</v>
      </c>
      <c r="E70" s="708">
        <v>0</v>
      </c>
      <c r="F70" s="706">
        <v>15</v>
      </c>
      <c r="G70" s="707">
        <v>8.75</v>
      </c>
      <c r="H70" s="707">
        <v>0</v>
      </c>
      <c r="I70" s="707">
        <v>0.27900000000000003</v>
      </c>
      <c r="J70" s="707">
        <v>-8.4710000000000001</v>
      </c>
      <c r="K70" s="709">
        <v>1.8600000000000002E-2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2351.6050649999997</v>
      </c>
      <c r="C71" s="707">
        <v>2388.6162999999997</v>
      </c>
      <c r="D71" s="707">
        <v>37.011234999999942</v>
      </c>
      <c r="E71" s="708">
        <v>1.0157387120613299</v>
      </c>
      <c r="F71" s="706">
        <v>2449.9999997</v>
      </c>
      <c r="G71" s="707">
        <v>1429.1666664916665</v>
      </c>
      <c r="H71" s="707">
        <v>227.60445999999999</v>
      </c>
      <c r="I71" s="707">
        <v>1551.2753600000001</v>
      </c>
      <c r="J71" s="707">
        <v>122.10869350833354</v>
      </c>
      <c r="K71" s="709">
        <v>0.63317361640406211</v>
      </c>
      <c r="L71" s="270"/>
      <c r="M71" s="705" t="str">
        <f t="shared" si="1"/>
        <v>X</v>
      </c>
    </row>
    <row r="72" spans="1:13" ht="14.45" customHeight="1" x14ac:dyDescent="0.2">
      <c r="A72" s="710" t="s">
        <v>396</v>
      </c>
      <c r="B72" s="706">
        <v>0</v>
      </c>
      <c r="C72" s="707">
        <v>0.45982000000000001</v>
      </c>
      <c r="D72" s="707">
        <v>0.45982000000000001</v>
      </c>
      <c r="E72" s="708">
        <v>0</v>
      </c>
      <c r="F72" s="706">
        <v>0</v>
      </c>
      <c r="G72" s="707">
        <v>0</v>
      </c>
      <c r="H72" s="707">
        <v>0</v>
      </c>
      <c r="I72" s="707">
        <v>0</v>
      </c>
      <c r="J72" s="707">
        <v>0</v>
      </c>
      <c r="K72" s="709">
        <v>0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0</v>
      </c>
      <c r="C73" s="707">
        <v>35.9998</v>
      </c>
      <c r="D73" s="707">
        <v>35.9998</v>
      </c>
      <c r="E73" s="708">
        <v>0</v>
      </c>
      <c r="F73" s="706">
        <v>0</v>
      </c>
      <c r="G73" s="707">
        <v>0</v>
      </c>
      <c r="H73" s="707">
        <v>1.0369699999999999</v>
      </c>
      <c r="I73" s="707">
        <v>14.228999999999999</v>
      </c>
      <c r="J73" s="707">
        <v>14.228999999999999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2.24885</v>
      </c>
      <c r="D74" s="707">
        <v>2.24885</v>
      </c>
      <c r="E74" s="708">
        <v>0</v>
      </c>
      <c r="F74" s="706">
        <v>0</v>
      </c>
      <c r="G74" s="707">
        <v>0</v>
      </c>
      <c r="H74" s="707">
        <v>1.1374000000000002</v>
      </c>
      <c r="I74" s="707">
        <v>1.1374000000000002</v>
      </c>
      <c r="J74" s="707">
        <v>1.1374000000000002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0</v>
      </c>
      <c r="C75" s="707">
        <v>1.0873499999999998</v>
      </c>
      <c r="D75" s="707">
        <v>1.0873499999999998</v>
      </c>
      <c r="E75" s="708">
        <v>0</v>
      </c>
      <c r="F75" s="706">
        <v>0</v>
      </c>
      <c r="G75" s="707">
        <v>0</v>
      </c>
      <c r="H75" s="707">
        <v>0.27177999999999997</v>
      </c>
      <c r="I75" s="707">
        <v>1.7437199999999999</v>
      </c>
      <c r="J75" s="707">
        <v>1.7437199999999999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0</v>
      </c>
      <c r="C76" s="707">
        <v>-0.214</v>
      </c>
      <c r="D76" s="707">
        <v>-0.214</v>
      </c>
      <c r="E76" s="708">
        <v>0</v>
      </c>
      <c r="F76" s="706">
        <v>0</v>
      </c>
      <c r="G76" s="707">
        <v>0</v>
      </c>
      <c r="H76" s="707">
        <v>0</v>
      </c>
      <c r="I76" s="707">
        <v>0</v>
      </c>
      <c r="J76" s="707">
        <v>0</v>
      </c>
      <c r="K76" s="709">
        <v>0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540</v>
      </c>
      <c r="C77" s="707">
        <v>519.87696000000005</v>
      </c>
      <c r="D77" s="707">
        <v>-20.123039999999946</v>
      </c>
      <c r="E77" s="708">
        <v>0.96273511111111121</v>
      </c>
      <c r="F77" s="706">
        <v>569.99999979999996</v>
      </c>
      <c r="G77" s="707">
        <v>332.49999988333332</v>
      </c>
      <c r="H77" s="707">
        <v>44.746600000000001</v>
      </c>
      <c r="I77" s="707">
        <v>309.04998000000001</v>
      </c>
      <c r="J77" s="707">
        <v>-23.450019883333312</v>
      </c>
      <c r="K77" s="709">
        <v>0.54219294755866421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1599.93553</v>
      </c>
      <c r="C78" s="707">
        <v>1614.9775900000002</v>
      </c>
      <c r="D78" s="707">
        <v>15.04206000000022</v>
      </c>
      <c r="E78" s="708">
        <v>1.0094016663283927</v>
      </c>
      <c r="F78" s="706">
        <v>1649.9999998999999</v>
      </c>
      <c r="G78" s="707">
        <v>962.49999994166672</v>
      </c>
      <c r="H78" s="707">
        <v>156.24363</v>
      </c>
      <c r="I78" s="707">
        <v>861.5326</v>
      </c>
      <c r="J78" s="707">
        <v>-100.96739994166671</v>
      </c>
      <c r="K78" s="709">
        <v>0.52214096972861468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211.669535</v>
      </c>
      <c r="C79" s="707">
        <v>214.17992999999998</v>
      </c>
      <c r="D79" s="707">
        <v>2.5103949999999884</v>
      </c>
      <c r="E79" s="708">
        <v>1.0118599731416238</v>
      </c>
      <c r="F79" s="706">
        <v>230</v>
      </c>
      <c r="G79" s="707">
        <v>134.16666666666669</v>
      </c>
      <c r="H79" s="707">
        <v>12.189080000000001</v>
      </c>
      <c r="I79" s="707">
        <v>76.321759999999998</v>
      </c>
      <c r="J79" s="707">
        <v>-57.844906666666688</v>
      </c>
      <c r="K79" s="709">
        <v>0.33183373913043479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0</v>
      </c>
      <c r="C80" s="707">
        <v>0</v>
      </c>
      <c r="D80" s="707">
        <v>0</v>
      </c>
      <c r="E80" s="708">
        <v>0</v>
      </c>
      <c r="F80" s="706">
        <v>0</v>
      </c>
      <c r="G80" s="707">
        <v>0</v>
      </c>
      <c r="H80" s="707">
        <v>11.978999999999999</v>
      </c>
      <c r="I80" s="707">
        <v>213.44399999999999</v>
      </c>
      <c r="J80" s="707">
        <v>213.44399999999999</v>
      </c>
      <c r="K80" s="709">
        <v>0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0</v>
      </c>
      <c r="C81" s="707">
        <v>0</v>
      </c>
      <c r="D81" s="707">
        <v>0</v>
      </c>
      <c r="E81" s="708">
        <v>0</v>
      </c>
      <c r="F81" s="706">
        <v>0</v>
      </c>
      <c r="G81" s="707">
        <v>0</v>
      </c>
      <c r="H81" s="707">
        <v>0</v>
      </c>
      <c r="I81" s="707">
        <v>69.446399999999997</v>
      </c>
      <c r="J81" s="707">
        <v>69.446399999999997</v>
      </c>
      <c r="K81" s="709">
        <v>0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0</v>
      </c>
      <c r="C82" s="707">
        <v>0</v>
      </c>
      <c r="D82" s="707">
        <v>0</v>
      </c>
      <c r="E82" s="708">
        <v>0</v>
      </c>
      <c r="F82" s="706">
        <v>0</v>
      </c>
      <c r="G82" s="707">
        <v>0</v>
      </c>
      <c r="H82" s="707">
        <v>0</v>
      </c>
      <c r="I82" s="707">
        <v>4.1124999999999998</v>
      </c>
      <c r="J82" s="707">
        <v>4.1124999999999998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0</v>
      </c>
      <c r="C83" s="707">
        <v>0</v>
      </c>
      <c r="D83" s="707">
        <v>0</v>
      </c>
      <c r="E83" s="708">
        <v>0</v>
      </c>
      <c r="F83" s="706">
        <v>0</v>
      </c>
      <c r="G83" s="707">
        <v>0</v>
      </c>
      <c r="H83" s="707">
        <v>0</v>
      </c>
      <c r="I83" s="707">
        <v>0.25800000000000001</v>
      </c>
      <c r="J83" s="707">
        <v>0.25800000000000001</v>
      </c>
      <c r="K83" s="709">
        <v>0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0</v>
      </c>
      <c r="C84" s="707">
        <v>0.39600000000000002</v>
      </c>
      <c r="D84" s="707">
        <v>0.39600000000000002</v>
      </c>
      <c r="E84" s="708">
        <v>0</v>
      </c>
      <c r="F84" s="706">
        <v>0</v>
      </c>
      <c r="G84" s="707">
        <v>0</v>
      </c>
      <c r="H84" s="707">
        <v>0</v>
      </c>
      <c r="I84" s="707">
        <v>0.39600000000000002</v>
      </c>
      <c r="J84" s="707">
        <v>0.39600000000000002</v>
      </c>
      <c r="K84" s="709">
        <v>0</v>
      </c>
      <c r="L84" s="270"/>
      <c r="M84" s="705" t="str">
        <f t="shared" si="1"/>
        <v>X</v>
      </c>
    </row>
    <row r="85" spans="1:13" ht="14.45" customHeight="1" x14ac:dyDescent="0.2">
      <c r="A85" s="710" t="s">
        <v>409</v>
      </c>
      <c r="B85" s="706">
        <v>0</v>
      </c>
      <c r="C85" s="707">
        <v>0.39600000000000002</v>
      </c>
      <c r="D85" s="707">
        <v>0.39600000000000002</v>
      </c>
      <c r="E85" s="708">
        <v>0</v>
      </c>
      <c r="F85" s="706">
        <v>0</v>
      </c>
      <c r="G85" s="707">
        <v>0</v>
      </c>
      <c r="H85" s="707">
        <v>0</v>
      </c>
      <c r="I85" s="707">
        <v>0.39600000000000002</v>
      </c>
      <c r="J85" s="707">
        <v>0.39600000000000002</v>
      </c>
      <c r="K85" s="709">
        <v>0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2622.9460199999999</v>
      </c>
      <c r="C86" s="707">
        <v>2629.6979999999999</v>
      </c>
      <c r="D86" s="707">
        <v>6.7519800000000032</v>
      </c>
      <c r="E86" s="708">
        <v>1.0025741970854589</v>
      </c>
      <c r="F86" s="706">
        <v>2571.5391261999998</v>
      </c>
      <c r="G86" s="707">
        <v>1500.0644902833333</v>
      </c>
      <c r="H86" s="707">
        <v>152.364</v>
      </c>
      <c r="I86" s="707">
        <v>1474.154</v>
      </c>
      <c r="J86" s="707">
        <v>-25.910490283333274</v>
      </c>
      <c r="K86" s="709">
        <v>0.57325746475356121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2622.9460199999999</v>
      </c>
      <c r="C87" s="707">
        <v>2629.6979999999999</v>
      </c>
      <c r="D87" s="707">
        <v>6.7519800000000032</v>
      </c>
      <c r="E87" s="708">
        <v>1.0025741970854589</v>
      </c>
      <c r="F87" s="706">
        <v>2571.5391261999998</v>
      </c>
      <c r="G87" s="707">
        <v>1500.0644902833333</v>
      </c>
      <c r="H87" s="707">
        <v>152.364</v>
      </c>
      <c r="I87" s="707">
        <v>1474.154</v>
      </c>
      <c r="J87" s="707">
        <v>-25.910490283333274</v>
      </c>
      <c r="K87" s="709">
        <v>0.57325746475356121</v>
      </c>
      <c r="L87" s="270"/>
      <c r="M87" s="705" t="str">
        <f t="shared" si="1"/>
        <v>X</v>
      </c>
    </row>
    <row r="88" spans="1:13" ht="14.45" customHeight="1" x14ac:dyDescent="0.2">
      <c r="A88" s="710" t="s">
        <v>412</v>
      </c>
      <c r="B88" s="706">
        <v>1041.6474719999999</v>
      </c>
      <c r="C88" s="707">
        <v>1107.8610000000001</v>
      </c>
      <c r="D88" s="707">
        <v>66.213528000000224</v>
      </c>
      <c r="E88" s="708">
        <v>1.0635661582059694</v>
      </c>
      <c r="F88" s="706">
        <v>1008.1251744</v>
      </c>
      <c r="G88" s="707">
        <v>588.07301840000002</v>
      </c>
      <c r="H88" s="707">
        <v>85.494</v>
      </c>
      <c r="I88" s="707">
        <v>561.54300000000001</v>
      </c>
      <c r="J88" s="707">
        <v>-26.530018400000017</v>
      </c>
      <c r="K88" s="709">
        <v>0.55701713860504509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222.85281000000001</v>
      </c>
      <c r="C89" s="707">
        <v>213.905</v>
      </c>
      <c r="D89" s="707">
        <v>-8.947810000000004</v>
      </c>
      <c r="E89" s="708">
        <v>0.95984878988063915</v>
      </c>
      <c r="F89" s="706">
        <v>232.91906270000001</v>
      </c>
      <c r="G89" s="707">
        <v>135.86945324166666</v>
      </c>
      <c r="H89" s="707">
        <v>18.204000000000001</v>
      </c>
      <c r="I89" s="707">
        <v>126.30200000000001</v>
      </c>
      <c r="J89" s="707">
        <v>-9.5674532416666551</v>
      </c>
      <c r="K89" s="709">
        <v>0.54225703356310129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1358.4457379999999</v>
      </c>
      <c r="C90" s="707">
        <v>1307.932</v>
      </c>
      <c r="D90" s="707">
        <v>-50.513737999999876</v>
      </c>
      <c r="E90" s="708">
        <v>0.96281504914994265</v>
      </c>
      <c r="F90" s="706">
        <v>1330.4948891000001</v>
      </c>
      <c r="G90" s="707">
        <v>776.12201864166673</v>
      </c>
      <c r="H90" s="707">
        <v>48.665999999999997</v>
      </c>
      <c r="I90" s="707">
        <v>786.30899999999997</v>
      </c>
      <c r="J90" s="707">
        <v>10.186981358333242</v>
      </c>
      <c r="K90" s="709">
        <v>0.59098986883887306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4139.6361609999994</v>
      </c>
      <c r="C91" s="707">
        <v>6633.6410300000007</v>
      </c>
      <c r="D91" s="707">
        <v>2494.0048690000012</v>
      </c>
      <c r="E91" s="708">
        <v>1.6024695823503319</v>
      </c>
      <c r="F91" s="706">
        <v>6602.1556251000002</v>
      </c>
      <c r="G91" s="707">
        <v>3851.2574479750001</v>
      </c>
      <c r="H91" s="707">
        <v>410.55534</v>
      </c>
      <c r="I91" s="707">
        <v>4617.3103199999905</v>
      </c>
      <c r="J91" s="707">
        <v>766.05287202499039</v>
      </c>
      <c r="K91" s="709">
        <v>0.6993640535291159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1211.0507379999999</v>
      </c>
      <c r="C92" s="707">
        <v>2493.8427200000001</v>
      </c>
      <c r="D92" s="707">
        <v>1282.7919820000002</v>
      </c>
      <c r="E92" s="708">
        <v>2.0592388425595431</v>
      </c>
      <c r="F92" s="706">
        <v>2546.8883254999996</v>
      </c>
      <c r="G92" s="707">
        <v>1485.6848565416665</v>
      </c>
      <c r="H92" s="707">
        <v>65.153620000000004</v>
      </c>
      <c r="I92" s="707">
        <v>949.63859000000002</v>
      </c>
      <c r="J92" s="707">
        <v>-536.04626654166645</v>
      </c>
      <c r="K92" s="709">
        <v>0.37286228080438866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1211.0507379999999</v>
      </c>
      <c r="C93" s="707">
        <v>2493.8427200000001</v>
      </c>
      <c r="D93" s="707">
        <v>1282.7919820000002</v>
      </c>
      <c r="E93" s="708">
        <v>2.0592388425595431</v>
      </c>
      <c r="F93" s="706">
        <v>2546.8883254999996</v>
      </c>
      <c r="G93" s="707">
        <v>1485.6848565416665</v>
      </c>
      <c r="H93" s="707">
        <v>65.153620000000004</v>
      </c>
      <c r="I93" s="707">
        <v>949.63859000000002</v>
      </c>
      <c r="J93" s="707">
        <v>-536.04626654166645</v>
      </c>
      <c r="K93" s="709">
        <v>0.37286228080438866</v>
      </c>
      <c r="L93" s="270"/>
      <c r="M93" s="705" t="str">
        <f t="shared" si="1"/>
        <v>X</v>
      </c>
    </row>
    <row r="94" spans="1:13" ht="14.45" customHeight="1" x14ac:dyDescent="0.2">
      <c r="A94" s="710" t="s">
        <v>418</v>
      </c>
      <c r="B94" s="706">
        <v>427.91803600000003</v>
      </c>
      <c r="C94" s="707">
        <v>1956.2712900000001</v>
      </c>
      <c r="D94" s="707">
        <v>1528.3532540000001</v>
      </c>
      <c r="E94" s="708">
        <v>4.5716027963822494</v>
      </c>
      <c r="F94" s="706">
        <v>2002.7732165</v>
      </c>
      <c r="G94" s="707">
        <v>1168.2843762916666</v>
      </c>
      <c r="H94" s="707">
        <v>49.016649999999998</v>
      </c>
      <c r="I94" s="707">
        <v>665.32272999999998</v>
      </c>
      <c r="J94" s="707">
        <v>-502.96164629166663</v>
      </c>
      <c r="K94" s="709">
        <v>0.33220073272334977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7.355353</v>
      </c>
      <c r="C95" s="707">
        <v>0</v>
      </c>
      <c r="D95" s="707">
        <v>-7.355353</v>
      </c>
      <c r="E95" s="708">
        <v>0</v>
      </c>
      <c r="F95" s="706">
        <v>0</v>
      </c>
      <c r="G95" s="707">
        <v>0</v>
      </c>
      <c r="H95" s="707">
        <v>0</v>
      </c>
      <c r="I95" s="707">
        <v>0</v>
      </c>
      <c r="J95" s="707">
        <v>0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5.145537</v>
      </c>
      <c r="C96" s="707">
        <v>126.56274999999999</v>
      </c>
      <c r="D96" s="707">
        <v>121.41721299999999</v>
      </c>
      <c r="E96" s="708">
        <v>24.596606729287924</v>
      </c>
      <c r="F96" s="706">
        <v>5.4028071000000004</v>
      </c>
      <c r="G96" s="707">
        <v>3.1516374750000002</v>
      </c>
      <c r="H96" s="707">
        <v>0.248</v>
      </c>
      <c r="I96" s="707">
        <v>2.7725900000000001</v>
      </c>
      <c r="J96" s="707">
        <v>-0.37904747500000013</v>
      </c>
      <c r="K96" s="709">
        <v>0.51317582669201722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542.85508700000003</v>
      </c>
      <c r="C97" s="707">
        <v>155.29642000000001</v>
      </c>
      <c r="D97" s="707">
        <v>-387.55866700000001</v>
      </c>
      <c r="E97" s="708">
        <v>0.28607343602179414</v>
      </c>
      <c r="F97" s="706">
        <v>143</v>
      </c>
      <c r="G97" s="707">
        <v>83.416666666666657</v>
      </c>
      <c r="H97" s="707">
        <v>0.48399999999999999</v>
      </c>
      <c r="I97" s="707">
        <v>114.12761999999999</v>
      </c>
      <c r="J97" s="707">
        <v>30.710953333333336</v>
      </c>
      <c r="K97" s="709">
        <v>0.79809524475524474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121.98794100000001</v>
      </c>
      <c r="C98" s="707">
        <v>181.79512</v>
      </c>
      <c r="D98" s="707">
        <v>59.807178999999991</v>
      </c>
      <c r="E98" s="708">
        <v>1.4902712391874864</v>
      </c>
      <c r="F98" s="706">
        <v>162.0178741</v>
      </c>
      <c r="G98" s="707">
        <v>94.510426558333336</v>
      </c>
      <c r="H98" s="707">
        <v>15.404969999999999</v>
      </c>
      <c r="I98" s="707">
        <v>96.151719999999997</v>
      </c>
      <c r="J98" s="707">
        <v>1.6412934416666616</v>
      </c>
      <c r="K98" s="709">
        <v>0.5934636566126873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0</v>
      </c>
      <c r="C99" s="707">
        <v>21.73386</v>
      </c>
      <c r="D99" s="707">
        <v>21.73386</v>
      </c>
      <c r="E99" s="708">
        <v>0</v>
      </c>
      <c r="F99" s="706">
        <v>128.69442900000001</v>
      </c>
      <c r="G99" s="707">
        <v>75.071750250000008</v>
      </c>
      <c r="H99" s="707">
        <v>0</v>
      </c>
      <c r="I99" s="707">
        <v>46.538789999999999</v>
      </c>
      <c r="J99" s="707">
        <v>-28.532960250000009</v>
      </c>
      <c r="K99" s="709">
        <v>0.36162241335248468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4.4687079999999995</v>
      </c>
      <c r="C100" s="707">
        <v>0</v>
      </c>
      <c r="D100" s="707">
        <v>-4.4687079999999995</v>
      </c>
      <c r="E100" s="708">
        <v>0</v>
      </c>
      <c r="F100" s="706">
        <v>0</v>
      </c>
      <c r="G100" s="707">
        <v>0</v>
      </c>
      <c r="H100" s="707">
        <v>0</v>
      </c>
      <c r="I100" s="707">
        <v>13.32573</v>
      </c>
      <c r="J100" s="707">
        <v>13.32573</v>
      </c>
      <c r="K100" s="709">
        <v>0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76.506994999999989</v>
      </c>
      <c r="C101" s="707">
        <v>1.0769000000000002</v>
      </c>
      <c r="D101" s="707">
        <v>-75.430094999999994</v>
      </c>
      <c r="E101" s="708">
        <v>1.4075837117900138E-2</v>
      </c>
      <c r="F101" s="706">
        <v>24.999999599999999</v>
      </c>
      <c r="G101" s="707">
        <v>14.583333100000001</v>
      </c>
      <c r="H101" s="707">
        <v>0</v>
      </c>
      <c r="I101" s="707">
        <v>0</v>
      </c>
      <c r="J101" s="707">
        <v>-14.583333100000001</v>
      </c>
      <c r="K101" s="709">
        <v>0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24.813080999999997</v>
      </c>
      <c r="C102" s="707">
        <v>51.106379999999994</v>
      </c>
      <c r="D102" s="707">
        <v>26.293298999999998</v>
      </c>
      <c r="E102" s="708">
        <v>2.0596547442052842</v>
      </c>
      <c r="F102" s="706">
        <v>79.999999200000005</v>
      </c>
      <c r="G102" s="707">
        <v>46.666666200000002</v>
      </c>
      <c r="H102" s="707">
        <v>0</v>
      </c>
      <c r="I102" s="707">
        <v>11.39941</v>
      </c>
      <c r="J102" s="707">
        <v>-35.267256200000006</v>
      </c>
      <c r="K102" s="709">
        <v>0.14249262642492624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</v>
      </c>
      <c r="C103" s="707">
        <v>81.013000000000005</v>
      </c>
      <c r="D103" s="707">
        <v>81.013000000000005</v>
      </c>
      <c r="E103" s="708">
        <v>0</v>
      </c>
      <c r="F103" s="706">
        <v>0</v>
      </c>
      <c r="G103" s="707">
        <v>0</v>
      </c>
      <c r="H103" s="707">
        <v>0</v>
      </c>
      <c r="I103" s="707">
        <v>82.558000000000007</v>
      </c>
      <c r="J103" s="707">
        <v>82.558000000000007</v>
      </c>
      <c r="K103" s="709">
        <v>0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0</v>
      </c>
      <c r="C104" s="707">
        <v>59.085999999999999</v>
      </c>
      <c r="D104" s="707">
        <v>59.085999999999999</v>
      </c>
      <c r="E104" s="708">
        <v>0</v>
      </c>
      <c r="F104" s="706">
        <v>0</v>
      </c>
      <c r="G104" s="707">
        <v>0</v>
      </c>
      <c r="H104" s="707">
        <v>0</v>
      </c>
      <c r="I104" s="707">
        <v>82.558000000000007</v>
      </c>
      <c r="J104" s="707">
        <v>82.558000000000007</v>
      </c>
      <c r="K104" s="709">
        <v>0</v>
      </c>
      <c r="L104" s="270"/>
      <c r="M104" s="705" t="str">
        <f t="shared" si="1"/>
        <v>X</v>
      </c>
    </row>
    <row r="105" spans="1:13" ht="14.45" customHeight="1" x14ac:dyDescent="0.2">
      <c r="A105" s="710" t="s">
        <v>429</v>
      </c>
      <c r="B105" s="706">
        <v>0</v>
      </c>
      <c r="C105" s="707">
        <v>52.317</v>
      </c>
      <c r="D105" s="707">
        <v>52.317</v>
      </c>
      <c r="E105" s="708">
        <v>0</v>
      </c>
      <c r="F105" s="706">
        <v>0</v>
      </c>
      <c r="G105" s="707">
        <v>0</v>
      </c>
      <c r="H105" s="707">
        <v>0</v>
      </c>
      <c r="I105" s="707">
        <v>13.358000000000001</v>
      </c>
      <c r="J105" s="707">
        <v>13.358000000000001</v>
      </c>
      <c r="K105" s="709">
        <v>0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0</v>
      </c>
      <c r="C106" s="707">
        <v>6.7690000000000001</v>
      </c>
      <c r="D106" s="707">
        <v>6.7690000000000001</v>
      </c>
      <c r="E106" s="708">
        <v>0</v>
      </c>
      <c r="F106" s="706">
        <v>0</v>
      </c>
      <c r="G106" s="707">
        <v>0</v>
      </c>
      <c r="H106" s="707">
        <v>0</v>
      </c>
      <c r="I106" s="707">
        <v>69.2</v>
      </c>
      <c r="J106" s="707">
        <v>69.2</v>
      </c>
      <c r="K106" s="709">
        <v>0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0</v>
      </c>
      <c r="C107" s="707">
        <v>21.927</v>
      </c>
      <c r="D107" s="707">
        <v>21.927</v>
      </c>
      <c r="E107" s="708">
        <v>0</v>
      </c>
      <c r="F107" s="706">
        <v>0</v>
      </c>
      <c r="G107" s="707">
        <v>0</v>
      </c>
      <c r="H107" s="707">
        <v>0</v>
      </c>
      <c r="I107" s="707">
        <v>0</v>
      </c>
      <c r="J107" s="707">
        <v>0</v>
      </c>
      <c r="K107" s="709">
        <v>0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0</v>
      </c>
      <c r="C108" s="707">
        <v>21.927</v>
      </c>
      <c r="D108" s="707">
        <v>21.927</v>
      </c>
      <c r="E108" s="708">
        <v>0</v>
      </c>
      <c r="F108" s="706">
        <v>0</v>
      </c>
      <c r="G108" s="707">
        <v>0</v>
      </c>
      <c r="H108" s="707">
        <v>0</v>
      </c>
      <c r="I108" s="707">
        <v>0</v>
      </c>
      <c r="J108" s="707">
        <v>0</v>
      </c>
      <c r="K108" s="709">
        <v>0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2928.585423</v>
      </c>
      <c r="C109" s="707">
        <v>4058.7853100000002</v>
      </c>
      <c r="D109" s="707">
        <v>1130.1998870000002</v>
      </c>
      <c r="E109" s="708">
        <v>1.3859200684821549</v>
      </c>
      <c r="F109" s="706">
        <v>4055.2672996000001</v>
      </c>
      <c r="G109" s="707">
        <v>2365.5725914333334</v>
      </c>
      <c r="H109" s="707">
        <v>345.40171999999995</v>
      </c>
      <c r="I109" s="707">
        <v>3585.11373</v>
      </c>
      <c r="J109" s="707">
        <v>1219.5411385666666</v>
      </c>
      <c r="K109" s="709">
        <v>0.88406348216642228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58.435341000000001</v>
      </c>
      <c r="C110" s="707">
        <v>58.222259999999999</v>
      </c>
      <c r="D110" s="707">
        <v>-0.21308100000000252</v>
      </c>
      <c r="E110" s="708">
        <v>0.99635355939824155</v>
      </c>
      <c r="F110" s="706">
        <v>62.069366800000005</v>
      </c>
      <c r="G110" s="707">
        <v>36.207130633333335</v>
      </c>
      <c r="H110" s="707">
        <v>5.9757199999999999</v>
      </c>
      <c r="I110" s="707">
        <v>35.172379999999997</v>
      </c>
      <c r="J110" s="707">
        <v>-1.0347506333333385</v>
      </c>
      <c r="K110" s="709">
        <v>0.56666245868646425</v>
      </c>
      <c r="L110" s="270"/>
      <c r="M110" s="705" t="str">
        <f t="shared" si="1"/>
        <v>X</v>
      </c>
    </row>
    <row r="111" spans="1:13" ht="14.45" customHeight="1" x14ac:dyDescent="0.2">
      <c r="A111" s="710" t="s">
        <v>435</v>
      </c>
      <c r="B111" s="706">
        <v>15.894110000000001</v>
      </c>
      <c r="C111" s="707">
        <v>14.288500000000001</v>
      </c>
      <c r="D111" s="707">
        <v>-1.6056100000000004</v>
      </c>
      <c r="E111" s="708">
        <v>0.89898081742230296</v>
      </c>
      <c r="F111" s="706">
        <v>14.483848800000001</v>
      </c>
      <c r="G111" s="707">
        <v>8.4489118000000012</v>
      </c>
      <c r="H111" s="707">
        <v>0.94370000000000009</v>
      </c>
      <c r="I111" s="707">
        <v>5.7560000000000002</v>
      </c>
      <c r="J111" s="707">
        <v>-2.692911800000001</v>
      </c>
      <c r="K111" s="709">
        <v>0.39740818062116195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42.541230999999996</v>
      </c>
      <c r="C112" s="707">
        <v>43.933759999999999</v>
      </c>
      <c r="D112" s="707">
        <v>1.3925290000000032</v>
      </c>
      <c r="E112" s="708">
        <v>1.0327336319910443</v>
      </c>
      <c r="F112" s="706">
        <v>47.585517999999993</v>
      </c>
      <c r="G112" s="707">
        <v>27.758218833333327</v>
      </c>
      <c r="H112" s="707">
        <v>5.0320200000000002</v>
      </c>
      <c r="I112" s="707">
        <v>29.41638</v>
      </c>
      <c r="J112" s="707">
        <v>1.6581611666666731</v>
      </c>
      <c r="K112" s="709">
        <v>0.61817925361241222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61.149974</v>
      </c>
      <c r="C113" s="707">
        <v>59.543459999999996</v>
      </c>
      <c r="D113" s="707">
        <v>-1.6065140000000042</v>
      </c>
      <c r="E113" s="708">
        <v>0.97372829627041213</v>
      </c>
      <c r="F113" s="706">
        <v>63.156170899999999</v>
      </c>
      <c r="G113" s="707">
        <v>36.841099691666663</v>
      </c>
      <c r="H113" s="707">
        <v>9.4499999999999993</v>
      </c>
      <c r="I113" s="707">
        <v>43.302</v>
      </c>
      <c r="J113" s="707">
        <v>6.4609003083333363</v>
      </c>
      <c r="K113" s="709">
        <v>0.68563371374371906</v>
      </c>
      <c r="L113" s="270"/>
      <c r="M113" s="705" t="str">
        <f t="shared" si="1"/>
        <v>X</v>
      </c>
    </row>
    <row r="114" spans="1:13" ht="14.45" customHeight="1" x14ac:dyDescent="0.2">
      <c r="A114" s="710" t="s">
        <v>438</v>
      </c>
      <c r="B114" s="706">
        <v>30.999995999999999</v>
      </c>
      <c r="C114" s="707">
        <v>32.534999999999997</v>
      </c>
      <c r="D114" s="707">
        <v>1.5350039999999971</v>
      </c>
      <c r="E114" s="708">
        <v>1.0495162644537115</v>
      </c>
      <c r="F114" s="706">
        <v>34.56</v>
      </c>
      <c r="G114" s="707">
        <v>20.160000000000004</v>
      </c>
      <c r="H114" s="707">
        <v>9.4499999999999993</v>
      </c>
      <c r="I114" s="707">
        <v>25.515000000000001</v>
      </c>
      <c r="J114" s="707">
        <v>5.3549999999999969</v>
      </c>
      <c r="K114" s="709">
        <v>0.73828125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30.149978000000001</v>
      </c>
      <c r="C115" s="707">
        <v>27.008459999999999</v>
      </c>
      <c r="D115" s="707">
        <v>-3.1415180000000014</v>
      </c>
      <c r="E115" s="708">
        <v>0.89580363872902324</v>
      </c>
      <c r="F115" s="706">
        <v>28.596170900000001</v>
      </c>
      <c r="G115" s="707">
        <v>16.681099691666667</v>
      </c>
      <c r="H115" s="707">
        <v>0</v>
      </c>
      <c r="I115" s="707">
        <v>17.786999999999999</v>
      </c>
      <c r="J115" s="707">
        <v>1.1059003083333323</v>
      </c>
      <c r="K115" s="709">
        <v>0.62200635400454951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0</v>
      </c>
      <c r="C116" s="707">
        <v>0</v>
      </c>
      <c r="D116" s="707">
        <v>0</v>
      </c>
      <c r="E116" s="708">
        <v>0</v>
      </c>
      <c r="F116" s="706">
        <v>0</v>
      </c>
      <c r="G116" s="707">
        <v>0</v>
      </c>
      <c r="H116" s="707">
        <v>0</v>
      </c>
      <c r="I116" s="707">
        <v>33.880000000000003</v>
      </c>
      <c r="J116" s="707">
        <v>33.880000000000003</v>
      </c>
      <c r="K116" s="709">
        <v>0</v>
      </c>
      <c r="L116" s="270"/>
      <c r="M116" s="705" t="str">
        <f t="shared" si="1"/>
        <v>X</v>
      </c>
    </row>
    <row r="117" spans="1:13" ht="14.45" customHeight="1" x14ac:dyDescent="0.2">
      <c r="A117" s="710" t="s">
        <v>441</v>
      </c>
      <c r="B117" s="706">
        <v>0</v>
      </c>
      <c r="C117" s="707">
        <v>0</v>
      </c>
      <c r="D117" s="707">
        <v>0</v>
      </c>
      <c r="E117" s="708">
        <v>0</v>
      </c>
      <c r="F117" s="706">
        <v>0</v>
      </c>
      <c r="G117" s="707">
        <v>0</v>
      </c>
      <c r="H117" s="707">
        <v>0</v>
      </c>
      <c r="I117" s="707">
        <v>33.880000000000003</v>
      </c>
      <c r="J117" s="707">
        <v>33.880000000000003</v>
      </c>
      <c r="K117" s="709">
        <v>0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1682.952104</v>
      </c>
      <c r="C118" s="707">
        <v>2348.3396499999999</v>
      </c>
      <c r="D118" s="707">
        <v>665.38754599999993</v>
      </c>
      <c r="E118" s="708">
        <v>1.3953692707109864</v>
      </c>
      <c r="F118" s="706">
        <v>2947.3267762999999</v>
      </c>
      <c r="G118" s="707">
        <v>1719.2739528416666</v>
      </c>
      <c r="H118" s="707">
        <v>276.17984999999999</v>
      </c>
      <c r="I118" s="707">
        <v>1878.1082099999999</v>
      </c>
      <c r="J118" s="707">
        <v>158.83425715833323</v>
      </c>
      <c r="K118" s="709">
        <v>0.63722428917696383</v>
      </c>
      <c r="L118" s="270"/>
      <c r="M118" s="705" t="str">
        <f t="shared" si="1"/>
        <v>X</v>
      </c>
    </row>
    <row r="119" spans="1:13" ht="14.45" customHeight="1" x14ac:dyDescent="0.2">
      <c r="A119" s="710" t="s">
        <v>443</v>
      </c>
      <c r="B119" s="706">
        <v>1359.028748</v>
      </c>
      <c r="C119" s="707">
        <v>1363.8676799999998</v>
      </c>
      <c r="D119" s="707">
        <v>4.8389319999998861</v>
      </c>
      <c r="E119" s="708">
        <v>1.003560581045192</v>
      </c>
      <c r="F119" s="706">
        <v>1511.7816628</v>
      </c>
      <c r="G119" s="707">
        <v>881.87263663333329</v>
      </c>
      <c r="H119" s="707">
        <v>121.75023</v>
      </c>
      <c r="I119" s="707">
        <v>860.12868000000003</v>
      </c>
      <c r="J119" s="707">
        <v>-21.743956633333255</v>
      </c>
      <c r="K119" s="709">
        <v>0.56895033268689021</v>
      </c>
      <c r="L119" s="270"/>
      <c r="M119" s="705" t="str">
        <f t="shared" si="1"/>
        <v/>
      </c>
    </row>
    <row r="120" spans="1:13" ht="14.45" customHeight="1" x14ac:dyDescent="0.2">
      <c r="A120" s="710" t="s">
        <v>444</v>
      </c>
      <c r="B120" s="706">
        <v>0</v>
      </c>
      <c r="C120" s="707">
        <v>21.271799999999999</v>
      </c>
      <c r="D120" s="707">
        <v>21.271799999999999</v>
      </c>
      <c r="E120" s="708">
        <v>0</v>
      </c>
      <c r="F120" s="706">
        <v>13.020050700000001</v>
      </c>
      <c r="G120" s="707">
        <v>7.5950295749999999</v>
      </c>
      <c r="H120" s="707">
        <v>5.91289</v>
      </c>
      <c r="I120" s="707">
        <v>20.891719999999999</v>
      </c>
      <c r="J120" s="707">
        <v>13.296690425</v>
      </c>
      <c r="K120" s="709">
        <v>1.6045805413031149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0</v>
      </c>
      <c r="C121" s="707">
        <v>0</v>
      </c>
      <c r="D121" s="707">
        <v>0</v>
      </c>
      <c r="E121" s="708">
        <v>0</v>
      </c>
      <c r="F121" s="706">
        <v>0</v>
      </c>
      <c r="G121" s="707">
        <v>0</v>
      </c>
      <c r="H121" s="707">
        <v>1.5125</v>
      </c>
      <c r="I121" s="707">
        <v>1.5125</v>
      </c>
      <c r="J121" s="707">
        <v>1.5125</v>
      </c>
      <c r="K121" s="709">
        <v>0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323.92335600000001</v>
      </c>
      <c r="C122" s="707">
        <v>353.51509000000004</v>
      </c>
      <c r="D122" s="707">
        <v>29.591734000000031</v>
      </c>
      <c r="E122" s="708">
        <v>1.0913541226709198</v>
      </c>
      <c r="F122" s="706">
        <v>355.76106400000003</v>
      </c>
      <c r="G122" s="707">
        <v>207.52728733333333</v>
      </c>
      <c r="H122" s="707">
        <v>26.514310000000002</v>
      </c>
      <c r="I122" s="707">
        <v>196.35223000000002</v>
      </c>
      <c r="J122" s="707">
        <v>-11.175057333333314</v>
      </c>
      <c r="K122" s="709">
        <v>0.5519216403063153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0</v>
      </c>
      <c r="C123" s="707">
        <v>609.68507999999997</v>
      </c>
      <c r="D123" s="707">
        <v>609.68507999999997</v>
      </c>
      <c r="E123" s="708">
        <v>0</v>
      </c>
      <c r="F123" s="706">
        <v>1066.7639987999999</v>
      </c>
      <c r="G123" s="707">
        <v>622.2789992999999</v>
      </c>
      <c r="H123" s="707">
        <v>120.48992</v>
      </c>
      <c r="I123" s="707">
        <v>799.22307999999998</v>
      </c>
      <c r="J123" s="707">
        <v>176.94408070000009</v>
      </c>
      <c r="K123" s="709">
        <v>0.74920327354414284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1126.048004</v>
      </c>
      <c r="C124" s="707">
        <v>1499.6390700000002</v>
      </c>
      <c r="D124" s="707">
        <v>373.59106600000018</v>
      </c>
      <c r="E124" s="708">
        <v>1.3317718824356624</v>
      </c>
      <c r="F124" s="706">
        <v>901.91316140000106</v>
      </c>
      <c r="G124" s="707">
        <v>526.11601081666731</v>
      </c>
      <c r="H124" s="707">
        <v>52.376820000000002</v>
      </c>
      <c r="I124" s="707">
        <v>1589.03431</v>
      </c>
      <c r="J124" s="707">
        <v>1062.9182991833327</v>
      </c>
      <c r="K124" s="709">
        <v>1.7618484550479454</v>
      </c>
      <c r="L124" s="270"/>
      <c r="M124" s="705" t="str">
        <f t="shared" si="1"/>
        <v>X</v>
      </c>
    </row>
    <row r="125" spans="1:13" ht="14.45" customHeight="1" x14ac:dyDescent="0.2">
      <c r="A125" s="710" t="s">
        <v>449</v>
      </c>
      <c r="B125" s="706">
        <v>97.459566000000009</v>
      </c>
      <c r="C125" s="707">
        <v>3.6619999999999999</v>
      </c>
      <c r="D125" s="707">
        <v>-93.797566000000003</v>
      </c>
      <c r="E125" s="708">
        <v>3.7574556816721304E-2</v>
      </c>
      <c r="F125" s="706">
        <v>3.1089258000000002</v>
      </c>
      <c r="G125" s="707">
        <v>1.8135400500000003</v>
      </c>
      <c r="H125" s="707">
        <v>0</v>
      </c>
      <c r="I125" s="707">
        <v>0</v>
      </c>
      <c r="J125" s="707">
        <v>-1.8135400500000003</v>
      </c>
      <c r="K125" s="709">
        <v>0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530.80671999999993</v>
      </c>
      <c r="C126" s="707">
        <v>808.59231999999997</v>
      </c>
      <c r="D126" s="707">
        <v>277.78560000000004</v>
      </c>
      <c r="E126" s="708">
        <v>1.5233272103261994</v>
      </c>
      <c r="F126" s="706">
        <v>631.52120949999994</v>
      </c>
      <c r="G126" s="707">
        <v>368.38737220833326</v>
      </c>
      <c r="H126" s="707">
        <v>28.22335</v>
      </c>
      <c r="I126" s="707">
        <v>443.78520000000003</v>
      </c>
      <c r="J126" s="707">
        <v>75.397827791666771</v>
      </c>
      <c r="K126" s="709">
        <v>0.70272414184056009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18</v>
      </c>
      <c r="C127" s="707">
        <v>23.450800000000001</v>
      </c>
      <c r="D127" s="707">
        <v>5.450800000000001</v>
      </c>
      <c r="E127" s="708">
        <v>1.3028222222222223</v>
      </c>
      <c r="F127" s="706">
        <v>18</v>
      </c>
      <c r="G127" s="707">
        <v>10.5</v>
      </c>
      <c r="H127" s="707">
        <v>13.023280000000002</v>
      </c>
      <c r="I127" s="707">
        <v>14.11218</v>
      </c>
      <c r="J127" s="707">
        <v>3.6121800000000004</v>
      </c>
      <c r="K127" s="709">
        <v>0.78400999999999998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14.310514999999999</v>
      </c>
      <c r="C128" s="707">
        <v>4.0945100000000005</v>
      </c>
      <c r="D128" s="707">
        <v>-10.216004999999999</v>
      </c>
      <c r="E128" s="708">
        <v>0.28611898313932105</v>
      </c>
      <c r="F128" s="706">
        <v>4.2830268999999994</v>
      </c>
      <c r="G128" s="707">
        <v>2.498432358333333</v>
      </c>
      <c r="H128" s="707">
        <v>0</v>
      </c>
      <c r="I128" s="707">
        <v>17.139099999999999</v>
      </c>
      <c r="J128" s="707">
        <v>14.640667641666667</v>
      </c>
      <c r="K128" s="709">
        <v>4.0016325837225075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465.471203</v>
      </c>
      <c r="C129" s="707">
        <v>655.11719999999991</v>
      </c>
      <c r="D129" s="707">
        <v>189.64599699999991</v>
      </c>
      <c r="E129" s="708">
        <v>1.4074279907708918</v>
      </c>
      <c r="F129" s="706">
        <v>150</v>
      </c>
      <c r="G129" s="707">
        <v>87.5</v>
      </c>
      <c r="H129" s="707">
        <v>11.130190000000001</v>
      </c>
      <c r="I129" s="707">
        <v>914.76999000000001</v>
      </c>
      <c r="J129" s="707">
        <v>827.26999000000001</v>
      </c>
      <c r="K129" s="709">
        <v>6.0984666000000001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0</v>
      </c>
      <c r="C130" s="707">
        <v>0</v>
      </c>
      <c r="D130" s="707">
        <v>0</v>
      </c>
      <c r="E130" s="708">
        <v>0</v>
      </c>
      <c r="F130" s="706">
        <v>54.999999600000002</v>
      </c>
      <c r="G130" s="707">
        <v>32.083333100000004</v>
      </c>
      <c r="H130" s="707">
        <v>0</v>
      </c>
      <c r="I130" s="707">
        <v>136.57997</v>
      </c>
      <c r="J130" s="707">
        <v>104.4966369</v>
      </c>
      <c r="K130" s="709">
        <v>2.4832721998783431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0</v>
      </c>
      <c r="C131" s="707">
        <v>4.7222400000000002</v>
      </c>
      <c r="D131" s="707">
        <v>4.7222400000000002</v>
      </c>
      <c r="E131" s="708">
        <v>0</v>
      </c>
      <c r="F131" s="706">
        <v>39.999999600000002</v>
      </c>
      <c r="G131" s="707">
        <v>23.333333100000001</v>
      </c>
      <c r="H131" s="707">
        <v>0</v>
      </c>
      <c r="I131" s="707">
        <v>62.647870000000005</v>
      </c>
      <c r="J131" s="707">
        <v>39.314536900000007</v>
      </c>
      <c r="K131" s="709">
        <v>1.5661967656619677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0</v>
      </c>
      <c r="C132" s="707">
        <v>93.040869999999998</v>
      </c>
      <c r="D132" s="707">
        <v>93.040869999999998</v>
      </c>
      <c r="E132" s="708">
        <v>0</v>
      </c>
      <c r="F132" s="706">
        <v>80.801824199999999</v>
      </c>
      <c r="G132" s="707">
        <v>47.134397449999994</v>
      </c>
      <c r="H132" s="707">
        <v>1.41933</v>
      </c>
      <c r="I132" s="707">
        <v>5.6168300000000002</v>
      </c>
      <c r="J132" s="707">
        <v>-41.517567449999994</v>
      </c>
      <c r="K132" s="709">
        <v>6.951365338110771E-2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0</v>
      </c>
      <c r="C133" s="707">
        <v>26.9785</v>
      </c>
      <c r="D133" s="707">
        <v>26.9785</v>
      </c>
      <c r="E133" s="708">
        <v>0</v>
      </c>
      <c r="F133" s="706">
        <v>0</v>
      </c>
      <c r="G133" s="707">
        <v>0</v>
      </c>
      <c r="H133" s="707">
        <v>0</v>
      </c>
      <c r="I133" s="707">
        <v>0</v>
      </c>
      <c r="J133" s="707">
        <v>0</v>
      </c>
      <c r="K133" s="709">
        <v>0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0</v>
      </c>
      <c r="C134" s="707">
        <v>66.062370000000001</v>
      </c>
      <c r="D134" s="707">
        <v>66.062370000000001</v>
      </c>
      <c r="E134" s="708">
        <v>0</v>
      </c>
      <c r="F134" s="706">
        <v>80.801824199999999</v>
      </c>
      <c r="G134" s="707">
        <v>47.134397449999994</v>
      </c>
      <c r="H134" s="707">
        <v>1.41933</v>
      </c>
      <c r="I134" s="707">
        <v>5.6168300000000002</v>
      </c>
      <c r="J134" s="707">
        <v>-41.517567449999994</v>
      </c>
      <c r="K134" s="709">
        <v>6.951365338110771E-2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77089.95147</v>
      </c>
      <c r="C135" s="707">
        <v>82971.772920000003</v>
      </c>
      <c r="D135" s="707">
        <v>5881.8214500000031</v>
      </c>
      <c r="E135" s="708">
        <v>1.0762981599785926</v>
      </c>
      <c r="F135" s="706">
        <v>89582.750711200293</v>
      </c>
      <c r="G135" s="707">
        <v>52256.604581533509</v>
      </c>
      <c r="H135" s="707">
        <v>9650.8609600000018</v>
      </c>
      <c r="I135" s="707">
        <v>48890.749060000002</v>
      </c>
      <c r="J135" s="707">
        <v>-3365.8555215335073</v>
      </c>
      <c r="K135" s="709">
        <v>0.54576074826743759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55940.77</v>
      </c>
      <c r="C136" s="707">
        <v>61410.720999999998</v>
      </c>
      <c r="D136" s="707">
        <v>5469.9510000000009</v>
      </c>
      <c r="E136" s="708">
        <v>1.0977811174211582</v>
      </c>
      <c r="F136" s="706">
        <v>66016.219030699998</v>
      </c>
      <c r="G136" s="707">
        <v>38509.461101241664</v>
      </c>
      <c r="H136" s="707">
        <v>7107.8950000000004</v>
      </c>
      <c r="I136" s="707">
        <v>36060.718000000001</v>
      </c>
      <c r="J136" s="707">
        <v>-2448.7431012416637</v>
      </c>
      <c r="K136" s="709">
        <v>0.54624028048668505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55839.57</v>
      </c>
      <c r="C137" s="707">
        <v>61166.481</v>
      </c>
      <c r="D137" s="707">
        <v>5326.9110000000001</v>
      </c>
      <c r="E137" s="708">
        <v>1.0953967052396714</v>
      </c>
      <c r="F137" s="706">
        <v>65736.352287799993</v>
      </c>
      <c r="G137" s="707">
        <v>38346.205501216667</v>
      </c>
      <c r="H137" s="707">
        <v>7093.7939999999999</v>
      </c>
      <c r="I137" s="707">
        <v>35804.358</v>
      </c>
      <c r="J137" s="707">
        <v>-2541.8475012166673</v>
      </c>
      <c r="K137" s="709">
        <v>0.54466602958504784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55839.57</v>
      </c>
      <c r="C138" s="707">
        <v>61166.481</v>
      </c>
      <c r="D138" s="707">
        <v>5326.9110000000001</v>
      </c>
      <c r="E138" s="708">
        <v>1.0953967052396714</v>
      </c>
      <c r="F138" s="706">
        <v>65736.352287799993</v>
      </c>
      <c r="G138" s="707">
        <v>38346.205501216667</v>
      </c>
      <c r="H138" s="707">
        <v>7093.7939999999999</v>
      </c>
      <c r="I138" s="707">
        <v>35804.358</v>
      </c>
      <c r="J138" s="707">
        <v>-2541.8475012166673</v>
      </c>
      <c r="K138" s="709">
        <v>0.54466602958504784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64.239999999999995</v>
      </c>
      <c r="C139" s="707">
        <v>159.99</v>
      </c>
      <c r="D139" s="707">
        <v>95.750000000000014</v>
      </c>
      <c r="E139" s="708">
        <v>2.4905043586550439</v>
      </c>
      <c r="F139" s="706">
        <v>181.92907769999999</v>
      </c>
      <c r="G139" s="707">
        <v>106.125295325</v>
      </c>
      <c r="H139" s="707">
        <v>4.351</v>
      </c>
      <c r="I139" s="707">
        <v>234.61</v>
      </c>
      <c r="J139" s="707">
        <v>128.48470467500002</v>
      </c>
      <c r="K139" s="709">
        <v>1.2895684569284223</v>
      </c>
      <c r="L139" s="270"/>
      <c r="M139" s="705" t="str">
        <f t="shared" si="2"/>
        <v>X</v>
      </c>
    </row>
    <row r="140" spans="1:13" ht="14.45" customHeight="1" x14ac:dyDescent="0.2">
      <c r="A140" s="710" t="s">
        <v>464</v>
      </c>
      <c r="B140" s="706">
        <v>64.239999999999995</v>
      </c>
      <c r="C140" s="707">
        <v>159.99</v>
      </c>
      <c r="D140" s="707">
        <v>95.750000000000014</v>
      </c>
      <c r="E140" s="708">
        <v>2.4905043586550439</v>
      </c>
      <c r="F140" s="706">
        <v>181.92907769999999</v>
      </c>
      <c r="G140" s="707">
        <v>106.125295325</v>
      </c>
      <c r="H140" s="707">
        <v>4.351</v>
      </c>
      <c r="I140" s="707">
        <v>234.61</v>
      </c>
      <c r="J140" s="707">
        <v>128.48470467500002</v>
      </c>
      <c r="K140" s="709">
        <v>1.2895684569284223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36.96</v>
      </c>
      <c r="C141" s="707">
        <v>84.25</v>
      </c>
      <c r="D141" s="707">
        <v>47.29</v>
      </c>
      <c r="E141" s="708">
        <v>2.2794913419913421</v>
      </c>
      <c r="F141" s="706">
        <v>97.937665199999898</v>
      </c>
      <c r="G141" s="707">
        <v>57.130304699999947</v>
      </c>
      <c r="H141" s="707">
        <v>9.75</v>
      </c>
      <c r="I141" s="707">
        <v>21.75</v>
      </c>
      <c r="J141" s="707">
        <v>-35.380304699999947</v>
      </c>
      <c r="K141" s="709">
        <v>0.22208003382134969</v>
      </c>
      <c r="L141" s="270"/>
      <c r="M141" s="705" t="str">
        <f t="shared" si="2"/>
        <v>X</v>
      </c>
    </row>
    <row r="142" spans="1:13" ht="14.45" customHeight="1" x14ac:dyDescent="0.2">
      <c r="A142" s="710" t="s">
        <v>466</v>
      </c>
      <c r="B142" s="706">
        <v>36.96</v>
      </c>
      <c r="C142" s="707">
        <v>84.25</v>
      </c>
      <c r="D142" s="707">
        <v>47.29</v>
      </c>
      <c r="E142" s="708">
        <v>2.2794913419913421</v>
      </c>
      <c r="F142" s="706">
        <v>97.937665199999898</v>
      </c>
      <c r="G142" s="707">
        <v>57.130304699999947</v>
      </c>
      <c r="H142" s="707">
        <v>9.75</v>
      </c>
      <c r="I142" s="707">
        <v>21.75</v>
      </c>
      <c r="J142" s="707">
        <v>-35.380304699999947</v>
      </c>
      <c r="K142" s="709">
        <v>0.22208003382134969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19709.68</v>
      </c>
      <c r="C143" s="707">
        <v>20334.44081</v>
      </c>
      <c r="D143" s="707">
        <v>624.76080999999976</v>
      </c>
      <c r="E143" s="708">
        <v>1.0316981711524489</v>
      </c>
      <c r="F143" s="706">
        <v>21972.172338300003</v>
      </c>
      <c r="G143" s="707">
        <v>12817.100530675001</v>
      </c>
      <c r="H143" s="707">
        <v>2400.9918299999999</v>
      </c>
      <c r="I143" s="707">
        <v>12109.215050000001</v>
      </c>
      <c r="J143" s="707">
        <v>-707.88548067500051</v>
      </c>
      <c r="K143" s="709">
        <v>0.55111596903380633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5355.14</v>
      </c>
      <c r="C144" s="707">
        <v>5512.5779000000002</v>
      </c>
      <c r="D144" s="707">
        <v>157.4378999999999</v>
      </c>
      <c r="E144" s="708">
        <v>1.0293993994554764</v>
      </c>
      <c r="F144" s="706">
        <v>5941.4597139999996</v>
      </c>
      <c r="G144" s="707">
        <v>3465.851499833333</v>
      </c>
      <c r="H144" s="707">
        <v>639.31292000000008</v>
      </c>
      <c r="I144" s="707">
        <v>3224.3404100000002</v>
      </c>
      <c r="J144" s="707">
        <v>-241.51108983333279</v>
      </c>
      <c r="K144" s="709">
        <v>0.54268488977589324</v>
      </c>
      <c r="L144" s="270"/>
      <c r="M144" s="705" t="str">
        <f t="shared" si="2"/>
        <v>X</v>
      </c>
    </row>
    <row r="145" spans="1:13" ht="14.45" customHeight="1" x14ac:dyDescent="0.2">
      <c r="A145" s="710" t="s">
        <v>469</v>
      </c>
      <c r="B145" s="706">
        <v>5355.14</v>
      </c>
      <c r="C145" s="707">
        <v>5512.5779000000002</v>
      </c>
      <c r="D145" s="707">
        <v>157.4378999999999</v>
      </c>
      <c r="E145" s="708">
        <v>1.0293993994554764</v>
      </c>
      <c r="F145" s="706">
        <v>5941.4597139999996</v>
      </c>
      <c r="G145" s="707">
        <v>3465.851499833333</v>
      </c>
      <c r="H145" s="707">
        <v>639.31292000000008</v>
      </c>
      <c r="I145" s="707">
        <v>3224.3404100000002</v>
      </c>
      <c r="J145" s="707">
        <v>-241.51108983333279</v>
      </c>
      <c r="K145" s="709">
        <v>0.54268488977589324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14354.54</v>
      </c>
      <c r="C146" s="707">
        <v>14821.86291</v>
      </c>
      <c r="D146" s="707">
        <v>467.32290999999896</v>
      </c>
      <c r="E146" s="708">
        <v>1.0325557565759682</v>
      </c>
      <c r="F146" s="706">
        <v>16030.712624299998</v>
      </c>
      <c r="G146" s="707">
        <v>9351.2490308416654</v>
      </c>
      <c r="H146" s="707">
        <v>1761.6789099999999</v>
      </c>
      <c r="I146" s="707">
        <v>8884.87464</v>
      </c>
      <c r="J146" s="707">
        <v>-466.37439084166544</v>
      </c>
      <c r="K146" s="709">
        <v>0.55424077820046191</v>
      </c>
      <c r="L146" s="270"/>
      <c r="M146" s="705" t="str">
        <f t="shared" si="2"/>
        <v>X</v>
      </c>
    </row>
    <row r="147" spans="1:13" ht="14.45" customHeight="1" x14ac:dyDescent="0.2">
      <c r="A147" s="710" t="s">
        <v>471</v>
      </c>
      <c r="B147" s="706">
        <v>14354.54</v>
      </c>
      <c r="C147" s="707">
        <v>14821.86291</v>
      </c>
      <c r="D147" s="707">
        <v>467.32290999999896</v>
      </c>
      <c r="E147" s="708">
        <v>1.0325557565759682</v>
      </c>
      <c r="F147" s="706">
        <v>16030.712624299998</v>
      </c>
      <c r="G147" s="707">
        <v>9351.2490308416654</v>
      </c>
      <c r="H147" s="707">
        <v>1761.6789099999999</v>
      </c>
      <c r="I147" s="707">
        <v>8884.87464</v>
      </c>
      <c r="J147" s="707">
        <v>-466.37439084166544</v>
      </c>
      <c r="K147" s="709">
        <v>0.55424077820046191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249.48147</v>
      </c>
      <c r="C148" s="707">
        <v>0</v>
      </c>
      <c r="D148" s="707">
        <v>-249.48147</v>
      </c>
      <c r="E148" s="708">
        <v>0</v>
      </c>
      <c r="F148" s="706">
        <v>274.03495989999999</v>
      </c>
      <c r="G148" s="707">
        <v>159.85372660833335</v>
      </c>
      <c r="H148" s="707">
        <v>0</v>
      </c>
      <c r="I148" s="707">
        <v>0</v>
      </c>
      <c r="J148" s="707">
        <v>-159.85372660833335</v>
      </c>
      <c r="K148" s="709">
        <v>0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249.48147</v>
      </c>
      <c r="C149" s="707">
        <v>0</v>
      </c>
      <c r="D149" s="707">
        <v>-249.48147</v>
      </c>
      <c r="E149" s="708">
        <v>0</v>
      </c>
      <c r="F149" s="706">
        <v>274.03495989999999</v>
      </c>
      <c r="G149" s="707">
        <v>159.85372660833335</v>
      </c>
      <c r="H149" s="707">
        <v>0</v>
      </c>
      <c r="I149" s="707">
        <v>0</v>
      </c>
      <c r="J149" s="707">
        <v>-159.85372660833335</v>
      </c>
      <c r="K149" s="709">
        <v>0</v>
      </c>
      <c r="L149" s="270"/>
      <c r="M149" s="705" t="str">
        <f t="shared" si="2"/>
        <v>X</v>
      </c>
    </row>
    <row r="150" spans="1:13" ht="14.45" customHeight="1" x14ac:dyDescent="0.2">
      <c r="A150" s="710" t="s">
        <v>474</v>
      </c>
      <c r="B150" s="706">
        <v>249.48147</v>
      </c>
      <c r="C150" s="707">
        <v>0</v>
      </c>
      <c r="D150" s="707">
        <v>-249.48147</v>
      </c>
      <c r="E150" s="708">
        <v>0</v>
      </c>
      <c r="F150" s="706">
        <v>274.03495989999999</v>
      </c>
      <c r="G150" s="707">
        <v>159.85372660833335</v>
      </c>
      <c r="H150" s="707">
        <v>0</v>
      </c>
      <c r="I150" s="707">
        <v>0</v>
      </c>
      <c r="J150" s="707">
        <v>-159.85372660833335</v>
      </c>
      <c r="K150" s="709">
        <v>0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1190.02</v>
      </c>
      <c r="C151" s="707">
        <v>1226.6111100000001</v>
      </c>
      <c r="D151" s="707">
        <v>36.591110000000072</v>
      </c>
      <c r="E151" s="708">
        <v>1.0307483151543673</v>
      </c>
      <c r="F151" s="706">
        <v>1320.3243823</v>
      </c>
      <c r="G151" s="707">
        <v>770.18922300833333</v>
      </c>
      <c r="H151" s="707">
        <v>141.97413</v>
      </c>
      <c r="I151" s="707">
        <v>720.81601000000001</v>
      </c>
      <c r="J151" s="707">
        <v>-49.373213008333323</v>
      </c>
      <c r="K151" s="709">
        <v>0.54593857362865728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1190.02</v>
      </c>
      <c r="C152" s="707">
        <v>1226.6111100000001</v>
      </c>
      <c r="D152" s="707">
        <v>36.591110000000072</v>
      </c>
      <c r="E152" s="708">
        <v>1.0307483151543673</v>
      </c>
      <c r="F152" s="706">
        <v>1320.3243823</v>
      </c>
      <c r="G152" s="707">
        <v>770.18922300833333</v>
      </c>
      <c r="H152" s="707">
        <v>141.97413</v>
      </c>
      <c r="I152" s="707">
        <v>720.81601000000001</v>
      </c>
      <c r="J152" s="707">
        <v>-49.373213008333323</v>
      </c>
      <c r="K152" s="709">
        <v>0.54593857362865728</v>
      </c>
      <c r="L152" s="270"/>
      <c r="M152" s="705" t="str">
        <f t="shared" si="2"/>
        <v>X</v>
      </c>
    </row>
    <row r="153" spans="1:13" ht="14.45" customHeight="1" x14ac:dyDescent="0.2">
      <c r="A153" s="710" t="s">
        <v>477</v>
      </c>
      <c r="B153" s="706">
        <v>1190.02</v>
      </c>
      <c r="C153" s="707">
        <v>1226.6111100000001</v>
      </c>
      <c r="D153" s="707">
        <v>36.591110000000072</v>
      </c>
      <c r="E153" s="708">
        <v>1.0307483151543673</v>
      </c>
      <c r="F153" s="706">
        <v>1320.3243823</v>
      </c>
      <c r="G153" s="707">
        <v>770.18922300833333</v>
      </c>
      <c r="H153" s="707">
        <v>141.97413</v>
      </c>
      <c r="I153" s="707">
        <v>720.81601000000001</v>
      </c>
      <c r="J153" s="707">
        <v>-49.373213008333323</v>
      </c>
      <c r="K153" s="709">
        <v>0.54593857362865728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0</v>
      </c>
      <c r="C154" s="707">
        <v>128.39482000000001</v>
      </c>
      <c r="D154" s="707">
        <v>128.39482000000001</v>
      </c>
      <c r="E154" s="708">
        <v>0</v>
      </c>
      <c r="F154" s="706">
        <v>149.8776192</v>
      </c>
      <c r="G154" s="707">
        <v>87.428611200000006</v>
      </c>
      <c r="H154" s="707">
        <v>1.0794999999999999</v>
      </c>
      <c r="I154" s="707">
        <v>82.06738</v>
      </c>
      <c r="J154" s="707">
        <v>-5.361231200000006</v>
      </c>
      <c r="K154" s="709">
        <v>0.54756260766650877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128.39482000000001</v>
      </c>
      <c r="D155" s="707">
        <v>128.39482000000001</v>
      </c>
      <c r="E155" s="708">
        <v>0</v>
      </c>
      <c r="F155" s="706">
        <v>149.8776192</v>
      </c>
      <c r="G155" s="707">
        <v>87.428611200000006</v>
      </c>
      <c r="H155" s="707">
        <v>1.0794999999999999</v>
      </c>
      <c r="I155" s="707">
        <v>82.06738</v>
      </c>
      <c r="J155" s="707">
        <v>-5.361231200000006</v>
      </c>
      <c r="K155" s="709">
        <v>0.54756260766650877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0</v>
      </c>
      <c r="C156" s="707">
        <v>104.48482000000001</v>
      </c>
      <c r="D156" s="707">
        <v>104.48482000000001</v>
      </c>
      <c r="E156" s="708">
        <v>0</v>
      </c>
      <c r="F156" s="706">
        <v>133.2642228</v>
      </c>
      <c r="G156" s="707">
        <v>77.737463300000002</v>
      </c>
      <c r="H156" s="707">
        <v>1.0794999999999999</v>
      </c>
      <c r="I156" s="707">
        <v>74.81738</v>
      </c>
      <c r="J156" s="707">
        <v>-2.9200833000000017</v>
      </c>
      <c r="K156" s="709">
        <v>0.56142135096742563</v>
      </c>
      <c r="L156" s="270"/>
      <c r="M156" s="705" t="str">
        <f t="shared" si="2"/>
        <v>X</v>
      </c>
    </row>
    <row r="157" spans="1:13" ht="14.45" customHeight="1" x14ac:dyDescent="0.2">
      <c r="A157" s="710" t="s">
        <v>481</v>
      </c>
      <c r="B157" s="706">
        <v>0</v>
      </c>
      <c r="C157" s="707">
        <v>8.3348200000000006</v>
      </c>
      <c r="D157" s="707">
        <v>8.3348200000000006</v>
      </c>
      <c r="E157" s="708">
        <v>0</v>
      </c>
      <c r="F157" s="706">
        <v>8.889441599999989</v>
      </c>
      <c r="G157" s="707">
        <v>5.185507599999994</v>
      </c>
      <c r="H157" s="707">
        <v>1.0794999999999999</v>
      </c>
      <c r="I157" s="707">
        <v>3.0761500000000002</v>
      </c>
      <c r="J157" s="707">
        <v>-2.1093575999999938</v>
      </c>
      <c r="K157" s="709">
        <v>0.34604535789964624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0</v>
      </c>
      <c r="C158" s="707">
        <v>36.450000000000003</v>
      </c>
      <c r="D158" s="707">
        <v>36.450000000000003</v>
      </c>
      <c r="E158" s="708">
        <v>0</v>
      </c>
      <c r="F158" s="706">
        <v>58.1086332</v>
      </c>
      <c r="G158" s="707">
        <v>33.896702699999999</v>
      </c>
      <c r="H158" s="707">
        <v>0</v>
      </c>
      <c r="I158" s="707">
        <v>41.621230000000004</v>
      </c>
      <c r="J158" s="707">
        <v>7.7245273000000054</v>
      </c>
      <c r="K158" s="709">
        <v>0.71626585772112095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0</v>
      </c>
      <c r="C159" s="707">
        <v>59.7</v>
      </c>
      <c r="D159" s="707">
        <v>59.7</v>
      </c>
      <c r="E159" s="708">
        <v>0</v>
      </c>
      <c r="F159" s="706">
        <v>66.266148000000001</v>
      </c>
      <c r="G159" s="707">
        <v>38.655253000000002</v>
      </c>
      <c r="H159" s="707">
        <v>0</v>
      </c>
      <c r="I159" s="707">
        <v>30.12</v>
      </c>
      <c r="J159" s="707">
        <v>-8.5352530000000009</v>
      </c>
      <c r="K159" s="709">
        <v>0.45453072057244071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0</v>
      </c>
      <c r="C160" s="707">
        <v>18.2</v>
      </c>
      <c r="D160" s="707">
        <v>18.2</v>
      </c>
      <c r="E160" s="708">
        <v>0</v>
      </c>
      <c r="F160" s="706">
        <v>14.319385200000001</v>
      </c>
      <c r="G160" s="707">
        <v>8.3529747000000008</v>
      </c>
      <c r="H160" s="707">
        <v>0</v>
      </c>
      <c r="I160" s="707">
        <v>7.25</v>
      </c>
      <c r="J160" s="707">
        <v>-1.1029747000000008</v>
      </c>
      <c r="K160" s="709">
        <v>0.50630665344486991</v>
      </c>
      <c r="L160" s="270"/>
      <c r="M160" s="705" t="str">
        <f t="shared" si="2"/>
        <v>X</v>
      </c>
    </row>
    <row r="161" spans="1:13" ht="14.45" customHeight="1" x14ac:dyDescent="0.2">
      <c r="A161" s="710" t="s">
        <v>485</v>
      </c>
      <c r="B161" s="706">
        <v>0</v>
      </c>
      <c r="C161" s="707">
        <v>18.2</v>
      </c>
      <c r="D161" s="707">
        <v>18.2</v>
      </c>
      <c r="E161" s="708">
        <v>0</v>
      </c>
      <c r="F161" s="706">
        <v>14.319385200000001</v>
      </c>
      <c r="G161" s="707">
        <v>8.3529747000000008</v>
      </c>
      <c r="H161" s="707">
        <v>0</v>
      </c>
      <c r="I161" s="707">
        <v>7.25</v>
      </c>
      <c r="J161" s="707">
        <v>-1.1029747000000008</v>
      </c>
      <c r="K161" s="709">
        <v>0.50630665344486991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0</v>
      </c>
      <c r="C162" s="707">
        <v>5.71</v>
      </c>
      <c r="D162" s="707">
        <v>5.71</v>
      </c>
      <c r="E162" s="708">
        <v>0</v>
      </c>
      <c r="F162" s="706">
        <v>2.2940111999999999</v>
      </c>
      <c r="G162" s="707">
        <v>1.3381732</v>
      </c>
      <c r="H162" s="707">
        <v>0</v>
      </c>
      <c r="I162" s="707">
        <v>0</v>
      </c>
      <c r="J162" s="707">
        <v>-1.3381732</v>
      </c>
      <c r="K162" s="709">
        <v>0</v>
      </c>
      <c r="L162" s="270"/>
      <c r="M162" s="705" t="str">
        <f t="shared" si="2"/>
        <v>X</v>
      </c>
    </row>
    <row r="163" spans="1:13" ht="14.45" customHeight="1" x14ac:dyDescent="0.2">
      <c r="A163" s="710" t="s">
        <v>487</v>
      </c>
      <c r="B163" s="706">
        <v>0</v>
      </c>
      <c r="C163" s="707">
        <v>5.71</v>
      </c>
      <c r="D163" s="707">
        <v>5.71</v>
      </c>
      <c r="E163" s="708">
        <v>0</v>
      </c>
      <c r="F163" s="706">
        <v>2.2940111999999999</v>
      </c>
      <c r="G163" s="707">
        <v>1.3381732</v>
      </c>
      <c r="H163" s="707">
        <v>0</v>
      </c>
      <c r="I163" s="707">
        <v>0</v>
      </c>
      <c r="J163" s="707">
        <v>-1.3381732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4600.9999879999996</v>
      </c>
      <c r="C164" s="707">
        <v>5094.8332199999995</v>
      </c>
      <c r="D164" s="707">
        <v>493.83323199999995</v>
      </c>
      <c r="E164" s="708">
        <v>1.1073317177326627</v>
      </c>
      <c r="F164" s="706">
        <v>4161.9367662999994</v>
      </c>
      <c r="G164" s="707">
        <v>2427.796447008333</v>
      </c>
      <c r="H164" s="707">
        <v>284.67583000000002</v>
      </c>
      <c r="I164" s="707">
        <v>2495.4482699999999</v>
      </c>
      <c r="J164" s="707">
        <v>67.651822991666904</v>
      </c>
      <c r="K164" s="709">
        <v>0.5995882230134113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4346.9999879999996</v>
      </c>
      <c r="C165" s="707">
        <v>3942.7108399999997</v>
      </c>
      <c r="D165" s="707">
        <v>-404.28914799999984</v>
      </c>
      <c r="E165" s="708">
        <v>0.90699582491004138</v>
      </c>
      <c r="F165" s="706">
        <v>4151.4413520999997</v>
      </c>
      <c r="G165" s="707">
        <v>2421.6741220583331</v>
      </c>
      <c r="H165" s="707">
        <v>284.67583000000002</v>
      </c>
      <c r="I165" s="707">
        <v>2109.18183</v>
      </c>
      <c r="J165" s="707">
        <v>-312.49229205833308</v>
      </c>
      <c r="K165" s="709">
        <v>0.50806012926885591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4346.9999879999996</v>
      </c>
      <c r="C166" s="707">
        <v>3942.7108399999997</v>
      </c>
      <c r="D166" s="707">
        <v>-404.28914799999984</v>
      </c>
      <c r="E166" s="708">
        <v>0.90699582491004138</v>
      </c>
      <c r="F166" s="706">
        <v>4151.4413520999997</v>
      </c>
      <c r="G166" s="707">
        <v>2421.6741220583331</v>
      </c>
      <c r="H166" s="707">
        <v>284.67583000000002</v>
      </c>
      <c r="I166" s="707">
        <v>2000.1168300000002</v>
      </c>
      <c r="J166" s="707">
        <v>-421.55729205833291</v>
      </c>
      <c r="K166" s="709">
        <v>0.48178853086488732</v>
      </c>
      <c r="L166" s="270"/>
      <c r="M166" s="705" t="str">
        <f t="shared" si="2"/>
        <v>X</v>
      </c>
    </row>
    <row r="167" spans="1:13" ht="14.45" customHeight="1" x14ac:dyDescent="0.2">
      <c r="A167" s="710" t="s">
        <v>491</v>
      </c>
      <c r="B167" s="706">
        <v>506.99998800000003</v>
      </c>
      <c r="C167" s="707">
        <v>506.23977000000002</v>
      </c>
      <c r="D167" s="707">
        <v>-0.76021800000000894</v>
      </c>
      <c r="E167" s="708">
        <v>0.99850055617752798</v>
      </c>
      <c r="F167" s="706">
        <v>654.80184780000002</v>
      </c>
      <c r="G167" s="707">
        <v>381.96774455000002</v>
      </c>
      <c r="H167" s="707">
        <v>39.84863</v>
      </c>
      <c r="I167" s="707">
        <v>286.12009</v>
      </c>
      <c r="J167" s="707">
        <v>-95.847654550000016</v>
      </c>
      <c r="K167" s="709">
        <v>0.43695675411012486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1978.999992</v>
      </c>
      <c r="C168" s="707">
        <v>1576.6360500000001</v>
      </c>
      <c r="D168" s="707">
        <v>-402.36394199999995</v>
      </c>
      <c r="E168" s="708">
        <v>0.79668320180569263</v>
      </c>
      <c r="F168" s="706">
        <v>2130.5631235000001</v>
      </c>
      <c r="G168" s="707">
        <v>1242.8284887083332</v>
      </c>
      <c r="H168" s="707">
        <v>128.97407000000001</v>
      </c>
      <c r="I168" s="707">
        <v>902.88456999999994</v>
      </c>
      <c r="J168" s="707">
        <v>-339.94391870833329</v>
      </c>
      <c r="K168" s="709">
        <v>0.42377743237983906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122.000004</v>
      </c>
      <c r="C169" s="707">
        <v>122.916</v>
      </c>
      <c r="D169" s="707">
        <v>0.9159959999999927</v>
      </c>
      <c r="E169" s="708">
        <v>1.0075081636882568</v>
      </c>
      <c r="F169" s="706">
        <v>111.9</v>
      </c>
      <c r="G169" s="707">
        <v>65.275000000000006</v>
      </c>
      <c r="H169" s="707">
        <v>10.243</v>
      </c>
      <c r="I169" s="707">
        <v>71.700999999999993</v>
      </c>
      <c r="J169" s="707">
        <v>6.4259999999999877</v>
      </c>
      <c r="K169" s="709">
        <v>0.64075960679177824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11.000004000000001</v>
      </c>
      <c r="C170" s="707">
        <v>9.4910699999999899</v>
      </c>
      <c r="D170" s="707">
        <v>-1.5089340000000107</v>
      </c>
      <c r="E170" s="708">
        <v>0.86282423170027844</v>
      </c>
      <c r="F170" s="706">
        <v>9.4990403999999913</v>
      </c>
      <c r="G170" s="707">
        <v>5.5411068999999955</v>
      </c>
      <c r="H170" s="707">
        <v>0.74520000000000008</v>
      </c>
      <c r="I170" s="707">
        <v>5.3557399999999999</v>
      </c>
      <c r="J170" s="707">
        <v>-0.18536689999999556</v>
      </c>
      <c r="K170" s="709">
        <v>0.56381905692284506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1728</v>
      </c>
      <c r="C171" s="707">
        <v>1727.42795</v>
      </c>
      <c r="D171" s="707">
        <v>-0.57204999999999018</v>
      </c>
      <c r="E171" s="708">
        <v>0.99966895254629629</v>
      </c>
      <c r="F171" s="706">
        <v>1244.6773404</v>
      </c>
      <c r="G171" s="707">
        <v>726.06178190000003</v>
      </c>
      <c r="H171" s="707">
        <v>104.86492999999999</v>
      </c>
      <c r="I171" s="707">
        <v>734.05543</v>
      </c>
      <c r="J171" s="707">
        <v>7.9936480999999731</v>
      </c>
      <c r="K171" s="709">
        <v>0.58975559863899962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0</v>
      </c>
      <c r="C172" s="707">
        <v>0</v>
      </c>
      <c r="D172" s="707">
        <v>0</v>
      </c>
      <c r="E172" s="708">
        <v>0</v>
      </c>
      <c r="F172" s="706">
        <v>0</v>
      </c>
      <c r="G172" s="707">
        <v>0</v>
      </c>
      <c r="H172" s="707">
        <v>0</v>
      </c>
      <c r="I172" s="707">
        <v>109.065</v>
      </c>
      <c r="J172" s="707">
        <v>109.065</v>
      </c>
      <c r="K172" s="709">
        <v>0</v>
      </c>
      <c r="L172" s="270"/>
      <c r="M172" s="705" t="str">
        <f t="shared" si="2"/>
        <v>X</v>
      </c>
    </row>
    <row r="173" spans="1:13" ht="14.45" customHeight="1" x14ac:dyDescent="0.2">
      <c r="A173" s="710" t="s">
        <v>497</v>
      </c>
      <c r="B173" s="706">
        <v>0</v>
      </c>
      <c r="C173" s="707">
        <v>0</v>
      </c>
      <c r="D173" s="707">
        <v>0</v>
      </c>
      <c r="E173" s="708">
        <v>0</v>
      </c>
      <c r="F173" s="706">
        <v>0</v>
      </c>
      <c r="G173" s="707">
        <v>0</v>
      </c>
      <c r="H173" s="707">
        <v>0</v>
      </c>
      <c r="I173" s="707">
        <v>108.371</v>
      </c>
      <c r="J173" s="707">
        <v>108.371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0</v>
      </c>
      <c r="C174" s="707">
        <v>0</v>
      </c>
      <c r="D174" s="707">
        <v>0</v>
      </c>
      <c r="E174" s="708">
        <v>0</v>
      </c>
      <c r="F174" s="706">
        <v>0</v>
      </c>
      <c r="G174" s="707">
        <v>0</v>
      </c>
      <c r="H174" s="707">
        <v>0</v>
      </c>
      <c r="I174" s="707">
        <v>0.69399999999999995</v>
      </c>
      <c r="J174" s="707">
        <v>0.69399999999999995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254</v>
      </c>
      <c r="C175" s="707">
        <v>1152.1223799999998</v>
      </c>
      <c r="D175" s="707">
        <v>898.12237999999979</v>
      </c>
      <c r="E175" s="708">
        <v>4.535914881889763</v>
      </c>
      <c r="F175" s="706">
        <v>10.495414199999999</v>
      </c>
      <c r="G175" s="707">
        <v>6.1223249499999994</v>
      </c>
      <c r="H175" s="707">
        <v>0</v>
      </c>
      <c r="I175" s="707">
        <v>386.26643999999999</v>
      </c>
      <c r="J175" s="707">
        <v>380.14411504999998</v>
      </c>
      <c r="K175" s="709">
        <v>36.803353601804496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254</v>
      </c>
      <c r="C176" s="707">
        <v>977.61258999999995</v>
      </c>
      <c r="D176" s="707">
        <v>723.61258999999995</v>
      </c>
      <c r="E176" s="708">
        <v>3.8488684645669289</v>
      </c>
      <c r="F176" s="706">
        <v>0</v>
      </c>
      <c r="G176" s="707">
        <v>0</v>
      </c>
      <c r="H176" s="707">
        <v>0</v>
      </c>
      <c r="I176" s="707">
        <v>187.18036999999998</v>
      </c>
      <c r="J176" s="707">
        <v>187.18036999999998</v>
      </c>
      <c r="K176" s="709">
        <v>0</v>
      </c>
      <c r="L176" s="270"/>
      <c r="M176" s="705" t="str">
        <f t="shared" si="2"/>
        <v>X</v>
      </c>
    </row>
    <row r="177" spans="1:13" ht="14.45" customHeight="1" x14ac:dyDescent="0.2">
      <c r="A177" s="710" t="s">
        <v>501</v>
      </c>
      <c r="B177" s="706">
        <v>254</v>
      </c>
      <c r="C177" s="707">
        <v>136.27501999999998</v>
      </c>
      <c r="D177" s="707">
        <v>-117.72498000000002</v>
      </c>
      <c r="E177" s="708">
        <v>0.53651582677165344</v>
      </c>
      <c r="F177" s="706">
        <v>0</v>
      </c>
      <c r="G177" s="707">
        <v>0</v>
      </c>
      <c r="H177" s="707">
        <v>0</v>
      </c>
      <c r="I177" s="707">
        <v>141.96151999999998</v>
      </c>
      <c r="J177" s="707">
        <v>141.96151999999998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0</v>
      </c>
      <c r="C178" s="707">
        <v>841.33756999999991</v>
      </c>
      <c r="D178" s="707">
        <v>841.33756999999991</v>
      </c>
      <c r="E178" s="708">
        <v>0</v>
      </c>
      <c r="F178" s="706">
        <v>0</v>
      </c>
      <c r="G178" s="707">
        <v>0</v>
      </c>
      <c r="H178" s="707">
        <v>0</v>
      </c>
      <c r="I178" s="707">
        <v>45.218849999999996</v>
      </c>
      <c r="J178" s="707">
        <v>45.218849999999996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42.58079</v>
      </c>
      <c r="D179" s="707">
        <v>42.58079</v>
      </c>
      <c r="E179" s="708">
        <v>0</v>
      </c>
      <c r="F179" s="706">
        <v>0</v>
      </c>
      <c r="G179" s="707">
        <v>0</v>
      </c>
      <c r="H179" s="707">
        <v>0</v>
      </c>
      <c r="I179" s="707">
        <v>9</v>
      </c>
      <c r="J179" s="707">
        <v>9</v>
      </c>
      <c r="K179" s="709">
        <v>0</v>
      </c>
      <c r="L179" s="270"/>
      <c r="M179" s="705" t="str">
        <f t="shared" si="2"/>
        <v>X</v>
      </c>
    </row>
    <row r="180" spans="1:13" ht="14.45" customHeight="1" x14ac:dyDescent="0.2">
      <c r="A180" s="710" t="s">
        <v>504</v>
      </c>
      <c r="B180" s="706">
        <v>0</v>
      </c>
      <c r="C180" s="707">
        <v>19.008800000000001</v>
      </c>
      <c r="D180" s="707">
        <v>19.008800000000001</v>
      </c>
      <c r="E180" s="708">
        <v>0</v>
      </c>
      <c r="F180" s="706">
        <v>0</v>
      </c>
      <c r="G180" s="707">
        <v>0</v>
      </c>
      <c r="H180" s="707">
        <v>0</v>
      </c>
      <c r="I180" s="707">
        <v>9</v>
      </c>
      <c r="J180" s="707">
        <v>9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23.571990000000003</v>
      </c>
      <c r="D181" s="707">
        <v>23.571990000000003</v>
      </c>
      <c r="E181" s="708">
        <v>0</v>
      </c>
      <c r="F181" s="706">
        <v>0</v>
      </c>
      <c r="G181" s="707">
        <v>0</v>
      </c>
      <c r="H181" s="707">
        <v>0</v>
      </c>
      <c r="I181" s="707">
        <v>0</v>
      </c>
      <c r="J181" s="707">
        <v>0</v>
      </c>
      <c r="K181" s="709">
        <v>0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4.4770000000000003</v>
      </c>
      <c r="D182" s="707">
        <v>4.4770000000000003</v>
      </c>
      <c r="E182" s="708">
        <v>0</v>
      </c>
      <c r="F182" s="706">
        <v>10.495414199999999</v>
      </c>
      <c r="G182" s="707">
        <v>6.1223249499999994</v>
      </c>
      <c r="H182" s="707">
        <v>0</v>
      </c>
      <c r="I182" s="707">
        <v>12.160500000000001</v>
      </c>
      <c r="J182" s="707">
        <v>6.0381750500000013</v>
      </c>
      <c r="K182" s="709">
        <v>1.1586488887689637</v>
      </c>
      <c r="L182" s="270"/>
      <c r="M182" s="705" t="str">
        <f t="shared" si="2"/>
        <v>X</v>
      </c>
    </row>
    <row r="183" spans="1:13" ht="14.45" customHeight="1" x14ac:dyDescent="0.2">
      <c r="A183" s="710" t="s">
        <v>507</v>
      </c>
      <c r="B183" s="706">
        <v>0</v>
      </c>
      <c r="C183" s="707">
        <v>4.4770000000000003</v>
      </c>
      <c r="D183" s="707">
        <v>4.4770000000000003</v>
      </c>
      <c r="E183" s="708">
        <v>0</v>
      </c>
      <c r="F183" s="706">
        <v>10.495414199999999</v>
      </c>
      <c r="G183" s="707">
        <v>6.1223249499999994</v>
      </c>
      <c r="H183" s="707">
        <v>0</v>
      </c>
      <c r="I183" s="707">
        <v>12.160500000000001</v>
      </c>
      <c r="J183" s="707">
        <v>6.0381750500000013</v>
      </c>
      <c r="K183" s="709">
        <v>1.1586488887689637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</v>
      </c>
      <c r="C184" s="707">
        <v>110.718</v>
      </c>
      <c r="D184" s="707">
        <v>110.718</v>
      </c>
      <c r="E184" s="708">
        <v>0</v>
      </c>
      <c r="F184" s="706">
        <v>0</v>
      </c>
      <c r="G184" s="707">
        <v>0</v>
      </c>
      <c r="H184" s="707">
        <v>0</v>
      </c>
      <c r="I184" s="707">
        <v>159.23186999999999</v>
      </c>
      <c r="J184" s="707">
        <v>159.23186999999999</v>
      </c>
      <c r="K184" s="709">
        <v>0</v>
      </c>
      <c r="L184" s="270"/>
      <c r="M184" s="705" t="str">
        <f t="shared" si="2"/>
        <v>X</v>
      </c>
    </row>
    <row r="185" spans="1:13" ht="14.45" customHeight="1" x14ac:dyDescent="0.2">
      <c r="A185" s="710" t="s">
        <v>509</v>
      </c>
      <c r="B185" s="706">
        <v>0</v>
      </c>
      <c r="C185" s="707">
        <v>0</v>
      </c>
      <c r="D185" s="707">
        <v>0</v>
      </c>
      <c r="E185" s="708">
        <v>0</v>
      </c>
      <c r="F185" s="706">
        <v>0</v>
      </c>
      <c r="G185" s="707">
        <v>0</v>
      </c>
      <c r="H185" s="707">
        <v>0</v>
      </c>
      <c r="I185" s="707">
        <v>102.85</v>
      </c>
      <c r="J185" s="707">
        <v>102.85</v>
      </c>
      <c r="K185" s="709">
        <v>0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0</v>
      </c>
      <c r="C186" s="707">
        <v>100.863</v>
      </c>
      <c r="D186" s="707">
        <v>100.863</v>
      </c>
      <c r="E186" s="708">
        <v>0</v>
      </c>
      <c r="F186" s="706">
        <v>0</v>
      </c>
      <c r="G186" s="707">
        <v>0</v>
      </c>
      <c r="H186" s="707">
        <v>0</v>
      </c>
      <c r="I186" s="707">
        <v>56.381869999999999</v>
      </c>
      <c r="J186" s="707">
        <v>56.381869999999999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9.8550000000000004</v>
      </c>
      <c r="D187" s="707">
        <v>9.8550000000000004</v>
      </c>
      <c r="E187" s="708">
        <v>0</v>
      </c>
      <c r="F187" s="706">
        <v>0</v>
      </c>
      <c r="G187" s="707">
        <v>0</v>
      </c>
      <c r="H187" s="707">
        <v>0</v>
      </c>
      <c r="I187" s="707">
        <v>0</v>
      </c>
      <c r="J187" s="707">
        <v>0</v>
      </c>
      <c r="K187" s="709">
        <v>0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16.734000000000002</v>
      </c>
      <c r="D188" s="707">
        <v>16.734000000000002</v>
      </c>
      <c r="E188" s="708">
        <v>0</v>
      </c>
      <c r="F188" s="706">
        <v>0</v>
      </c>
      <c r="G188" s="707">
        <v>0</v>
      </c>
      <c r="H188" s="707">
        <v>0</v>
      </c>
      <c r="I188" s="707">
        <v>18.6937</v>
      </c>
      <c r="J188" s="707">
        <v>18.6937</v>
      </c>
      <c r="K188" s="709">
        <v>0</v>
      </c>
      <c r="L188" s="270"/>
      <c r="M188" s="705" t="str">
        <f t="shared" si="2"/>
        <v>X</v>
      </c>
    </row>
    <row r="189" spans="1:13" ht="14.45" customHeight="1" x14ac:dyDescent="0.2">
      <c r="A189" s="710" t="s">
        <v>513</v>
      </c>
      <c r="B189" s="706">
        <v>0</v>
      </c>
      <c r="C189" s="707">
        <v>7.7439999999999998</v>
      </c>
      <c r="D189" s="707">
        <v>7.7439999999999998</v>
      </c>
      <c r="E189" s="708">
        <v>0</v>
      </c>
      <c r="F189" s="706">
        <v>0</v>
      </c>
      <c r="G189" s="707">
        <v>0</v>
      </c>
      <c r="H189" s="707">
        <v>0</v>
      </c>
      <c r="I189" s="707">
        <v>18.6937</v>
      </c>
      <c r="J189" s="707">
        <v>18.6937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8.99</v>
      </c>
      <c r="D190" s="707">
        <v>8.99</v>
      </c>
      <c r="E190" s="708">
        <v>0</v>
      </c>
      <c r="F190" s="706">
        <v>0</v>
      </c>
      <c r="G190" s="707">
        <v>0</v>
      </c>
      <c r="H190" s="707">
        <v>0</v>
      </c>
      <c r="I190" s="707">
        <v>0</v>
      </c>
      <c r="J190" s="707">
        <v>0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0</v>
      </c>
      <c r="D191" s="707">
        <v>0</v>
      </c>
      <c r="E191" s="708">
        <v>0</v>
      </c>
      <c r="F191" s="706">
        <v>0</v>
      </c>
      <c r="G191" s="707">
        <v>0</v>
      </c>
      <c r="H191" s="707">
        <v>0</v>
      </c>
      <c r="I191" s="707">
        <v>0.64755999999999991</v>
      </c>
      <c r="J191" s="707">
        <v>0.64755999999999991</v>
      </c>
      <c r="K191" s="709">
        <v>0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0</v>
      </c>
      <c r="D192" s="707">
        <v>0</v>
      </c>
      <c r="E192" s="708">
        <v>0</v>
      </c>
      <c r="F192" s="706">
        <v>0</v>
      </c>
      <c r="G192" s="707">
        <v>0</v>
      </c>
      <c r="H192" s="707">
        <v>0</v>
      </c>
      <c r="I192" s="707">
        <v>0.64755999999999991</v>
      </c>
      <c r="J192" s="707">
        <v>0.64755999999999991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0</v>
      </c>
      <c r="C193" s="707">
        <v>0</v>
      </c>
      <c r="D193" s="707">
        <v>0</v>
      </c>
      <c r="E193" s="708">
        <v>0</v>
      </c>
      <c r="F193" s="706">
        <v>0</v>
      </c>
      <c r="G193" s="707">
        <v>0</v>
      </c>
      <c r="H193" s="707">
        <v>0</v>
      </c>
      <c r="I193" s="707">
        <v>0.64755999999999991</v>
      </c>
      <c r="J193" s="707">
        <v>0.64755999999999991</v>
      </c>
      <c r="K193" s="709">
        <v>0</v>
      </c>
      <c r="L193" s="270"/>
      <c r="M193" s="705" t="str">
        <f t="shared" si="2"/>
        <v>X</v>
      </c>
    </row>
    <row r="194" spans="1:13" ht="14.45" customHeight="1" x14ac:dyDescent="0.2">
      <c r="A194" s="710" t="s">
        <v>518</v>
      </c>
      <c r="B194" s="706">
        <v>0</v>
      </c>
      <c r="C194" s="707">
        <v>0</v>
      </c>
      <c r="D194" s="707">
        <v>0</v>
      </c>
      <c r="E194" s="708">
        <v>0</v>
      </c>
      <c r="F194" s="706">
        <v>0</v>
      </c>
      <c r="G194" s="707">
        <v>0</v>
      </c>
      <c r="H194" s="707">
        <v>0</v>
      </c>
      <c r="I194" s="707">
        <v>0.64755999999999991</v>
      </c>
      <c r="J194" s="707">
        <v>0.64755999999999991</v>
      </c>
      <c r="K194" s="709">
        <v>0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154950.36813100002</v>
      </c>
      <c r="C195" s="707">
        <v>150050.73858</v>
      </c>
      <c r="D195" s="707">
        <v>-4899.62955100002</v>
      </c>
      <c r="E195" s="708">
        <v>0.9683793616620664</v>
      </c>
      <c r="F195" s="706">
        <v>7780.8412724</v>
      </c>
      <c r="G195" s="707">
        <v>4538.8240755666666</v>
      </c>
      <c r="H195" s="707">
        <v>13685.619939999999</v>
      </c>
      <c r="I195" s="707">
        <v>86660.372499999998</v>
      </c>
      <c r="J195" s="707">
        <v>82121.548424433335</v>
      </c>
      <c r="K195" s="709">
        <v>11.137661014548573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154852.765655</v>
      </c>
      <c r="C196" s="707">
        <v>149807.79477000001</v>
      </c>
      <c r="D196" s="707">
        <v>-5044.9708849999879</v>
      </c>
      <c r="E196" s="708">
        <v>0.96742085384358067</v>
      </c>
      <c r="F196" s="706">
        <v>7605.7789039999998</v>
      </c>
      <c r="G196" s="707">
        <v>4436.7043606666666</v>
      </c>
      <c r="H196" s="707">
        <v>13675.816949999999</v>
      </c>
      <c r="I196" s="707">
        <v>86430.623099999997</v>
      </c>
      <c r="J196" s="707">
        <v>81993.918739333327</v>
      </c>
      <c r="K196" s="709">
        <v>11.363809570449748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154852.765655</v>
      </c>
      <c r="C197" s="707">
        <v>149807.79477000001</v>
      </c>
      <c r="D197" s="707">
        <v>-5044.9708849999879</v>
      </c>
      <c r="E197" s="708">
        <v>0.96742085384358067</v>
      </c>
      <c r="F197" s="706">
        <v>7605.7789039999998</v>
      </c>
      <c r="G197" s="707">
        <v>4436.7043606666666</v>
      </c>
      <c r="H197" s="707">
        <v>13675.816949999999</v>
      </c>
      <c r="I197" s="707">
        <v>86430.623099999997</v>
      </c>
      <c r="J197" s="707">
        <v>81993.918739333327</v>
      </c>
      <c r="K197" s="709">
        <v>11.363809570449748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617.95305200000007</v>
      </c>
      <c r="C198" s="707">
        <v>452.24734999999998</v>
      </c>
      <c r="D198" s="707">
        <v>-165.70570200000009</v>
      </c>
      <c r="E198" s="708">
        <v>0.73184742519889667</v>
      </c>
      <c r="F198" s="706">
        <v>436.77890399999995</v>
      </c>
      <c r="G198" s="707">
        <v>254.78769399999999</v>
      </c>
      <c r="H198" s="707">
        <v>0.85417999999999994</v>
      </c>
      <c r="I198" s="707">
        <v>55.033830000000002</v>
      </c>
      <c r="J198" s="707">
        <v>-199.75386399999999</v>
      </c>
      <c r="K198" s="709">
        <v>0.12599928589957726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710" t="s">
        <v>523</v>
      </c>
      <c r="B199" s="706">
        <v>10.276540000000001</v>
      </c>
      <c r="C199" s="707">
        <v>0.37362000000000001</v>
      </c>
      <c r="D199" s="707">
        <v>-9.9029199999999999</v>
      </c>
      <c r="E199" s="708">
        <v>3.635659472935443E-2</v>
      </c>
      <c r="F199" s="706">
        <v>0.36679360000000005</v>
      </c>
      <c r="G199" s="707">
        <v>0.21396293333333338</v>
      </c>
      <c r="H199" s="707">
        <v>5.2899999999999996E-2</v>
      </c>
      <c r="I199" s="707">
        <v>3.2475000000000001</v>
      </c>
      <c r="J199" s="707">
        <v>3.0335370666666668</v>
      </c>
      <c r="K199" s="709">
        <v>8.8537531734468633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2.5897079999999999</v>
      </c>
      <c r="C200" s="707">
        <v>3.7325200000000001</v>
      </c>
      <c r="D200" s="707">
        <v>1.1428120000000002</v>
      </c>
      <c r="E200" s="708">
        <v>1.4412899060434614</v>
      </c>
      <c r="F200" s="706">
        <v>3.4774814000000003</v>
      </c>
      <c r="G200" s="707">
        <v>2.0285308166666671</v>
      </c>
      <c r="H200" s="707">
        <v>0.30099999999999999</v>
      </c>
      <c r="I200" s="707">
        <v>0.98599999999999999</v>
      </c>
      <c r="J200" s="707">
        <v>-1.0425308166666671</v>
      </c>
      <c r="K200" s="709">
        <v>0.28353854027802994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603.14510800000005</v>
      </c>
      <c r="C201" s="707">
        <v>446.25146000000001</v>
      </c>
      <c r="D201" s="707">
        <v>-156.89364800000004</v>
      </c>
      <c r="E201" s="708">
        <v>0.73987412660901486</v>
      </c>
      <c r="F201" s="706">
        <v>430.99864150000002</v>
      </c>
      <c r="G201" s="707">
        <v>251.41587420833332</v>
      </c>
      <c r="H201" s="707">
        <v>0.50027999999999995</v>
      </c>
      <c r="I201" s="707">
        <v>50.377919999999996</v>
      </c>
      <c r="J201" s="707">
        <v>-201.03795420833333</v>
      </c>
      <c r="K201" s="709">
        <v>0.11688649371299699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1.9416959999999999</v>
      </c>
      <c r="C202" s="707">
        <v>1.88975</v>
      </c>
      <c r="D202" s="707">
        <v>-5.1945999999999826E-2</v>
      </c>
      <c r="E202" s="708">
        <v>0.97324709944296128</v>
      </c>
      <c r="F202" s="706">
        <v>1.9359875</v>
      </c>
      <c r="G202" s="707">
        <v>1.1293260416666666</v>
      </c>
      <c r="H202" s="707">
        <v>0</v>
      </c>
      <c r="I202" s="707">
        <v>0.42241000000000001</v>
      </c>
      <c r="J202" s="707">
        <v>-0.70691604166666666</v>
      </c>
      <c r="K202" s="709">
        <v>0.21818839222877215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1860.6352160000001</v>
      </c>
      <c r="C203" s="707">
        <v>1179.44975</v>
      </c>
      <c r="D203" s="707">
        <v>-681.18546600000013</v>
      </c>
      <c r="E203" s="708">
        <v>0.63389628437517431</v>
      </c>
      <c r="F203" s="706">
        <v>0</v>
      </c>
      <c r="G203" s="707">
        <v>0</v>
      </c>
      <c r="H203" s="707">
        <v>143.33008999999998</v>
      </c>
      <c r="I203" s="707">
        <v>406.52706999999998</v>
      </c>
      <c r="J203" s="707">
        <v>406.52706999999998</v>
      </c>
      <c r="K203" s="709">
        <v>0</v>
      </c>
      <c r="L203" s="270"/>
      <c r="M203" s="705" t="str">
        <f t="shared" si="3"/>
        <v>X</v>
      </c>
    </row>
    <row r="204" spans="1:13" ht="14.45" customHeight="1" x14ac:dyDescent="0.2">
      <c r="A204" s="710" t="s">
        <v>528</v>
      </c>
      <c r="B204" s="706">
        <v>0</v>
      </c>
      <c r="C204" s="707">
        <v>0</v>
      </c>
      <c r="D204" s="707">
        <v>0</v>
      </c>
      <c r="E204" s="708">
        <v>0</v>
      </c>
      <c r="F204" s="706">
        <v>0</v>
      </c>
      <c r="G204" s="707">
        <v>0</v>
      </c>
      <c r="H204" s="707">
        <v>0</v>
      </c>
      <c r="I204" s="707">
        <v>10</v>
      </c>
      <c r="J204" s="707">
        <v>10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1860.6352160000001</v>
      </c>
      <c r="C205" s="707">
        <v>1179.44975</v>
      </c>
      <c r="D205" s="707">
        <v>-681.18546600000013</v>
      </c>
      <c r="E205" s="708">
        <v>0.63389628437517431</v>
      </c>
      <c r="F205" s="706">
        <v>0</v>
      </c>
      <c r="G205" s="707">
        <v>0</v>
      </c>
      <c r="H205" s="707">
        <v>143.33008999999998</v>
      </c>
      <c r="I205" s="707">
        <v>396.52706999999998</v>
      </c>
      <c r="J205" s="707">
        <v>396.52706999999998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-45.739570000000001</v>
      </c>
      <c r="D206" s="707">
        <v>-45.739570000000001</v>
      </c>
      <c r="E206" s="708">
        <v>0</v>
      </c>
      <c r="F206" s="706">
        <v>0</v>
      </c>
      <c r="G206" s="707">
        <v>0</v>
      </c>
      <c r="H206" s="707">
        <v>0</v>
      </c>
      <c r="I206" s="707">
        <v>0</v>
      </c>
      <c r="J206" s="707">
        <v>0</v>
      </c>
      <c r="K206" s="709">
        <v>0</v>
      </c>
      <c r="L206" s="270"/>
      <c r="M206" s="705" t="str">
        <f t="shared" si="3"/>
        <v>X</v>
      </c>
    </row>
    <row r="207" spans="1:13" ht="14.45" customHeight="1" x14ac:dyDescent="0.2">
      <c r="A207" s="710" t="s">
        <v>531</v>
      </c>
      <c r="B207" s="706">
        <v>0</v>
      </c>
      <c r="C207" s="707">
        <v>-45.739570000000001</v>
      </c>
      <c r="D207" s="707">
        <v>-45.739570000000001</v>
      </c>
      <c r="E207" s="708">
        <v>0</v>
      </c>
      <c r="F207" s="706">
        <v>0</v>
      </c>
      <c r="G207" s="707">
        <v>0</v>
      </c>
      <c r="H207" s="707">
        <v>0</v>
      </c>
      <c r="I207" s="707">
        <v>0</v>
      </c>
      <c r="J207" s="707">
        <v>0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7.8290000000000012E-2</v>
      </c>
      <c r="C208" s="707">
        <v>0</v>
      </c>
      <c r="D208" s="707">
        <v>-7.8290000000000012E-2</v>
      </c>
      <c r="E208" s="708">
        <v>0</v>
      </c>
      <c r="F208" s="706">
        <v>0</v>
      </c>
      <c r="G208" s="707">
        <v>0</v>
      </c>
      <c r="H208" s="707">
        <v>0</v>
      </c>
      <c r="I208" s="707">
        <v>0</v>
      </c>
      <c r="J208" s="707">
        <v>0</v>
      </c>
      <c r="K208" s="709">
        <v>0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7.8290000000000012E-2</v>
      </c>
      <c r="C209" s="707">
        <v>0</v>
      </c>
      <c r="D209" s="707">
        <v>-7.8290000000000012E-2</v>
      </c>
      <c r="E209" s="708">
        <v>0</v>
      </c>
      <c r="F209" s="706">
        <v>0</v>
      </c>
      <c r="G209" s="707">
        <v>0</v>
      </c>
      <c r="H209" s="707">
        <v>0</v>
      </c>
      <c r="I209" s="707">
        <v>0</v>
      </c>
      <c r="J209" s="707">
        <v>0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152374.099097</v>
      </c>
      <c r="C210" s="707">
        <v>143864.51850000001</v>
      </c>
      <c r="D210" s="707">
        <v>-8509.5805969999928</v>
      </c>
      <c r="E210" s="708">
        <v>0.94415336564790531</v>
      </c>
      <c r="F210" s="706">
        <v>7169</v>
      </c>
      <c r="G210" s="707">
        <v>4181.9166666666661</v>
      </c>
      <c r="H210" s="707">
        <v>13528.96365</v>
      </c>
      <c r="I210" s="707">
        <v>84570.482540000012</v>
      </c>
      <c r="J210" s="707">
        <v>80388.56587333334</v>
      </c>
      <c r="K210" s="709">
        <v>11.796691664109362</v>
      </c>
      <c r="L210" s="270"/>
      <c r="M210" s="705" t="str">
        <f t="shared" si="3"/>
        <v>X</v>
      </c>
    </row>
    <row r="211" spans="1:13" ht="14.45" customHeight="1" x14ac:dyDescent="0.2">
      <c r="A211" s="710" t="s">
        <v>535</v>
      </c>
      <c r="B211" s="706">
        <v>152374.099097</v>
      </c>
      <c r="C211" s="707">
        <v>143864.51850000001</v>
      </c>
      <c r="D211" s="707">
        <v>-8509.5805969999928</v>
      </c>
      <c r="E211" s="708">
        <v>0.94415336564790531</v>
      </c>
      <c r="F211" s="706">
        <v>7169</v>
      </c>
      <c r="G211" s="707">
        <v>4181.9166666666661</v>
      </c>
      <c r="H211" s="707">
        <v>13528.96365</v>
      </c>
      <c r="I211" s="707">
        <v>84570.482540000012</v>
      </c>
      <c r="J211" s="707">
        <v>80388.56587333334</v>
      </c>
      <c r="K211" s="709">
        <v>11.796691664109362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4357.3187400000006</v>
      </c>
      <c r="D212" s="707">
        <v>4357.3187400000006</v>
      </c>
      <c r="E212" s="708">
        <v>0</v>
      </c>
      <c r="F212" s="706">
        <v>0</v>
      </c>
      <c r="G212" s="707">
        <v>0</v>
      </c>
      <c r="H212" s="707">
        <v>2.6690300000000002</v>
      </c>
      <c r="I212" s="707">
        <v>1398.5796599999999</v>
      </c>
      <c r="J212" s="707">
        <v>1398.5796599999999</v>
      </c>
      <c r="K212" s="709">
        <v>0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</v>
      </c>
      <c r="C213" s="707">
        <v>4357.3187400000006</v>
      </c>
      <c r="D213" s="707">
        <v>4357.3187400000006</v>
      </c>
      <c r="E213" s="708">
        <v>0</v>
      </c>
      <c r="F213" s="706">
        <v>0</v>
      </c>
      <c r="G213" s="707">
        <v>0</v>
      </c>
      <c r="H213" s="707">
        <v>2.6690300000000002</v>
      </c>
      <c r="I213" s="707">
        <v>1398.5796599999999</v>
      </c>
      <c r="J213" s="707">
        <v>1398.5796599999999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127.3031</v>
      </c>
      <c r="D214" s="707">
        <v>127.3031</v>
      </c>
      <c r="E214" s="708">
        <v>0</v>
      </c>
      <c r="F214" s="706">
        <v>18.8313506</v>
      </c>
      <c r="G214" s="707">
        <v>10.984954516666667</v>
      </c>
      <c r="H214" s="707">
        <v>9.8029899999999994</v>
      </c>
      <c r="I214" s="707">
        <v>52.121970000000005</v>
      </c>
      <c r="J214" s="707">
        <v>41.137015483333336</v>
      </c>
      <c r="K214" s="709">
        <v>2.7678296213124511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103.095</v>
      </c>
      <c r="D215" s="707">
        <v>103.095</v>
      </c>
      <c r="E215" s="708">
        <v>0</v>
      </c>
      <c r="F215" s="706">
        <v>0</v>
      </c>
      <c r="G215" s="707">
        <v>0</v>
      </c>
      <c r="H215" s="707">
        <v>9.75</v>
      </c>
      <c r="I215" s="707">
        <v>21.75</v>
      </c>
      <c r="J215" s="707">
        <v>21.75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18.844999999999999</v>
      </c>
      <c r="D216" s="707">
        <v>18.844999999999999</v>
      </c>
      <c r="E216" s="708">
        <v>0</v>
      </c>
      <c r="F216" s="706">
        <v>0</v>
      </c>
      <c r="G216" s="707">
        <v>0</v>
      </c>
      <c r="H216" s="707">
        <v>0</v>
      </c>
      <c r="I216" s="707">
        <v>0</v>
      </c>
      <c r="J216" s="707">
        <v>0</v>
      </c>
      <c r="K216" s="709">
        <v>0</v>
      </c>
      <c r="L216" s="270"/>
      <c r="M216" s="705" t="str">
        <f t="shared" si="3"/>
        <v>X</v>
      </c>
    </row>
    <row r="217" spans="1:13" ht="14.45" customHeight="1" x14ac:dyDescent="0.2">
      <c r="A217" s="710" t="s">
        <v>541</v>
      </c>
      <c r="B217" s="706">
        <v>0</v>
      </c>
      <c r="C217" s="707">
        <v>18.844999999999999</v>
      </c>
      <c r="D217" s="707">
        <v>18.844999999999999</v>
      </c>
      <c r="E217" s="708">
        <v>0</v>
      </c>
      <c r="F217" s="706">
        <v>0</v>
      </c>
      <c r="G217" s="707">
        <v>0</v>
      </c>
      <c r="H217" s="707">
        <v>0</v>
      </c>
      <c r="I217" s="707">
        <v>0</v>
      </c>
      <c r="J217" s="707">
        <v>0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84.25</v>
      </c>
      <c r="D218" s="707">
        <v>84.25</v>
      </c>
      <c r="E218" s="708">
        <v>0</v>
      </c>
      <c r="F218" s="706">
        <v>0</v>
      </c>
      <c r="G218" s="707">
        <v>0</v>
      </c>
      <c r="H218" s="707">
        <v>9.75</v>
      </c>
      <c r="I218" s="707">
        <v>21.75</v>
      </c>
      <c r="J218" s="707">
        <v>21.75</v>
      </c>
      <c r="K218" s="709">
        <v>0</v>
      </c>
      <c r="L218" s="270"/>
      <c r="M218" s="705" t="str">
        <f t="shared" si="3"/>
        <v>X</v>
      </c>
    </row>
    <row r="219" spans="1:13" ht="14.45" customHeight="1" x14ac:dyDescent="0.2">
      <c r="A219" s="710" t="s">
        <v>543</v>
      </c>
      <c r="B219" s="706">
        <v>0</v>
      </c>
      <c r="C219" s="707">
        <v>84.25</v>
      </c>
      <c r="D219" s="707">
        <v>84.25</v>
      </c>
      <c r="E219" s="708">
        <v>0</v>
      </c>
      <c r="F219" s="706">
        <v>0</v>
      </c>
      <c r="G219" s="707">
        <v>0</v>
      </c>
      <c r="H219" s="707">
        <v>9.75</v>
      </c>
      <c r="I219" s="707">
        <v>21.75</v>
      </c>
      <c r="J219" s="707">
        <v>21.75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24.208099999999998</v>
      </c>
      <c r="D220" s="707">
        <v>24.208099999999998</v>
      </c>
      <c r="E220" s="708">
        <v>0</v>
      </c>
      <c r="F220" s="706">
        <v>18.8313506</v>
      </c>
      <c r="G220" s="707">
        <v>10.984954516666667</v>
      </c>
      <c r="H220" s="707">
        <v>5.2990000000000002E-2</v>
      </c>
      <c r="I220" s="707">
        <v>30.371970000000001</v>
      </c>
      <c r="J220" s="707">
        <v>19.387015483333336</v>
      </c>
      <c r="K220" s="709">
        <v>1.6128407699020801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0</v>
      </c>
      <c r="C221" s="707">
        <v>1.5E-3</v>
      </c>
      <c r="D221" s="707">
        <v>1.5E-3</v>
      </c>
      <c r="E221" s="708">
        <v>0</v>
      </c>
      <c r="F221" s="706">
        <v>0</v>
      </c>
      <c r="G221" s="707">
        <v>0</v>
      </c>
      <c r="H221" s="707">
        <v>-1.0000000000000001E-5</v>
      </c>
      <c r="I221" s="707">
        <v>25.001580000000001</v>
      </c>
      <c r="J221" s="707">
        <v>25.001580000000001</v>
      </c>
      <c r="K221" s="709">
        <v>0</v>
      </c>
      <c r="L221" s="270"/>
      <c r="M221" s="705" t="str">
        <f t="shared" si="3"/>
        <v>X</v>
      </c>
    </row>
    <row r="222" spans="1:13" ht="14.45" customHeight="1" x14ac:dyDescent="0.2">
      <c r="A222" s="710" t="s">
        <v>546</v>
      </c>
      <c r="B222" s="706">
        <v>0</v>
      </c>
      <c r="C222" s="707">
        <v>1.5E-3</v>
      </c>
      <c r="D222" s="707">
        <v>1.5E-3</v>
      </c>
      <c r="E222" s="708">
        <v>0</v>
      </c>
      <c r="F222" s="706">
        <v>0</v>
      </c>
      <c r="G222" s="707">
        <v>0</v>
      </c>
      <c r="H222" s="707">
        <v>-1.0000000000000001E-5</v>
      </c>
      <c r="I222" s="707">
        <v>1.58E-3</v>
      </c>
      <c r="J222" s="707">
        <v>1.58E-3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0</v>
      </c>
      <c r="D223" s="707">
        <v>0</v>
      </c>
      <c r="E223" s="708">
        <v>0</v>
      </c>
      <c r="F223" s="706">
        <v>0</v>
      </c>
      <c r="G223" s="707">
        <v>0</v>
      </c>
      <c r="H223" s="707">
        <v>0</v>
      </c>
      <c r="I223" s="707">
        <v>25</v>
      </c>
      <c r="J223" s="707">
        <v>25</v>
      </c>
      <c r="K223" s="709">
        <v>0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0</v>
      </c>
      <c r="C224" s="707">
        <v>24.206599999999998</v>
      </c>
      <c r="D224" s="707">
        <v>24.206599999999998</v>
      </c>
      <c r="E224" s="708">
        <v>0</v>
      </c>
      <c r="F224" s="706">
        <v>18.8313506</v>
      </c>
      <c r="G224" s="707">
        <v>10.984954516666667</v>
      </c>
      <c r="H224" s="707">
        <v>5.2999999999999999E-2</v>
      </c>
      <c r="I224" s="707">
        <v>5.3703900000000004</v>
      </c>
      <c r="J224" s="707">
        <v>-5.6145645166666664</v>
      </c>
      <c r="K224" s="709">
        <v>0.28518347483796519</v>
      </c>
      <c r="L224" s="270"/>
      <c r="M224" s="705" t="str">
        <f t="shared" si="3"/>
        <v>X</v>
      </c>
    </row>
    <row r="225" spans="1:13" ht="14.45" customHeight="1" x14ac:dyDescent="0.2">
      <c r="A225" s="710" t="s">
        <v>549</v>
      </c>
      <c r="B225" s="706">
        <v>0</v>
      </c>
      <c r="C225" s="707">
        <v>1.5249999999999999</v>
      </c>
      <c r="D225" s="707">
        <v>1.5249999999999999</v>
      </c>
      <c r="E225" s="708">
        <v>0</v>
      </c>
      <c r="F225" s="706">
        <v>0.93335230000000002</v>
      </c>
      <c r="G225" s="707">
        <v>0.54445550833333334</v>
      </c>
      <c r="H225" s="707">
        <v>5.2999999999999999E-2</v>
      </c>
      <c r="I225" s="707">
        <v>0.153</v>
      </c>
      <c r="J225" s="707">
        <v>-0.39145550833333331</v>
      </c>
      <c r="K225" s="709">
        <v>0.16392524023351096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0</v>
      </c>
      <c r="D226" s="707">
        <v>0</v>
      </c>
      <c r="E226" s="708">
        <v>0</v>
      </c>
      <c r="F226" s="706">
        <v>0</v>
      </c>
      <c r="G226" s="707">
        <v>0</v>
      </c>
      <c r="H226" s="707">
        <v>0</v>
      </c>
      <c r="I226" s="707">
        <v>2.0247899999999999</v>
      </c>
      <c r="J226" s="707">
        <v>2.0247899999999999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6.1600000000000002E-2</v>
      </c>
      <c r="D227" s="707">
        <v>6.1600000000000002E-2</v>
      </c>
      <c r="E227" s="708">
        <v>0</v>
      </c>
      <c r="F227" s="706">
        <v>0</v>
      </c>
      <c r="G227" s="707">
        <v>0</v>
      </c>
      <c r="H227" s="707">
        <v>0</v>
      </c>
      <c r="I227" s="707">
        <v>0</v>
      </c>
      <c r="J227" s="707">
        <v>0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22.62</v>
      </c>
      <c r="D228" s="707">
        <v>22.62</v>
      </c>
      <c r="E228" s="708">
        <v>0</v>
      </c>
      <c r="F228" s="706">
        <v>17.897998299999998</v>
      </c>
      <c r="G228" s="707">
        <v>10.440499008333333</v>
      </c>
      <c r="H228" s="707">
        <v>0</v>
      </c>
      <c r="I228" s="707">
        <v>3.1926000000000001</v>
      </c>
      <c r="J228" s="707">
        <v>-7.2478990083333326</v>
      </c>
      <c r="K228" s="709">
        <v>0.17837748928605052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1.8407100000000001</v>
      </c>
      <c r="D229" s="707">
        <v>1.8407100000000001</v>
      </c>
      <c r="E229" s="708">
        <v>0</v>
      </c>
      <c r="F229" s="706">
        <v>1.6832952000000001</v>
      </c>
      <c r="G229" s="707">
        <v>0.98192219999999997</v>
      </c>
      <c r="H229" s="707">
        <v>0</v>
      </c>
      <c r="I229" s="707">
        <v>3.8429999999999999E-2</v>
      </c>
      <c r="J229" s="707">
        <v>-0.9434922</v>
      </c>
      <c r="K229" s="709">
        <v>2.2830220153898139E-2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1.8407100000000001</v>
      </c>
      <c r="D230" s="707">
        <v>1.8407100000000001</v>
      </c>
      <c r="E230" s="708">
        <v>0</v>
      </c>
      <c r="F230" s="706">
        <v>1.6832952000000001</v>
      </c>
      <c r="G230" s="707">
        <v>0.98192219999999997</v>
      </c>
      <c r="H230" s="707">
        <v>0</v>
      </c>
      <c r="I230" s="707">
        <v>3.8429999999999999E-2</v>
      </c>
      <c r="J230" s="707">
        <v>-0.9434922</v>
      </c>
      <c r="K230" s="709">
        <v>2.2830220153898139E-2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1.8407100000000001</v>
      </c>
      <c r="D231" s="707">
        <v>1.8407100000000001</v>
      </c>
      <c r="E231" s="708">
        <v>0</v>
      </c>
      <c r="F231" s="706">
        <v>1.6832952000000001</v>
      </c>
      <c r="G231" s="707">
        <v>0.98192219999999997</v>
      </c>
      <c r="H231" s="707">
        <v>0</v>
      </c>
      <c r="I231" s="707">
        <v>3.8429999999999999E-2</v>
      </c>
      <c r="J231" s="707">
        <v>-0.9434922</v>
      </c>
      <c r="K231" s="709">
        <v>2.2830220153898139E-2</v>
      </c>
      <c r="L231" s="270"/>
      <c r="M231" s="705" t="str">
        <f t="shared" si="3"/>
        <v>X</v>
      </c>
    </row>
    <row r="232" spans="1:13" ht="14.45" customHeight="1" x14ac:dyDescent="0.2">
      <c r="A232" s="710" t="s">
        <v>556</v>
      </c>
      <c r="B232" s="706">
        <v>0</v>
      </c>
      <c r="C232" s="707">
        <v>1.8407100000000001</v>
      </c>
      <c r="D232" s="707">
        <v>1.8407100000000001</v>
      </c>
      <c r="E232" s="708">
        <v>0</v>
      </c>
      <c r="F232" s="706">
        <v>1.6832952000000001</v>
      </c>
      <c r="G232" s="707">
        <v>0.98192219999999997</v>
      </c>
      <c r="H232" s="707">
        <v>0</v>
      </c>
      <c r="I232" s="707">
        <v>3.8429999999999999E-2</v>
      </c>
      <c r="J232" s="707">
        <v>-0.9434922</v>
      </c>
      <c r="K232" s="709">
        <v>2.2830220153898139E-2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97.602475999999996</v>
      </c>
      <c r="C233" s="707">
        <v>113.8</v>
      </c>
      <c r="D233" s="707">
        <v>16.197524000000001</v>
      </c>
      <c r="E233" s="708">
        <v>1.1659540276416758</v>
      </c>
      <c r="F233" s="706">
        <v>154.54772260000001</v>
      </c>
      <c r="G233" s="707">
        <v>90.152838183333344</v>
      </c>
      <c r="H233" s="707">
        <v>0</v>
      </c>
      <c r="I233" s="707">
        <v>177.589</v>
      </c>
      <c r="J233" s="707">
        <v>87.436161816666655</v>
      </c>
      <c r="K233" s="709">
        <v>1.1490884305014015</v>
      </c>
      <c r="L233" s="270"/>
      <c r="M233" s="705" t="str">
        <f t="shared" si="3"/>
        <v/>
      </c>
    </row>
    <row r="234" spans="1:13" ht="14.45" customHeight="1" x14ac:dyDescent="0.2">
      <c r="A234" s="710" t="s">
        <v>558</v>
      </c>
      <c r="B234" s="706">
        <v>97.602475999999996</v>
      </c>
      <c r="C234" s="707">
        <v>113.8</v>
      </c>
      <c r="D234" s="707">
        <v>16.197524000000001</v>
      </c>
      <c r="E234" s="708">
        <v>1.1659540276416758</v>
      </c>
      <c r="F234" s="706">
        <v>154.54772260000001</v>
      </c>
      <c r="G234" s="707">
        <v>90.152838183333344</v>
      </c>
      <c r="H234" s="707">
        <v>0</v>
      </c>
      <c r="I234" s="707">
        <v>177.589</v>
      </c>
      <c r="J234" s="707">
        <v>87.436161816666655</v>
      </c>
      <c r="K234" s="709">
        <v>1.1490884305014015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97.602475999999996</v>
      </c>
      <c r="C235" s="707">
        <v>113.8</v>
      </c>
      <c r="D235" s="707">
        <v>16.197524000000001</v>
      </c>
      <c r="E235" s="708">
        <v>1.1659540276416758</v>
      </c>
      <c r="F235" s="706">
        <v>154.54772260000001</v>
      </c>
      <c r="G235" s="707">
        <v>90.152838183333344</v>
      </c>
      <c r="H235" s="707">
        <v>0</v>
      </c>
      <c r="I235" s="707">
        <v>177.589</v>
      </c>
      <c r="J235" s="707">
        <v>87.436161816666655</v>
      </c>
      <c r="K235" s="709">
        <v>1.1490884305014015</v>
      </c>
      <c r="L235" s="270"/>
      <c r="M235" s="705" t="str">
        <f t="shared" si="3"/>
        <v>X</v>
      </c>
    </row>
    <row r="236" spans="1:13" ht="14.45" customHeight="1" x14ac:dyDescent="0.2">
      <c r="A236" s="710" t="s">
        <v>560</v>
      </c>
      <c r="B236" s="706">
        <v>97.602475999999996</v>
      </c>
      <c r="C236" s="707">
        <v>113.8</v>
      </c>
      <c r="D236" s="707">
        <v>16.197524000000001</v>
      </c>
      <c r="E236" s="708">
        <v>1.1659540276416758</v>
      </c>
      <c r="F236" s="706">
        <v>154.54772260000001</v>
      </c>
      <c r="G236" s="707">
        <v>90.152838183333344</v>
      </c>
      <c r="H236" s="707">
        <v>0</v>
      </c>
      <c r="I236" s="707">
        <v>177.589</v>
      </c>
      <c r="J236" s="707">
        <v>87.436161816666655</v>
      </c>
      <c r="K236" s="709">
        <v>1.1490884305014015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0</v>
      </c>
      <c r="C237" s="707">
        <v>12385.255449999999</v>
      </c>
      <c r="D237" s="707">
        <v>12385.255449999999</v>
      </c>
      <c r="E237" s="708">
        <v>0</v>
      </c>
      <c r="F237" s="706">
        <v>0</v>
      </c>
      <c r="G237" s="707">
        <v>0</v>
      </c>
      <c r="H237" s="707">
        <v>1122.6722</v>
      </c>
      <c r="I237" s="707">
        <v>7804.5062400000006</v>
      </c>
      <c r="J237" s="707">
        <v>7804.5062400000006</v>
      </c>
      <c r="K237" s="709">
        <v>0</v>
      </c>
      <c r="L237" s="270"/>
      <c r="M237" s="705" t="str">
        <f t="shared" si="3"/>
        <v/>
      </c>
    </row>
    <row r="238" spans="1:13" ht="14.45" customHeight="1" x14ac:dyDescent="0.2">
      <c r="A238" s="710" t="s">
        <v>562</v>
      </c>
      <c r="B238" s="706">
        <v>0</v>
      </c>
      <c r="C238" s="707">
        <v>12385.255449999999</v>
      </c>
      <c r="D238" s="707">
        <v>12385.255449999999</v>
      </c>
      <c r="E238" s="708">
        <v>0</v>
      </c>
      <c r="F238" s="706">
        <v>0</v>
      </c>
      <c r="G238" s="707">
        <v>0</v>
      </c>
      <c r="H238" s="707">
        <v>1122.6722</v>
      </c>
      <c r="I238" s="707">
        <v>7804.5062400000006</v>
      </c>
      <c r="J238" s="707">
        <v>7804.5062400000006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12385.255449999999</v>
      </c>
      <c r="D239" s="707">
        <v>12385.255449999999</v>
      </c>
      <c r="E239" s="708">
        <v>0</v>
      </c>
      <c r="F239" s="706">
        <v>0</v>
      </c>
      <c r="G239" s="707">
        <v>0</v>
      </c>
      <c r="H239" s="707">
        <v>1122.6722</v>
      </c>
      <c r="I239" s="707">
        <v>7804.5062400000006</v>
      </c>
      <c r="J239" s="707">
        <v>7804.5062400000006</v>
      </c>
      <c r="K239" s="709">
        <v>0</v>
      </c>
      <c r="L239" s="270"/>
      <c r="M239" s="705" t="str">
        <f t="shared" si="3"/>
        <v/>
      </c>
    </row>
    <row r="240" spans="1:13" ht="14.45" customHeight="1" x14ac:dyDescent="0.2">
      <c r="A240" s="710" t="s">
        <v>564</v>
      </c>
      <c r="B240" s="706">
        <v>0</v>
      </c>
      <c r="C240" s="707">
        <v>329.03421999999995</v>
      </c>
      <c r="D240" s="707">
        <v>329.03421999999995</v>
      </c>
      <c r="E240" s="708">
        <v>0</v>
      </c>
      <c r="F240" s="706">
        <v>0</v>
      </c>
      <c r="G240" s="707">
        <v>0</v>
      </c>
      <c r="H240" s="707">
        <v>28.054580000000001</v>
      </c>
      <c r="I240" s="707">
        <v>196.02334999999999</v>
      </c>
      <c r="J240" s="707">
        <v>196.02334999999999</v>
      </c>
      <c r="K240" s="709">
        <v>0</v>
      </c>
      <c r="L240" s="270"/>
      <c r="M240" s="705" t="str">
        <f t="shared" si="3"/>
        <v>X</v>
      </c>
    </row>
    <row r="241" spans="1:13" ht="14.45" customHeight="1" x14ac:dyDescent="0.2">
      <c r="A241" s="710" t="s">
        <v>565</v>
      </c>
      <c r="B241" s="706">
        <v>0</v>
      </c>
      <c r="C241" s="707">
        <v>329.03421999999995</v>
      </c>
      <c r="D241" s="707">
        <v>329.03421999999995</v>
      </c>
      <c r="E241" s="708">
        <v>0</v>
      </c>
      <c r="F241" s="706">
        <v>0</v>
      </c>
      <c r="G241" s="707">
        <v>0</v>
      </c>
      <c r="H241" s="707">
        <v>28.054580000000001</v>
      </c>
      <c r="I241" s="707">
        <v>196.02334999999999</v>
      </c>
      <c r="J241" s="707">
        <v>196.02334999999999</v>
      </c>
      <c r="K241" s="709">
        <v>0</v>
      </c>
      <c r="L241" s="270"/>
      <c r="M241" s="705" t="str">
        <f t="shared" si="3"/>
        <v/>
      </c>
    </row>
    <row r="242" spans="1:13" ht="14.45" customHeight="1" x14ac:dyDescent="0.2">
      <c r="A242" s="710" t="s">
        <v>566</v>
      </c>
      <c r="B242" s="706">
        <v>0</v>
      </c>
      <c r="C242" s="707">
        <v>43.013500000000001</v>
      </c>
      <c r="D242" s="707">
        <v>43.013500000000001</v>
      </c>
      <c r="E242" s="708">
        <v>0</v>
      </c>
      <c r="F242" s="706">
        <v>0</v>
      </c>
      <c r="G242" s="707">
        <v>0</v>
      </c>
      <c r="H242" s="707">
        <v>6.46</v>
      </c>
      <c r="I242" s="707">
        <v>28.09</v>
      </c>
      <c r="J242" s="707">
        <v>28.09</v>
      </c>
      <c r="K242" s="709">
        <v>0</v>
      </c>
      <c r="L242" s="270"/>
      <c r="M242" s="705" t="str">
        <f t="shared" si="3"/>
        <v>X</v>
      </c>
    </row>
    <row r="243" spans="1:13" ht="14.45" customHeight="1" x14ac:dyDescent="0.2">
      <c r="A243" s="710" t="s">
        <v>567</v>
      </c>
      <c r="B243" s="706">
        <v>0</v>
      </c>
      <c r="C243" s="707">
        <v>43.013500000000001</v>
      </c>
      <c r="D243" s="707">
        <v>43.013500000000001</v>
      </c>
      <c r="E243" s="708">
        <v>0</v>
      </c>
      <c r="F243" s="706">
        <v>0</v>
      </c>
      <c r="G243" s="707">
        <v>0</v>
      </c>
      <c r="H243" s="707">
        <v>6.46</v>
      </c>
      <c r="I243" s="707">
        <v>28.09</v>
      </c>
      <c r="J243" s="707">
        <v>28.09</v>
      </c>
      <c r="K243" s="709">
        <v>0</v>
      </c>
      <c r="L243" s="270"/>
      <c r="M243" s="705" t="str">
        <f t="shared" si="3"/>
        <v/>
      </c>
    </row>
    <row r="244" spans="1:13" ht="14.45" customHeight="1" x14ac:dyDescent="0.2">
      <c r="A244" s="710" t="s">
        <v>568</v>
      </c>
      <c r="B244" s="706">
        <v>0</v>
      </c>
      <c r="C244" s="707">
        <v>1467.8236200000001</v>
      </c>
      <c r="D244" s="707">
        <v>1467.8236200000001</v>
      </c>
      <c r="E244" s="708">
        <v>0</v>
      </c>
      <c r="F244" s="706">
        <v>0</v>
      </c>
      <c r="G244" s="707">
        <v>0</v>
      </c>
      <c r="H244" s="707">
        <v>120.11391999999999</v>
      </c>
      <c r="I244" s="707">
        <v>801.71933999999999</v>
      </c>
      <c r="J244" s="707">
        <v>801.71933999999999</v>
      </c>
      <c r="K244" s="709">
        <v>0</v>
      </c>
      <c r="L244" s="270"/>
      <c r="M244" s="705" t="str">
        <f t="shared" si="3"/>
        <v>X</v>
      </c>
    </row>
    <row r="245" spans="1:13" ht="14.45" customHeight="1" x14ac:dyDescent="0.2">
      <c r="A245" s="710" t="s">
        <v>569</v>
      </c>
      <c r="B245" s="706">
        <v>0</v>
      </c>
      <c r="C245" s="707">
        <v>1273.912</v>
      </c>
      <c r="D245" s="707">
        <v>1273.912</v>
      </c>
      <c r="E245" s="708">
        <v>0</v>
      </c>
      <c r="F245" s="706">
        <v>0</v>
      </c>
      <c r="G245" s="707">
        <v>0</v>
      </c>
      <c r="H245" s="707">
        <v>116.386</v>
      </c>
      <c r="I245" s="707">
        <v>770.22199999999998</v>
      </c>
      <c r="J245" s="707">
        <v>770.22199999999998</v>
      </c>
      <c r="K245" s="709">
        <v>0</v>
      </c>
      <c r="L245" s="270"/>
      <c r="M245" s="705" t="str">
        <f t="shared" si="3"/>
        <v/>
      </c>
    </row>
    <row r="246" spans="1:13" ht="14.45" customHeight="1" x14ac:dyDescent="0.2">
      <c r="A246" s="710" t="s">
        <v>570</v>
      </c>
      <c r="B246" s="706">
        <v>0</v>
      </c>
      <c r="C246" s="707">
        <v>154.40389999999999</v>
      </c>
      <c r="D246" s="707">
        <v>154.40389999999999</v>
      </c>
      <c r="E246" s="708">
        <v>0</v>
      </c>
      <c r="F246" s="706">
        <v>0</v>
      </c>
      <c r="G246" s="707">
        <v>0</v>
      </c>
      <c r="H246" s="707">
        <v>0</v>
      </c>
      <c r="I246" s="707">
        <v>4.2993999999999994</v>
      </c>
      <c r="J246" s="707">
        <v>4.2993999999999994</v>
      </c>
      <c r="K246" s="709">
        <v>0</v>
      </c>
      <c r="L246" s="270"/>
      <c r="M246" s="705" t="str">
        <f t="shared" si="3"/>
        <v/>
      </c>
    </row>
    <row r="247" spans="1:13" ht="14.45" customHeight="1" x14ac:dyDescent="0.2">
      <c r="A247" s="710" t="s">
        <v>571</v>
      </c>
      <c r="B247" s="706">
        <v>0</v>
      </c>
      <c r="C247" s="707">
        <v>39.507719999999999</v>
      </c>
      <c r="D247" s="707">
        <v>39.507719999999999</v>
      </c>
      <c r="E247" s="708">
        <v>0</v>
      </c>
      <c r="F247" s="706">
        <v>0</v>
      </c>
      <c r="G247" s="707">
        <v>0</v>
      </c>
      <c r="H247" s="707">
        <v>3.7279200000000001</v>
      </c>
      <c r="I247" s="707">
        <v>27.197939999999999</v>
      </c>
      <c r="J247" s="707">
        <v>27.197939999999999</v>
      </c>
      <c r="K247" s="709">
        <v>0</v>
      </c>
      <c r="L247" s="270"/>
      <c r="M247" s="705" t="str">
        <f t="shared" si="3"/>
        <v/>
      </c>
    </row>
    <row r="248" spans="1:13" ht="14.45" customHeight="1" x14ac:dyDescent="0.2">
      <c r="A248" s="710" t="s">
        <v>572</v>
      </c>
      <c r="B248" s="706">
        <v>0</v>
      </c>
      <c r="C248" s="707">
        <v>35.264009999999999</v>
      </c>
      <c r="D248" s="707">
        <v>35.264009999999999</v>
      </c>
      <c r="E248" s="708">
        <v>0</v>
      </c>
      <c r="F248" s="706">
        <v>0</v>
      </c>
      <c r="G248" s="707">
        <v>0</v>
      </c>
      <c r="H248" s="707">
        <v>8.4048099999999994</v>
      </c>
      <c r="I248" s="707">
        <v>44.381999999999998</v>
      </c>
      <c r="J248" s="707">
        <v>44.381999999999998</v>
      </c>
      <c r="K248" s="709">
        <v>0</v>
      </c>
      <c r="L248" s="270"/>
      <c r="M248" s="705" t="str">
        <f t="shared" si="3"/>
        <v>X</v>
      </c>
    </row>
    <row r="249" spans="1:13" ht="14.45" customHeight="1" x14ac:dyDescent="0.2">
      <c r="A249" s="710" t="s">
        <v>573</v>
      </c>
      <c r="B249" s="706">
        <v>0</v>
      </c>
      <c r="C249" s="707">
        <v>35.264009999999999</v>
      </c>
      <c r="D249" s="707">
        <v>35.264009999999999</v>
      </c>
      <c r="E249" s="708">
        <v>0</v>
      </c>
      <c r="F249" s="706">
        <v>0</v>
      </c>
      <c r="G249" s="707">
        <v>0</v>
      </c>
      <c r="H249" s="707">
        <v>8.4048099999999994</v>
      </c>
      <c r="I249" s="707">
        <v>44.381999999999998</v>
      </c>
      <c r="J249" s="707">
        <v>44.381999999999998</v>
      </c>
      <c r="K249" s="709">
        <v>0</v>
      </c>
      <c r="L249" s="270"/>
      <c r="M249" s="705" t="str">
        <f t="shared" si="3"/>
        <v/>
      </c>
    </row>
    <row r="250" spans="1:13" ht="14.45" customHeight="1" x14ac:dyDescent="0.2">
      <c r="A250" s="710" t="s">
        <v>574</v>
      </c>
      <c r="B250" s="706">
        <v>0</v>
      </c>
      <c r="C250" s="707">
        <v>314.56918000000002</v>
      </c>
      <c r="D250" s="707">
        <v>314.56918000000002</v>
      </c>
      <c r="E250" s="708">
        <v>0</v>
      </c>
      <c r="F250" s="706">
        <v>0</v>
      </c>
      <c r="G250" s="707">
        <v>0</v>
      </c>
      <c r="H250" s="707">
        <v>0</v>
      </c>
      <c r="I250" s="707">
        <v>0</v>
      </c>
      <c r="J250" s="707">
        <v>0</v>
      </c>
      <c r="K250" s="709">
        <v>0</v>
      </c>
      <c r="L250" s="270"/>
      <c r="M250" s="705" t="str">
        <f t="shared" si="3"/>
        <v>X</v>
      </c>
    </row>
    <row r="251" spans="1:13" ht="14.45" customHeight="1" x14ac:dyDescent="0.2">
      <c r="A251" s="710" t="s">
        <v>575</v>
      </c>
      <c r="B251" s="706">
        <v>0</v>
      </c>
      <c r="C251" s="707">
        <v>314.56918000000002</v>
      </c>
      <c r="D251" s="707">
        <v>314.56918000000002</v>
      </c>
      <c r="E251" s="708">
        <v>0</v>
      </c>
      <c r="F251" s="706">
        <v>0</v>
      </c>
      <c r="G251" s="707">
        <v>0</v>
      </c>
      <c r="H251" s="707">
        <v>0</v>
      </c>
      <c r="I251" s="707">
        <v>0</v>
      </c>
      <c r="J251" s="707">
        <v>0</v>
      </c>
      <c r="K251" s="709">
        <v>0</v>
      </c>
      <c r="L251" s="270"/>
      <c r="M251" s="705" t="str">
        <f t="shared" si="3"/>
        <v/>
      </c>
    </row>
    <row r="252" spans="1:13" ht="14.45" customHeight="1" x14ac:dyDescent="0.2">
      <c r="A252" s="710" t="s">
        <v>576</v>
      </c>
      <c r="B252" s="706">
        <v>0</v>
      </c>
      <c r="C252" s="707">
        <v>4.2380000000000004</v>
      </c>
      <c r="D252" s="707">
        <v>4.2380000000000004</v>
      </c>
      <c r="E252" s="708">
        <v>0</v>
      </c>
      <c r="F252" s="706">
        <v>0</v>
      </c>
      <c r="G252" s="707">
        <v>0</v>
      </c>
      <c r="H252" s="707">
        <v>0.34100000000000003</v>
      </c>
      <c r="I252" s="707">
        <v>2.5870000000000002</v>
      </c>
      <c r="J252" s="707">
        <v>2.5870000000000002</v>
      </c>
      <c r="K252" s="709">
        <v>0</v>
      </c>
      <c r="L252" s="270"/>
      <c r="M252" s="705" t="str">
        <f t="shared" si="3"/>
        <v>X</v>
      </c>
    </row>
    <row r="253" spans="1:13" ht="14.45" customHeight="1" x14ac:dyDescent="0.2">
      <c r="A253" s="710" t="s">
        <v>577</v>
      </c>
      <c r="B253" s="706">
        <v>0</v>
      </c>
      <c r="C253" s="707">
        <v>4.2380000000000004</v>
      </c>
      <c r="D253" s="707">
        <v>4.2380000000000004</v>
      </c>
      <c r="E253" s="708">
        <v>0</v>
      </c>
      <c r="F253" s="706">
        <v>0</v>
      </c>
      <c r="G253" s="707">
        <v>0</v>
      </c>
      <c r="H253" s="707">
        <v>0.34100000000000003</v>
      </c>
      <c r="I253" s="707">
        <v>2.5870000000000002</v>
      </c>
      <c r="J253" s="707">
        <v>2.5870000000000002</v>
      </c>
      <c r="K253" s="709">
        <v>0</v>
      </c>
      <c r="L253" s="270"/>
      <c r="M253" s="705" t="str">
        <f t="shared" si="3"/>
        <v/>
      </c>
    </row>
    <row r="254" spans="1:13" ht="14.45" customHeight="1" x14ac:dyDescent="0.2">
      <c r="A254" s="710" t="s">
        <v>578</v>
      </c>
      <c r="B254" s="706">
        <v>0</v>
      </c>
      <c r="C254" s="707">
        <v>950.76161000000002</v>
      </c>
      <c r="D254" s="707">
        <v>950.76161000000002</v>
      </c>
      <c r="E254" s="708">
        <v>0</v>
      </c>
      <c r="F254" s="706">
        <v>0</v>
      </c>
      <c r="G254" s="707">
        <v>0</v>
      </c>
      <c r="H254" s="707">
        <v>138.52488</v>
      </c>
      <c r="I254" s="707">
        <v>1333.0409199999999</v>
      </c>
      <c r="J254" s="707">
        <v>1333.0409199999999</v>
      </c>
      <c r="K254" s="709">
        <v>0</v>
      </c>
      <c r="L254" s="270"/>
      <c r="M254" s="705" t="str">
        <f t="shared" si="3"/>
        <v>X</v>
      </c>
    </row>
    <row r="255" spans="1:13" ht="14.45" customHeight="1" x14ac:dyDescent="0.2">
      <c r="A255" s="710" t="s">
        <v>579</v>
      </c>
      <c r="B255" s="706">
        <v>0</v>
      </c>
      <c r="C255" s="707">
        <v>950.76161000000002</v>
      </c>
      <c r="D255" s="707">
        <v>950.76161000000002</v>
      </c>
      <c r="E255" s="708">
        <v>0</v>
      </c>
      <c r="F255" s="706">
        <v>0</v>
      </c>
      <c r="G255" s="707">
        <v>0</v>
      </c>
      <c r="H255" s="707">
        <v>138.52488</v>
      </c>
      <c r="I255" s="707">
        <v>1333.0409199999999</v>
      </c>
      <c r="J255" s="707">
        <v>1333.0409199999999</v>
      </c>
      <c r="K255" s="709">
        <v>0</v>
      </c>
      <c r="L255" s="270"/>
      <c r="M255" s="705" t="str">
        <f t="shared" si="3"/>
        <v/>
      </c>
    </row>
    <row r="256" spans="1:13" ht="14.45" customHeight="1" x14ac:dyDescent="0.2">
      <c r="A256" s="710" t="s">
        <v>580</v>
      </c>
      <c r="B256" s="706">
        <v>0</v>
      </c>
      <c r="C256" s="707">
        <v>911.01321999999993</v>
      </c>
      <c r="D256" s="707">
        <v>911.01321999999993</v>
      </c>
      <c r="E256" s="708">
        <v>0</v>
      </c>
      <c r="F256" s="706">
        <v>0</v>
      </c>
      <c r="G256" s="707">
        <v>0</v>
      </c>
      <c r="H256" s="707">
        <v>77.409449999999993</v>
      </c>
      <c r="I256" s="707">
        <v>692.79660999999999</v>
      </c>
      <c r="J256" s="707">
        <v>692.79660999999999</v>
      </c>
      <c r="K256" s="709">
        <v>0</v>
      </c>
      <c r="L256" s="270"/>
      <c r="M256" s="705" t="str">
        <f t="shared" si="3"/>
        <v>X</v>
      </c>
    </row>
    <row r="257" spans="1:13" ht="14.45" customHeight="1" x14ac:dyDescent="0.2">
      <c r="A257" s="710" t="s">
        <v>581</v>
      </c>
      <c r="B257" s="706">
        <v>0</v>
      </c>
      <c r="C257" s="707">
        <v>911.01321999999993</v>
      </c>
      <c r="D257" s="707">
        <v>911.01321999999993</v>
      </c>
      <c r="E257" s="708">
        <v>0</v>
      </c>
      <c r="F257" s="706">
        <v>0</v>
      </c>
      <c r="G257" s="707">
        <v>0</v>
      </c>
      <c r="H257" s="707">
        <v>77.409449999999993</v>
      </c>
      <c r="I257" s="707">
        <v>692.79660999999999</v>
      </c>
      <c r="J257" s="707">
        <v>692.79660999999999</v>
      </c>
      <c r="K257" s="709">
        <v>0</v>
      </c>
      <c r="L257" s="270"/>
      <c r="M257" s="705" t="str">
        <f t="shared" si="3"/>
        <v/>
      </c>
    </row>
    <row r="258" spans="1:13" ht="14.45" customHeight="1" x14ac:dyDescent="0.2">
      <c r="A258" s="710" t="s">
        <v>582</v>
      </c>
      <c r="B258" s="706">
        <v>0</v>
      </c>
      <c r="C258" s="707">
        <v>8329.53809</v>
      </c>
      <c r="D258" s="707">
        <v>8329.53809</v>
      </c>
      <c r="E258" s="708">
        <v>0</v>
      </c>
      <c r="F258" s="706">
        <v>0</v>
      </c>
      <c r="G258" s="707">
        <v>0</v>
      </c>
      <c r="H258" s="707">
        <v>743.36356000000001</v>
      </c>
      <c r="I258" s="707">
        <v>4705.8670199999997</v>
      </c>
      <c r="J258" s="707">
        <v>4705.8670199999997</v>
      </c>
      <c r="K258" s="709">
        <v>0</v>
      </c>
      <c r="L258" s="270"/>
      <c r="M258" s="705" t="str">
        <f t="shared" si="3"/>
        <v>X</v>
      </c>
    </row>
    <row r="259" spans="1:13" ht="14.45" customHeight="1" x14ac:dyDescent="0.2">
      <c r="A259" s="710" t="s">
        <v>583</v>
      </c>
      <c r="B259" s="706">
        <v>0</v>
      </c>
      <c r="C259" s="707">
        <v>8329.53809</v>
      </c>
      <c r="D259" s="707">
        <v>8329.53809</v>
      </c>
      <c r="E259" s="708">
        <v>0</v>
      </c>
      <c r="F259" s="706">
        <v>0</v>
      </c>
      <c r="G259" s="707">
        <v>0</v>
      </c>
      <c r="H259" s="707">
        <v>743.36356000000001</v>
      </c>
      <c r="I259" s="707">
        <v>4705.8670199999997</v>
      </c>
      <c r="J259" s="707">
        <v>4705.8670199999997</v>
      </c>
      <c r="K259" s="709">
        <v>0</v>
      </c>
      <c r="L259" s="270"/>
      <c r="M259" s="705" t="str">
        <f t="shared" si="3"/>
        <v/>
      </c>
    </row>
    <row r="260" spans="1:13" ht="14.45" customHeight="1" x14ac:dyDescent="0.2">
      <c r="A260" s="710" t="s">
        <v>584</v>
      </c>
      <c r="B260" s="706">
        <v>0</v>
      </c>
      <c r="C260" s="707">
        <v>0.30352999999999997</v>
      </c>
      <c r="D260" s="707">
        <v>0.30352999999999997</v>
      </c>
      <c r="E260" s="708">
        <v>0</v>
      </c>
      <c r="F260" s="706">
        <v>0</v>
      </c>
      <c r="G260" s="707">
        <v>0</v>
      </c>
      <c r="H260" s="707">
        <v>0</v>
      </c>
      <c r="I260" s="707">
        <v>0</v>
      </c>
      <c r="J260" s="707">
        <v>0</v>
      </c>
      <c r="K260" s="709">
        <v>0</v>
      </c>
      <c r="L260" s="270"/>
      <c r="M260" s="705" t="str">
        <f t="shared" si="3"/>
        <v/>
      </c>
    </row>
    <row r="261" spans="1:13" ht="14.45" customHeight="1" x14ac:dyDescent="0.2">
      <c r="A261" s="710" t="s">
        <v>585</v>
      </c>
      <c r="B261" s="706">
        <v>0</v>
      </c>
      <c r="C261" s="707">
        <v>0.30352999999999997</v>
      </c>
      <c r="D261" s="707">
        <v>0.30352999999999997</v>
      </c>
      <c r="E261" s="708">
        <v>0</v>
      </c>
      <c r="F261" s="706">
        <v>0</v>
      </c>
      <c r="G261" s="707">
        <v>0</v>
      </c>
      <c r="H261" s="707">
        <v>0</v>
      </c>
      <c r="I261" s="707">
        <v>0</v>
      </c>
      <c r="J261" s="707">
        <v>0</v>
      </c>
      <c r="K261" s="709">
        <v>0</v>
      </c>
      <c r="L261" s="270"/>
      <c r="M261" s="705" t="str">
        <f t="shared" si="3"/>
        <v/>
      </c>
    </row>
    <row r="262" spans="1:13" ht="14.45" customHeight="1" x14ac:dyDescent="0.2">
      <c r="A262" s="710" t="s">
        <v>586</v>
      </c>
      <c r="B262" s="706">
        <v>0</v>
      </c>
      <c r="C262" s="707">
        <v>0.30352999999999997</v>
      </c>
      <c r="D262" s="707">
        <v>0.30352999999999997</v>
      </c>
      <c r="E262" s="708">
        <v>0</v>
      </c>
      <c r="F262" s="706">
        <v>0</v>
      </c>
      <c r="G262" s="707">
        <v>0</v>
      </c>
      <c r="H262" s="707">
        <v>0</v>
      </c>
      <c r="I262" s="707">
        <v>0</v>
      </c>
      <c r="J262" s="707">
        <v>0</v>
      </c>
      <c r="K262" s="709">
        <v>0</v>
      </c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 t="s">
        <v>587</v>
      </c>
      <c r="B263" s="706">
        <v>0</v>
      </c>
      <c r="C263" s="707">
        <v>0.30352999999999997</v>
      </c>
      <c r="D263" s="707">
        <v>0.30352999999999997</v>
      </c>
      <c r="E263" s="708">
        <v>0</v>
      </c>
      <c r="F263" s="706">
        <v>0</v>
      </c>
      <c r="G263" s="707">
        <v>0</v>
      </c>
      <c r="H263" s="707">
        <v>0</v>
      </c>
      <c r="I263" s="707">
        <v>0</v>
      </c>
      <c r="J263" s="707">
        <v>0</v>
      </c>
      <c r="K263" s="709">
        <v>0</v>
      </c>
      <c r="L263" s="270"/>
      <c r="M263" s="705" t="str">
        <f t="shared" si="4"/>
        <v>X</v>
      </c>
    </row>
    <row r="264" spans="1:13" ht="14.45" customHeight="1" x14ac:dyDescent="0.2">
      <c r="A264" s="710" t="s">
        <v>588</v>
      </c>
      <c r="B264" s="706">
        <v>0</v>
      </c>
      <c r="C264" s="707">
        <v>0.30352999999999997</v>
      </c>
      <c r="D264" s="707">
        <v>0.30352999999999997</v>
      </c>
      <c r="E264" s="708">
        <v>0</v>
      </c>
      <c r="F264" s="706">
        <v>0</v>
      </c>
      <c r="G264" s="707">
        <v>0</v>
      </c>
      <c r="H264" s="707">
        <v>0</v>
      </c>
      <c r="I264" s="707">
        <v>0</v>
      </c>
      <c r="J264" s="707">
        <v>0</v>
      </c>
      <c r="K264" s="709">
        <v>0</v>
      </c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EFEC374B-D835-459C-9E9C-CC10C605B79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6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589</v>
      </c>
      <c r="B5" s="712" t="s">
        <v>590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589</v>
      </c>
      <c r="B6" s="712" t="s">
        <v>591</v>
      </c>
      <c r="C6" s="713">
        <v>2003.9323799999995</v>
      </c>
      <c r="D6" s="713">
        <v>2270.6616000000008</v>
      </c>
      <c r="E6" s="713"/>
      <c r="F6" s="713">
        <v>2372.0275800000004</v>
      </c>
      <c r="G6" s="713">
        <v>0</v>
      </c>
      <c r="H6" s="713">
        <v>2372.0275800000004</v>
      </c>
      <c r="I6" s="714" t="s">
        <v>329</v>
      </c>
      <c r="J6" s="715" t="s">
        <v>1</v>
      </c>
    </row>
    <row r="7" spans="1:10" ht="14.45" customHeight="1" x14ac:dyDescent="0.2">
      <c r="A7" s="711" t="s">
        <v>589</v>
      </c>
      <c r="B7" s="712" t="s">
        <v>592</v>
      </c>
      <c r="C7" s="713">
        <v>66.497380000000007</v>
      </c>
      <c r="D7" s="713">
        <v>81.930750000000003</v>
      </c>
      <c r="E7" s="713"/>
      <c r="F7" s="713">
        <v>171.12604999999996</v>
      </c>
      <c r="G7" s="713">
        <v>0</v>
      </c>
      <c r="H7" s="713">
        <v>171.12604999999996</v>
      </c>
      <c r="I7" s="714" t="s">
        <v>329</v>
      </c>
      <c r="J7" s="715" t="s">
        <v>1</v>
      </c>
    </row>
    <row r="8" spans="1:10" ht="14.45" customHeight="1" x14ac:dyDescent="0.2">
      <c r="A8" s="711" t="s">
        <v>589</v>
      </c>
      <c r="B8" s="712" t="s">
        <v>593</v>
      </c>
      <c r="C8" s="713">
        <v>63.811519999999994</v>
      </c>
      <c r="D8" s="713">
        <v>56.284229999999987</v>
      </c>
      <c r="E8" s="713"/>
      <c r="F8" s="713">
        <v>45.020830000000004</v>
      </c>
      <c r="G8" s="713">
        <v>0</v>
      </c>
      <c r="H8" s="713">
        <v>45.020830000000004</v>
      </c>
      <c r="I8" s="714" t="s">
        <v>329</v>
      </c>
      <c r="J8" s="715" t="s">
        <v>1</v>
      </c>
    </row>
    <row r="9" spans="1:10" ht="14.45" customHeight="1" x14ac:dyDescent="0.2">
      <c r="A9" s="711" t="s">
        <v>589</v>
      </c>
      <c r="B9" s="712" t="s">
        <v>594</v>
      </c>
      <c r="C9" s="713">
        <v>409.01299999999998</v>
      </c>
      <c r="D9" s="713">
        <v>488.00493999999981</v>
      </c>
      <c r="E9" s="713"/>
      <c r="F9" s="713">
        <v>925.41766000000041</v>
      </c>
      <c r="G9" s="713">
        <v>0</v>
      </c>
      <c r="H9" s="713">
        <v>925.41766000000041</v>
      </c>
      <c r="I9" s="714" t="s">
        <v>329</v>
      </c>
      <c r="J9" s="715" t="s">
        <v>1</v>
      </c>
    </row>
    <row r="10" spans="1:10" ht="14.45" customHeight="1" x14ac:dyDescent="0.2">
      <c r="A10" s="711" t="s">
        <v>589</v>
      </c>
      <c r="B10" s="712" t="s">
        <v>595</v>
      </c>
      <c r="C10" s="713">
        <v>710.57658000000004</v>
      </c>
      <c r="D10" s="713">
        <v>679.7309200000002</v>
      </c>
      <c r="E10" s="713"/>
      <c r="F10" s="713">
        <v>675.27915999999993</v>
      </c>
      <c r="G10" s="713">
        <v>0</v>
      </c>
      <c r="H10" s="713">
        <v>675.27915999999993</v>
      </c>
      <c r="I10" s="714" t="s">
        <v>329</v>
      </c>
      <c r="J10" s="715" t="s">
        <v>1</v>
      </c>
    </row>
    <row r="11" spans="1:10" ht="14.45" customHeight="1" x14ac:dyDescent="0.2">
      <c r="A11" s="711" t="s">
        <v>589</v>
      </c>
      <c r="B11" s="712" t="s">
        <v>596</v>
      </c>
      <c r="C11" s="713">
        <v>195.15746000000013</v>
      </c>
      <c r="D11" s="713">
        <v>282.42183</v>
      </c>
      <c r="E11" s="713"/>
      <c r="F11" s="713">
        <v>369.09311999999989</v>
      </c>
      <c r="G11" s="713">
        <v>0</v>
      </c>
      <c r="H11" s="713">
        <v>369.09311999999989</v>
      </c>
      <c r="I11" s="714" t="s">
        <v>329</v>
      </c>
      <c r="J11" s="715" t="s">
        <v>1</v>
      </c>
    </row>
    <row r="12" spans="1:10" ht="14.45" customHeight="1" x14ac:dyDescent="0.2">
      <c r="A12" s="711" t="s">
        <v>589</v>
      </c>
      <c r="B12" s="712" t="s">
        <v>597</v>
      </c>
      <c r="C12" s="713">
        <v>9.1012600000000017</v>
      </c>
      <c r="D12" s="713">
        <v>6.6655899999999999</v>
      </c>
      <c r="E12" s="713"/>
      <c r="F12" s="713">
        <v>7.3369999999999997</v>
      </c>
      <c r="G12" s="713">
        <v>0</v>
      </c>
      <c r="H12" s="713">
        <v>7.3369999999999997</v>
      </c>
      <c r="I12" s="714" t="s">
        <v>329</v>
      </c>
      <c r="J12" s="715" t="s">
        <v>1</v>
      </c>
    </row>
    <row r="13" spans="1:10" ht="14.45" customHeight="1" x14ac:dyDescent="0.2">
      <c r="A13" s="711" t="s">
        <v>589</v>
      </c>
      <c r="B13" s="712" t="s">
        <v>598</v>
      </c>
      <c r="C13" s="713">
        <v>88.98648</v>
      </c>
      <c r="D13" s="713">
        <v>0</v>
      </c>
      <c r="E13" s="713"/>
      <c r="F13" s="713">
        <v>0</v>
      </c>
      <c r="G13" s="713">
        <v>0</v>
      </c>
      <c r="H13" s="713">
        <v>0</v>
      </c>
      <c r="I13" s="714" t="s">
        <v>329</v>
      </c>
      <c r="J13" s="715" t="s">
        <v>1</v>
      </c>
    </row>
    <row r="14" spans="1:10" ht="14.45" customHeight="1" x14ac:dyDescent="0.2">
      <c r="A14" s="711" t="s">
        <v>589</v>
      </c>
      <c r="B14" s="712" t="s">
        <v>599</v>
      </c>
      <c r="C14" s="713">
        <v>113.99876999999999</v>
      </c>
      <c r="D14" s="713">
        <v>106.94989999999999</v>
      </c>
      <c r="E14" s="713"/>
      <c r="F14" s="713">
        <v>150.62506000000002</v>
      </c>
      <c r="G14" s="713">
        <v>0</v>
      </c>
      <c r="H14" s="713">
        <v>150.62506000000002</v>
      </c>
      <c r="I14" s="714" t="s">
        <v>329</v>
      </c>
      <c r="J14" s="715" t="s">
        <v>1</v>
      </c>
    </row>
    <row r="15" spans="1:10" ht="14.45" customHeight="1" x14ac:dyDescent="0.2">
      <c r="A15" s="711" t="s">
        <v>589</v>
      </c>
      <c r="B15" s="712" t="s">
        <v>600</v>
      </c>
      <c r="C15" s="713">
        <v>3661.0748299999996</v>
      </c>
      <c r="D15" s="713">
        <v>3972.6497600000012</v>
      </c>
      <c r="E15" s="713"/>
      <c r="F15" s="713">
        <v>4715.9264600000006</v>
      </c>
      <c r="G15" s="713">
        <v>0</v>
      </c>
      <c r="H15" s="713">
        <v>4715.9264600000006</v>
      </c>
      <c r="I15" s="714" t="s">
        <v>329</v>
      </c>
      <c r="J15" s="715" t="s">
        <v>601</v>
      </c>
    </row>
    <row r="17" spans="1:10" ht="14.45" customHeight="1" x14ac:dyDescent="0.2">
      <c r="A17" s="711" t="s">
        <v>589</v>
      </c>
      <c r="B17" s="712" t="s">
        <v>590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73</v>
      </c>
    </row>
    <row r="18" spans="1:10" ht="14.45" customHeight="1" x14ac:dyDescent="0.2">
      <c r="A18" s="711" t="s">
        <v>602</v>
      </c>
      <c r="B18" s="712" t="s">
        <v>603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0</v>
      </c>
    </row>
    <row r="19" spans="1:10" ht="14.45" customHeight="1" x14ac:dyDescent="0.2">
      <c r="A19" s="711" t="s">
        <v>602</v>
      </c>
      <c r="B19" s="712" t="s">
        <v>591</v>
      </c>
      <c r="C19" s="713">
        <v>113.44814999999997</v>
      </c>
      <c r="D19" s="713">
        <v>149.85028999999997</v>
      </c>
      <c r="E19" s="713"/>
      <c r="F19" s="713">
        <v>145.26947000000004</v>
      </c>
      <c r="G19" s="713">
        <v>0</v>
      </c>
      <c r="H19" s="713">
        <v>145.26947000000004</v>
      </c>
      <c r="I19" s="714" t="s">
        <v>329</v>
      </c>
      <c r="J19" s="715" t="s">
        <v>1</v>
      </c>
    </row>
    <row r="20" spans="1:10" ht="14.45" customHeight="1" x14ac:dyDescent="0.2">
      <c r="A20" s="711" t="s">
        <v>602</v>
      </c>
      <c r="B20" s="712" t="s">
        <v>593</v>
      </c>
      <c r="C20" s="713">
        <v>0</v>
      </c>
      <c r="D20" s="713">
        <v>0</v>
      </c>
      <c r="E20" s="713"/>
      <c r="F20" s="713">
        <v>0.29731999999999997</v>
      </c>
      <c r="G20" s="713">
        <v>0</v>
      </c>
      <c r="H20" s="713">
        <v>0.29731999999999997</v>
      </c>
      <c r="I20" s="714" t="s">
        <v>329</v>
      </c>
      <c r="J20" s="715" t="s">
        <v>1</v>
      </c>
    </row>
    <row r="21" spans="1:10" ht="14.45" customHeight="1" x14ac:dyDescent="0.2">
      <c r="A21" s="711" t="s">
        <v>602</v>
      </c>
      <c r="B21" s="712" t="s">
        <v>594</v>
      </c>
      <c r="C21" s="713">
        <v>0</v>
      </c>
      <c r="D21" s="713">
        <v>45.788800000000002</v>
      </c>
      <c r="E21" s="713"/>
      <c r="F21" s="713">
        <v>4.3053999999999997</v>
      </c>
      <c r="G21" s="713">
        <v>0</v>
      </c>
      <c r="H21" s="713">
        <v>4.3053999999999997</v>
      </c>
      <c r="I21" s="714" t="s">
        <v>329</v>
      </c>
      <c r="J21" s="715" t="s">
        <v>1</v>
      </c>
    </row>
    <row r="22" spans="1:10" ht="14.45" customHeight="1" x14ac:dyDescent="0.2">
      <c r="A22" s="711" t="s">
        <v>602</v>
      </c>
      <c r="B22" s="712" t="s">
        <v>596</v>
      </c>
      <c r="C22" s="713">
        <v>26.984349999999989</v>
      </c>
      <c r="D22" s="713">
        <v>67.866420000000019</v>
      </c>
      <c r="E22" s="713"/>
      <c r="F22" s="713">
        <v>68.912499999999937</v>
      </c>
      <c r="G22" s="713">
        <v>0</v>
      </c>
      <c r="H22" s="713">
        <v>68.912499999999937</v>
      </c>
      <c r="I22" s="714" t="s">
        <v>329</v>
      </c>
      <c r="J22" s="715" t="s">
        <v>1</v>
      </c>
    </row>
    <row r="23" spans="1:10" ht="14.45" customHeight="1" x14ac:dyDescent="0.2">
      <c r="A23" s="711" t="s">
        <v>602</v>
      </c>
      <c r="B23" s="712" t="s">
        <v>597</v>
      </c>
      <c r="C23" s="713">
        <v>0.13371</v>
      </c>
      <c r="D23" s="713">
        <v>0</v>
      </c>
      <c r="E23" s="713"/>
      <c r="F23" s="713">
        <v>0</v>
      </c>
      <c r="G23" s="713">
        <v>0</v>
      </c>
      <c r="H23" s="713">
        <v>0</v>
      </c>
      <c r="I23" s="714" t="s">
        <v>329</v>
      </c>
      <c r="J23" s="715" t="s">
        <v>1</v>
      </c>
    </row>
    <row r="24" spans="1:10" ht="14.45" customHeight="1" x14ac:dyDescent="0.2">
      <c r="A24" s="711" t="s">
        <v>602</v>
      </c>
      <c r="B24" s="712" t="s">
        <v>599</v>
      </c>
      <c r="C24" s="713">
        <v>13.027460000000001</v>
      </c>
      <c r="D24" s="713">
        <v>12.540739999999998</v>
      </c>
      <c r="E24" s="713"/>
      <c r="F24" s="713">
        <v>14.93826</v>
      </c>
      <c r="G24" s="713">
        <v>0</v>
      </c>
      <c r="H24" s="713">
        <v>14.93826</v>
      </c>
      <c r="I24" s="714" t="s">
        <v>329</v>
      </c>
      <c r="J24" s="715" t="s">
        <v>1</v>
      </c>
    </row>
    <row r="25" spans="1:10" ht="14.45" customHeight="1" x14ac:dyDescent="0.2">
      <c r="A25" s="711" t="s">
        <v>602</v>
      </c>
      <c r="B25" s="712" t="s">
        <v>604</v>
      </c>
      <c r="C25" s="713">
        <v>153.59366999999995</v>
      </c>
      <c r="D25" s="713">
        <v>276.04624999999999</v>
      </c>
      <c r="E25" s="713"/>
      <c r="F25" s="713">
        <v>233.72294999999997</v>
      </c>
      <c r="G25" s="713">
        <v>0</v>
      </c>
      <c r="H25" s="713">
        <v>233.72294999999997</v>
      </c>
      <c r="I25" s="714" t="s">
        <v>329</v>
      </c>
      <c r="J25" s="715" t="s">
        <v>605</v>
      </c>
    </row>
    <row r="26" spans="1:10" ht="14.45" customHeight="1" x14ac:dyDescent="0.2">
      <c r="A26" s="711" t="s">
        <v>329</v>
      </c>
      <c r="B26" s="712" t="s">
        <v>329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606</v>
      </c>
    </row>
    <row r="27" spans="1:10" ht="14.45" customHeight="1" x14ac:dyDescent="0.2">
      <c r="A27" s="711" t="s">
        <v>607</v>
      </c>
      <c r="B27" s="712" t="s">
        <v>608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0</v>
      </c>
    </row>
    <row r="28" spans="1:10" ht="14.45" customHeight="1" x14ac:dyDescent="0.2">
      <c r="A28" s="711" t="s">
        <v>607</v>
      </c>
      <c r="B28" s="712" t="s">
        <v>591</v>
      </c>
      <c r="C28" s="713">
        <v>136.42706000000004</v>
      </c>
      <c r="D28" s="713">
        <v>128.65198000000001</v>
      </c>
      <c r="E28" s="713"/>
      <c r="F28" s="713">
        <v>139.41973999999996</v>
      </c>
      <c r="G28" s="713">
        <v>0</v>
      </c>
      <c r="H28" s="713">
        <v>139.41973999999996</v>
      </c>
      <c r="I28" s="714" t="s">
        <v>329</v>
      </c>
      <c r="J28" s="715" t="s">
        <v>1</v>
      </c>
    </row>
    <row r="29" spans="1:10" ht="14.45" customHeight="1" x14ac:dyDescent="0.2">
      <c r="A29" s="711" t="s">
        <v>607</v>
      </c>
      <c r="B29" s="712" t="s">
        <v>593</v>
      </c>
      <c r="C29" s="713">
        <v>0.39374999999999999</v>
      </c>
      <c r="D29" s="713">
        <v>0</v>
      </c>
      <c r="E29" s="713"/>
      <c r="F29" s="713">
        <v>0</v>
      </c>
      <c r="G29" s="713">
        <v>0</v>
      </c>
      <c r="H29" s="713">
        <v>0</v>
      </c>
      <c r="I29" s="714" t="s">
        <v>329</v>
      </c>
      <c r="J29" s="715" t="s">
        <v>1</v>
      </c>
    </row>
    <row r="30" spans="1:10" ht="14.45" customHeight="1" x14ac:dyDescent="0.2">
      <c r="A30" s="711" t="s">
        <v>607</v>
      </c>
      <c r="B30" s="712" t="s">
        <v>596</v>
      </c>
      <c r="C30" s="713">
        <v>45.127359999999996</v>
      </c>
      <c r="D30" s="713">
        <v>64.179779999999994</v>
      </c>
      <c r="E30" s="713"/>
      <c r="F30" s="713">
        <v>78.195090000000008</v>
      </c>
      <c r="G30" s="713">
        <v>0</v>
      </c>
      <c r="H30" s="713">
        <v>78.195090000000008</v>
      </c>
      <c r="I30" s="714" t="s">
        <v>329</v>
      </c>
      <c r="J30" s="715" t="s">
        <v>1</v>
      </c>
    </row>
    <row r="31" spans="1:10" ht="14.45" customHeight="1" x14ac:dyDescent="0.2">
      <c r="A31" s="711" t="s">
        <v>607</v>
      </c>
      <c r="B31" s="712" t="s">
        <v>599</v>
      </c>
      <c r="C31" s="713">
        <v>0</v>
      </c>
      <c r="D31" s="713">
        <v>0</v>
      </c>
      <c r="E31" s="713"/>
      <c r="F31" s="713">
        <v>14.93826</v>
      </c>
      <c r="G31" s="713">
        <v>0</v>
      </c>
      <c r="H31" s="713">
        <v>14.93826</v>
      </c>
      <c r="I31" s="714" t="s">
        <v>329</v>
      </c>
      <c r="J31" s="715" t="s">
        <v>1</v>
      </c>
    </row>
    <row r="32" spans="1:10" ht="14.45" customHeight="1" x14ac:dyDescent="0.2">
      <c r="A32" s="711" t="s">
        <v>607</v>
      </c>
      <c r="B32" s="712" t="s">
        <v>609</v>
      </c>
      <c r="C32" s="713">
        <v>181.94817000000006</v>
      </c>
      <c r="D32" s="713">
        <v>192.83176</v>
      </c>
      <c r="E32" s="713"/>
      <c r="F32" s="713">
        <v>232.55309</v>
      </c>
      <c r="G32" s="713">
        <v>0</v>
      </c>
      <c r="H32" s="713">
        <v>232.55309</v>
      </c>
      <c r="I32" s="714" t="s">
        <v>329</v>
      </c>
      <c r="J32" s="715" t="s">
        <v>605</v>
      </c>
    </row>
    <row r="33" spans="1:10" ht="14.45" customHeight="1" x14ac:dyDescent="0.2">
      <c r="A33" s="711" t="s">
        <v>329</v>
      </c>
      <c r="B33" s="712" t="s">
        <v>329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606</v>
      </c>
    </row>
    <row r="34" spans="1:10" ht="14.45" customHeight="1" x14ac:dyDescent="0.2">
      <c r="A34" s="711" t="s">
        <v>610</v>
      </c>
      <c r="B34" s="712" t="s">
        <v>611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0</v>
      </c>
    </row>
    <row r="35" spans="1:10" ht="14.45" customHeight="1" x14ac:dyDescent="0.2">
      <c r="A35" s="711" t="s">
        <v>610</v>
      </c>
      <c r="B35" s="712" t="s">
        <v>591</v>
      </c>
      <c r="C35" s="713">
        <v>2.3961000000000001</v>
      </c>
      <c r="D35" s="713">
        <v>114.82932</v>
      </c>
      <c r="E35" s="713"/>
      <c r="F35" s="713">
        <v>47.029280000000007</v>
      </c>
      <c r="G35" s="713">
        <v>0</v>
      </c>
      <c r="H35" s="713">
        <v>47.029280000000007</v>
      </c>
      <c r="I35" s="714" t="s">
        <v>329</v>
      </c>
      <c r="J35" s="715" t="s">
        <v>1</v>
      </c>
    </row>
    <row r="36" spans="1:10" ht="14.45" customHeight="1" x14ac:dyDescent="0.2">
      <c r="A36" s="711" t="s">
        <v>610</v>
      </c>
      <c r="B36" s="712" t="s">
        <v>596</v>
      </c>
      <c r="C36" s="713">
        <v>0</v>
      </c>
      <c r="D36" s="713">
        <v>0</v>
      </c>
      <c r="E36" s="713"/>
      <c r="F36" s="713">
        <v>0</v>
      </c>
      <c r="G36" s="713">
        <v>0</v>
      </c>
      <c r="H36" s="713">
        <v>0</v>
      </c>
      <c r="I36" s="714" t="s">
        <v>329</v>
      </c>
      <c r="J36" s="715" t="s">
        <v>1</v>
      </c>
    </row>
    <row r="37" spans="1:10" ht="14.45" customHeight="1" x14ac:dyDescent="0.2">
      <c r="A37" s="711" t="s">
        <v>610</v>
      </c>
      <c r="B37" s="712" t="s">
        <v>598</v>
      </c>
      <c r="C37" s="713">
        <v>88.98648</v>
      </c>
      <c r="D37" s="713">
        <v>0</v>
      </c>
      <c r="E37" s="713"/>
      <c r="F37" s="713">
        <v>0</v>
      </c>
      <c r="G37" s="713">
        <v>0</v>
      </c>
      <c r="H37" s="713">
        <v>0</v>
      </c>
      <c r="I37" s="714" t="s">
        <v>329</v>
      </c>
      <c r="J37" s="715" t="s">
        <v>1</v>
      </c>
    </row>
    <row r="38" spans="1:10" ht="14.45" customHeight="1" x14ac:dyDescent="0.2">
      <c r="A38" s="711" t="s">
        <v>610</v>
      </c>
      <c r="B38" s="712" t="s">
        <v>612</v>
      </c>
      <c r="C38" s="713">
        <v>91.382580000000004</v>
      </c>
      <c r="D38" s="713">
        <v>114.82932</v>
      </c>
      <c r="E38" s="713"/>
      <c r="F38" s="713">
        <v>47.029280000000007</v>
      </c>
      <c r="G38" s="713">
        <v>0</v>
      </c>
      <c r="H38" s="713">
        <v>47.029280000000007</v>
      </c>
      <c r="I38" s="714" t="s">
        <v>329</v>
      </c>
      <c r="J38" s="715" t="s">
        <v>605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606</v>
      </c>
    </row>
    <row r="40" spans="1:10" ht="14.45" customHeight="1" x14ac:dyDescent="0.2">
      <c r="A40" s="711" t="s">
        <v>613</v>
      </c>
      <c r="B40" s="712" t="s">
        <v>614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613</v>
      </c>
      <c r="B41" s="712" t="s">
        <v>591</v>
      </c>
      <c r="C41" s="713">
        <v>852.39776000000018</v>
      </c>
      <c r="D41" s="713">
        <v>916.38676000000021</v>
      </c>
      <c r="E41" s="713"/>
      <c r="F41" s="713">
        <v>953.27634000000057</v>
      </c>
      <c r="G41" s="713">
        <v>0</v>
      </c>
      <c r="H41" s="713">
        <v>953.27634000000057</v>
      </c>
      <c r="I41" s="714" t="s">
        <v>329</v>
      </c>
      <c r="J41" s="715" t="s">
        <v>1</v>
      </c>
    </row>
    <row r="42" spans="1:10" ht="14.45" customHeight="1" x14ac:dyDescent="0.2">
      <c r="A42" s="711" t="s">
        <v>613</v>
      </c>
      <c r="B42" s="712" t="s">
        <v>592</v>
      </c>
      <c r="C42" s="713">
        <v>66.497380000000007</v>
      </c>
      <c r="D42" s="713">
        <v>81.930750000000003</v>
      </c>
      <c r="E42" s="713"/>
      <c r="F42" s="713">
        <v>171.12604999999996</v>
      </c>
      <c r="G42" s="713">
        <v>0</v>
      </c>
      <c r="H42" s="713">
        <v>171.12604999999996</v>
      </c>
      <c r="I42" s="714" t="s">
        <v>329</v>
      </c>
      <c r="J42" s="715" t="s">
        <v>1</v>
      </c>
    </row>
    <row r="43" spans="1:10" ht="14.45" customHeight="1" x14ac:dyDescent="0.2">
      <c r="A43" s="711" t="s">
        <v>613</v>
      </c>
      <c r="B43" s="712" t="s">
        <v>593</v>
      </c>
      <c r="C43" s="713">
        <v>63.417769999999997</v>
      </c>
      <c r="D43" s="713">
        <v>56.284229999999987</v>
      </c>
      <c r="E43" s="713"/>
      <c r="F43" s="713">
        <v>44.723510000000005</v>
      </c>
      <c r="G43" s="713">
        <v>0</v>
      </c>
      <c r="H43" s="713">
        <v>44.723510000000005</v>
      </c>
      <c r="I43" s="714" t="s">
        <v>329</v>
      </c>
      <c r="J43" s="715" t="s">
        <v>1</v>
      </c>
    </row>
    <row r="44" spans="1:10" ht="14.45" customHeight="1" x14ac:dyDescent="0.2">
      <c r="A44" s="711" t="s">
        <v>613</v>
      </c>
      <c r="B44" s="712" t="s">
        <v>594</v>
      </c>
      <c r="C44" s="713">
        <v>409.01299999999998</v>
      </c>
      <c r="D44" s="713">
        <v>442.21613999999983</v>
      </c>
      <c r="E44" s="713"/>
      <c r="F44" s="713">
        <v>921.11226000000045</v>
      </c>
      <c r="G44" s="713">
        <v>0</v>
      </c>
      <c r="H44" s="713">
        <v>921.11226000000045</v>
      </c>
      <c r="I44" s="714" t="s">
        <v>329</v>
      </c>
      <c r="J44" s="715" t="s">
        <v>1</v>
      </c>
    </row>
    <row r="45" spans="1:10" ht="14.45" customHeight="1" x14ac:dyDescent="0.2">
      <c r="A45" s="711" t="s">
        <v>613</v>
      </c>
      <c r="B45" s="712" t="s">
        <v>596</v>
      </c>
      <c r="C45" s="713">
        <v>121.91754000000014</v>
      </c>
      <c r="D45" s="713">
        <v>149.22967</v>
      </c>
      <c r="E45" s="713"/>
      <c r="F45" s="713">
        <v>221.07011999999992</v>
      </c>
      <c r="G45" s="713">
        <v>0</v>
      </c>
      <c r="H45" s="713">
        <v>221.07011999999992</v>
      </c>
      <c r="I45" s="714" t="s">
        <v>329</v>
      </c>
      <c r="J45" s="715" t="s">
        <v>1</v>
      </c>
    </row>
    <row r="46" spans="1:10" ht="14.45" customHeight="1" x14ac:dyDescent="0.2">
      <c r="A46" s="711" t="s">
        <v>613</v>
      </c>
      <c r="B46" s="712" t="s">
        <v>597</v>
      </c>
      <c r="C46" s="713">
        <v>8.967550000000001</v>
      </c>
      <c r="D46" s="713">
        <v>6.6655899999999999</v>
      </c>
      <c r="E46" s="713"/>
      <c r="F46" s="713">
        <v>7.3369999999999997</v>
      </c>
      <c r="G46" s="713">
        <v>0</v>
      </c>
      <c r="H46" s="713">
        <v>7.3369999999999997</v>
      </c>
      <c r="I46" s="714" t="s">
        <v>329</v>
      </c>
      <c r="J46" s="715" t="s">
        <v>1</v>
      </c>
    </row>
    <row r="47" spans="1:10" ht="14.45" customHeight="1" x14ac:dyDescent="0.2">
      <c r="A47" s="711" t="s">
        <v>613</v>
      </c>
      <c r="B47" s="712" t="s">
        <v>599</v>
      </c>
      <c r="C47" s="713">
        <v>40.958919999999999</v>
      </c>
      <c r="D47" s="713">
        <v>41.089469999999999</v>
      </c>
      <c r="E47" s="713"/>
      <c r="F47" s="713">
        <v>64.755769999999998</v>
      </c>
      <c r="G47" s="713">
        <v>0</v>
      </c>
      <c r="H47" s="713">
        <v>64.755769999999998</v>
      </c>
      <c r="I47" s="714" t="s">
        <v>329</v>
      </c>
      <c r="J47" s="715" t="s">
        <v>1</v>
      </c>
    </row>
    <row r="48" spans="1:10" ht="14.45" customHeight="1" x14ac:dyDescent="0.2">
      <c r="A48" s="711" t="s">
        <v>613</v>
      </c>
      <c r="B48" s="712" t="s">
        <v>615</v>
      </c>
      <c r="C48" s="713">
        <v>1563.1699200000005</v>
      </c>
      <c r="D48" s="713">
        <v>1693.80261</v>
      </c>
      <c r="E48" s="713"/>
      <c r="F48" s="713">
        <v>2383.4010500000013</v>
      </c>
      <c r="G48" s="713">
        <v>0</v>
      </c>
      <c r="H48" s="713">
        <v>2383.4010500000013</v>
      </c>
      <c r="I48" s="714" t="s">
        <v>329</v>
      </c>
      <c r="J48" s="715" t="s">
        <v>605</v>
      </c>
    </row>
    <row r="49" spans="1:10" ht="14.45" customHeight="1" x14ac:dyDescent="0.2">
      <c r="A49" s="711" t="s">
        <v>329</v>
      </c>
      <c r="B49" s="712" t="s">
        <v>329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606</v>
      </c>
    </row>
    <row r="50" spans="1:10" ht="14.45" customHeight="1" x14ac:dyDescent="0.2">
      <c r="A50" s="711" t="s">
        <v>616</v>
      </c>
      <c r="B50" s="712" t="s">
        <v>617</v>
      </c>
      <c r="C50" s="713" t="s">
        <v>329</v>
      </c>
      <c r="D50" s="713" t="s">
        <v>329</v>
      </c>
      <c r="E50" s="713"/>
      <c r="F50" s="713" t="s">
        <v>329</v>
      </c>
      <c r="G50" s="713" t="s">
        <v>329</v>
      </c>
      <c r="H50" s="713" t="s">
        <v>329</v>
      </c>
      <c r="I50" s="714" t="s">
        <v>329</v>
      </c>
      <c r="J50" s="715" t="s">
        <v>0</v>
      </c>
    </row>
    <row r="51" spans="1:10" ht="14.45" customHeight="1" x14ac:dyDescent="0.2">
      <c r="A51" s="711" t="s">
        <v>616</v>
      </c>
      <c r="B51" s="712" t="s">
        <v>591</v>
      </c>
      <c r="C51" s="713">
        <v>899.26330999999948</v>
      </c>
      <c r="D51" s="713">
        <v>960.94325000000049</v>
      </c>
      <c r="E51" s="713"/>
      <c r="F51" s="713">
        <v>1077.9578499999998</v>
      </c>
      <c r="G51" s="713">
        <v>0</v>
      </c>
      <c r="H51" s="713">
        <v>1077.9578499999998</v>
      </c>
      <c r="I51" s="714" t="s">
        <v>329</v>
      </c>
      <c r="J51" s="715" t="s">
        <v>1</v>
      </c>
    </row>
    <row r="52" spans="1:10" ht="14.45" customHeight="1" x14ac:dyDescent="0.2">
      <c r="A52" s="711" t="s">
        <v>616</v>
      </c>
      <c r="B52" s="712" t="s">
        <v>595</v>
      </c>
      <c r="C52" s="713">
        <v>710.57658000000004</v>
      </c>
      <c r="D52" s="713">
        <v>679.7309200000002</v>
      </c>
      <c r="E52" s="713"/>
      <c r="F52" s="713">
        <v>675.27915999999993</v>
      </c>
      <c r="G52" s="713">
        <v>0</v>
      </c>
      <c r="H52" s="713">
        <v>675.27915999999993</v>
      </c>
      <c r="I52" s="714" t="s">
        <v>329</v>
      </c>
      <c r="J52" s="715" t="s">
        <v>1</v>
      </c>
    </row>
    <row r="53" spans="1:10" ht="14.45" customHeight="1" x14ac:dyDescent="0.2">
      <c r="A53" s="711" t="s">
        <v>616</v>
      </c>
      <c r="B53" s="712" t="s">
        <v>596</v>
      </c>
      <c r="C53" s="713">
        <v>1.1282099999999999</v>
      </c>
      <c r="D53" s="713">
        <v>1.1459600000000001</v>
      </c>
      <c r="E53" s="713"/>
      <c r="F53" s="713">
        <v>0.91541000000000006</v>
      </c>
      <c r="G53" s="713">
        <v>0</v>
      </c>
      <c r="H53" s="713">
        <v>0.91541000000000006</v>
      </c>
      <c r="I53" s="714" t="s">
        <v>329</v>
      </c>
      <c r="J53" s="715" t="s">
        <v>1</v>
      </c>
    </row>
    <row r="54" spans="1:10" ht="14.45" customHeight="1" x14ac:dyDescent="0.2">
      <c r="A54" s="711" t="s">
        <v>616</v>
      </c>
      <c r="B54" s="712" t="s">
        <v>599</v>
      </c>
      <c r="C54" s="713">
        <v>60.012389999999996</v>
      </c>
      <c r="D54" s="713">
        <v>53.319689999999994</v>
      </c>
      <c r="E54" s="713"/>
      <c r="F54" s="713">
        <v>55.992770000000007</v>
      </c>
      <c r="G54" s="713">
        <v>0</v>
      </c>
      <c r="H54" s="713">
        <v>55.992770000000007</v>
      </c>
      <c r="I54" s="714" t="s">
        <v>329</v>
      </c>
      <c r="J54" s="715" t="s">
        <v>1</v>
      </c>
    </row>
    <row r="55" spans="1:10" ht="14.45" customHeight="1" x14ac:dyDescent="0.2">
      <c r="A55" s="711" t="s">
        <v>616</v>
      </c>
      <c r="B55" s="712" t="s">
        <v>618</v>
      </c>
      <c r="C55" s="713">
        <v>1670.9804899999997</v>
      </c>
      <c r="D55" s="713">
        <v>1695.1398200000008</v>
      </c>
      <c r="E55" s="713"/>
      <c r="F55" s="713">
        <v>1810.14519</v>
      </c>
      <c r="G55" s="713">
        <v>0</v>
      </c>
      <c r="H55" s="713">
        <v>1810.14519</v>
      </c>
      <c r="I55" s="714" t="s">
        <v>329</v>
      </c>
      <c r="J55" s="715" t="s">
        <v>605</v>
      </c>
    </row>
    <row r="56" spans="1:10" ht="14.45" customHeight="1" x14ac:dyDescent="0.2">
      <c r="A56" s="711" t="s">
        <v>329</v>
      </c>
      <c r="B56" s="712" t="s">
        <v>329</v>
      </c>
      <c r="C56" s="713" t="s">
        <v>329</v>
      </c>
      <c r="D56" s="713" t="s">
        <v>329</v>
      </c>
      <c r="E56" s="713"/>
      <c r="F56" s="713" t="s">
        <v>329</v>
      </c>
      <c r="G56" s="713" t="s">
        <v>329</v>
      </c>
      <c r="H56" s="713" t="s">
        <v>329</v>
      </c>
      <c r="I56" s="714" t="s">
        <v>329</v>
      </c>
      <c r="J56" s="715" t="s">
        <v>606</v>
      </c>
    </row>
    <row r="57" spans="1:10" ht="14.45" customHeight="1" x14ac:dyDescent="0.2">
      <c r="A57" s="711" t="s">
        <v>619</v>
      </c>
      <c r="B57" s="712" t="s">
        <v>620</v>
      </c>
      <c r="C57" s="713" t="s">
        <v>329</v>
      </c>
      <c r="D57" s="713" t="s">
        <v>329</v>
      </c>
      <c r="E57" s="713"/>
      <c r="F57" s="713" t="s">
        <v>329</v>
      </c>
      <c r="G57" s="713" t="s">
        <v>329</v>
      </c>
      <c r="H57" s="713" t="s">
        <v>329</v>
      </c>
      <c r="I57" s="714" t="s">
        <v>329</v>
      </c>
      <c r="J57" s="715" t="s">
        <v>0</v>
      </c>
    </row>
    <row r="58" spans="1:10" ht="14.45" customHeight="1" x14ac:dyDescent="0.2">
      <c r="A58" s="711" t="s">
        <v>619</v>
      </c>
      <c r="B58" s="712" t="s">
        <v>591</v>
      </c>
      <c r="C58" s="713">
        <v>0</v>
      </c>
      <c r="D58" s="713">
        <v>0</v>
      </c>
      <c r="E58" s="713"/>
      <c r="F58" s="713">
        <v>9.0748999999999995</v>
      </c>
      <c r="G58" s="713">
        <v>0</v>
      </c>
      <c r="H58" s="713">
        <v>9.0748999999999995</v>
      </c>
      <c r="I58" s="714" t="s">
        <v>329</v>
      </c>
      <c r="J58" s="715" t="s">
        <v>1</v>
      </c>
    </row>
    <row r="59" spans="1:10" ht="14.45" customHeight="1" x14ac:dyDescent="0.2">
      <c r="A59" s="711" t="s">
        <v>619</v>
      </c>
      <c r="B59" s="712" t="s">
        <v>621</v>
      </c>
      <c r="C59" s="713">
        <v>0</v>
      </c>
      <c r="D59" s="713">
        <v>0</v>
      </c>
      <c r="E59" s="713"/>
      <c r="F59" s="713">
        <v>9.0748999999999995</v>
      </c>
      <c r="G59" s="713">
        <v>0</v>
      </c>
      <c r="H59" s="713">
        <v>9.0748999999999995</v>
      </c>
      <c r="I59" s="714" t="s">
        <v>329</v>
      </c>
      <c r="J59" s="715" t="s">
        <v>605</v>
      </c>
    </row>
    <row r="60" spans="1:10" ht="14.45" customHeight="1" x14ac:dyDescent="0.2">
      <c r="A60" s="711" t="s">
        <v>329</v>
      </c>
      <c r="B60" s="712" t="s">
        <v>329</v>
      </c>
      <c r="C60" s="713" t="s">
        <v>329</v>
      </c>
      <c r="D60" s="713" t="s">
        <v>329</v>
      </c>
      <c r="E60" s="713"/>
      <c r="F60" s="713" t="s">
        <v>329</v>
      </c>
      <c r="G60" s="713" t="s">
        <v>329</v>
      </c>
      <c r="H60" s="713" t="s">
        <v>329</v>
      </c>
      <c r="I60" s="714" t="s">
        <v>329</v>
      </c>
      <c r="J60" s="715" t="s">
        <v>606</v>
      </c>
    </row>
    <row r="61" spans="1:10" ht="14.45" customHeight="1" x14ac:dyDescent="0.2">
      <c r="A61" s="711" t="s">
        <v>589</v>
      </c>
      <c r="B61" s="712" t="s">
        <v>600</v>
      </c>
      <c r="C61" s="713">
        <v>3661.0748299999996</v>
      </c>
      <c r="D61" s="713">
        <v>3972.6497599999998</v>
      </c>
      <c r="E61" s="713"/>
      <c r="F61" s="713">
        <v>4715.9264599999997</v>
      </c>
      <c r="G61" s="713">
        <v>0</v>
      </c>
      <c r="H61" s="713">
        <v>4715.9264599999997</v>
      </c>
      <c r="I61" s="714" t="s">
        <v>329</v>
      </c>
      <c r="J61" s="715" t="s">
        <v>601</v>
      </c>
    </row>
  </sheetData>
  <mergeCells count="3">
    <mergeCell ref="F3:I3"/>
    <mergeCell ref="C4:D4"/>
    <mergeCell ref="A1:I1"/>
  </mergeCells>
  <conditionalFormatting sqref="F16 F62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61">
    <cfRule type="expression" dxfId="66" priority="5">
      <formula>$H17&gt;0</formula>
    </cfRule>
  </conditionalFormatting>
  <conditionalFormatting sqref="A17:A61">
    <cfRule type="expression" dxfId="65" priority="2">
      <formula>AND($J17&lt;&gt;"mezeraKL",$J17&lt;&gt;"")</formula>
    </cfRule>
  </conditionalFormatting>
  <conditionalFormatting sqref="I17:I61">
    <cfRule type="expression" dxfId="64" priority="6">
      <formula>$I17&gt;1</formula>
    </cfRule>
  </conditionalFormatting>
  <conditionalFormatting sqref="B17:B61">
    <cfRule type="expression" dxfId="63" priority="1">
      <formula>OR($J17="NS",$J17="SumaNS",$J17="Účet")</formula>
    </cfRule>
  </conditionalFormatting>
  <conditionalFormatting sqref="A17:D61 F17:I61">
    <cfRule type="expression" dxfId="62" priority="8">
      <formula>AND($J17&lt;&gt;"",$J17&lt;&gt;"mezeraKL")</formula>
    </cfRule>
  </conditionalFormatting>
  <conditionalFormatting sqref="B17:D61 F17:I61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61 F17:I61">
    <cfRule type="expression" dxfId="60" priority="4">
      <formula>OR($J17="SumaNS",$J17="NS")</formula>
    </cfRule>
  </conditionalFormatting>
  <hyperlinks>
    <hyperlink ref="A2" location="Obsah!A1" display="Zpět na Obsah  KL 01  1.-4.měsíc" xr:uid="{BF76303B-3869-401B-A530-19E8F7E71FC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6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371.59886325955142</v>
      </c>
      <c r="M3" s="203">
        <f>SUBTOTAL(9,M5:M1048576)</f>
        <v>12625.289999999999</v>
      </c>
      <c r="N3" s="204">
        <f>SUBTOTAL(9,N5:N1048576)</f>
        <v>4691543.4123221813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589</v>
      </c>
      <c r="B5" s="723" t="s">
        <v>590</v>
      </c>
      <c r="C5" s="724" t="s">
        <v>619</v>
      </c>
      <c r="D5" s="725" t="s">
        <v>620</v>
      </c>
      <c r="E5" s="726">
        <v>50113001</v>
      </c>
      <c r="F5" s="725" t="s">
        <v>622</v>
      </c>
      <c r="G5" s="724" t="s">
        <v>623</v>
      </c>
      <c r="H5" s="724">
        <v>231751</v>
      </c>
      <c r="I5" s="724">
        <v>231751</v>
      </c>
      <c r="J5" s="724" t="s">
        <v>624</v>
      </c>
      <c r="K5" s="724" t="s">
        <v>625</v>
      </c>
      <c r="L5" s="727">
        <v>111.38</v>
      </c>
      <c r="M5" s="727">
        <v>20</v>
      </c>
      <c r="N5" s="728">
        <v>2227.6</v>
      </c>
    </row>
    <row r="6" spans="1:14" ht="14.45" customHeight="1" x14ac:dyDescent="0.2">
      <c r="A6" s="729" t="s">
        <v>589</v>
      </c>
      <c r="B6" s="730" t="s">
        <v>590</v>
      </c>
      <c r="C6" s="731" t="s">
        <v>619</v>
      </c>
      <c r="D6" s="732" t="s">
        <v>620</v>
      </c>
      <c r="E6" s="733">
        <v>50113001</v>
      </c>
      <c r="F6" s="732" t="s">
        <v>622</v>
      </c>
      <c r="G6" s="731" t="s">
        <v>623</v>
      </c>
      <c r="H6" s="731">
        <v>230920</v>
      </c>
      <c r="I6" s="731">
        <v>230920</v>
      </c>
      <c r="J6" s="731" t="s">
        <v>626</v>
      </c>
      <c r="K6" s="731" t="s">
        <v>627</v>
      </c>
      <c r="L6" s="734">
        <v>684.7299999999999</v>
      </c>
      <c r="M6" s="734">
        <v>10</v>
      </c>
      <c r="N6" s="735">
        <v>6847.2999999999993</v>
      </c>
    </row>
    <row r="7" spans="1:14" ht="14.45" customHeight="1" x14ac:dyDescent="0.2">
      <c r="A7" s="729" t="s">
        <v>589</v>
      </c>
      <c r="B7" s="730" t="s">
        <v>590</v>
      </c>
      <c r="C7" s="731" t="s">
        <v>602</v>
      </c>
      <c r="D7" s="732" t="s">
        <v>603</v>
      </c>
      <c r="E7" s="733">
        <v>50113001</v>
      </c>
      <c r="F7" s="732" t="s">
        <v>622</v>
      </c>
      <c r="G7" s="731" t="s">
        <v>623</v>
      </c>
      <c r="H7" s="731">
        <v>100362</v>
      </c>
      <c r="I7" s="731">
        <v>362</v>
      </c>
      <c r="J7" s="731" t="s">
        <v>628</v>
      </c>
      <c r="K7" s="731" t="s">
        <v>629</v>
      </c>
      <c r="L7" s="734">
        <v>72.482499999999987</v>
      </c>
      <c r="M7" s="734">
        <v>4</v>
      </c>
      <c r="N7" s="735">
        <v>289.92999999999995</v>
      </c>
    </row>
    <row r="8" spans="1:14" ht="14.45" customHeight="1" x14ac:dyDescent="0.2">
      <c r="A8" s="729" t="s">
        <v>589</v>
      </c>
      <c r="B8" s="730" t="s">
        <v>590</v>
      </c>
      <c r="C8" s="731" t="s">
        <v>602</v>
      </c>
      <c r="D8" s="732" t="s">
        <v>603</v>
      </c>
      <c r="E8" s="733">
        <v>50113001</v>
      </c>
      <c r="F8" s="732" t="s">
        <v>622</v>
      </c>
      <c r="G8" s="731" t="s">
        <v>623</v>
      </c>
      <c r="H8" s="731">
        <v>845008</v>
      </c>
      <c r="I8" s="731">
        <v>107806</v>
      </c>
      <c r="J8" s="731" t="s">
        <v>630</v>
      </c>
      <c r="K8" s="731" t="s">
        <v>631</v>
      </c>
      <c r="L8" s="734">
        <v>66.291363636363613</v>
      </c>
      <c r="M8" s="734">
        <v>22</v>
      </c>
      <c r="N8" s="735">
        <v>1458.4099999999996</v>
      </c>
    </row>
    <row r="9" spans="1:14" ht="14.45" customHeight="1" x14ac:dyDescent="0.2">
      <c r="A9" s="729" t="s">
        <v>589</v>
      </c>
      <c r="B9" s="730" t="s">
        <v>590</v>
      </c>
      <c r="C9" s="731" t="s">
        <v>602</v>
      </c>
      <c r="D9" s="732" t="s">
        <v>603</v>
      </c>
      <c r="E9" s="733">
        <v>50113001</v>
      </c>
      <c r="F9" s="732" t="s">
        <v>622</v>
      </c>
      <c r="G9" s="731" t="s">
        <v>623</v>
      </c>
      <c r="H9" s="731">
        <v>230398</v>
      </c>
      <c r="I9" s="731">
        <v>230398</v>
      </c>
      <c r="J9" s="731" t="s">
        <v>632</v>
      </c>
      <c r="K9" s="731" t="s">
        <v>633</v>
      </c>
      <c r="L9" s="734">
        <v>142.70000000000002</v>
      </c>
      <c r="M9" s="734">
        <v>3</v>
      </c>
      <c r="N9" s="735">
        <v>428.1</v>
      </c>
    </row>
    <row r="10" spans="1:14" ht="14.45" customHeight="1" x14ac:dyDescent="0.2">
      <c r="A10" s="729" t="s">
        <v>589</v>
      </c>
      <c r="B10" s="730" t="s">
        <v>590</v>
      </c>
      <c r="C10" s="731" t="s">
        <v>602</v>
      </c>
      <c r="D10" s="732" t="s">
        <v>603</v>
      </c>
      <c r="E10" s="733">
        <v>50113001</v>
      </c>
      <c r="F10" s="732" t="s">
        <v>622</v>
      </c>
      <c r="G10" s="731" t="s">
        <v>623</v>
      </c>
      <c r="H10" s="731">
        <v>167547</v>
      </c>
      <c r="I10" s="731">
        <v>67547</v>
      </c>
      <c r="J10" s="731" t="s">
        <v>634</v>
      </c>
      <c r="K10" s="731" t="s">
        <v>635</v>
      </c>
      <c r="L10" s="734">
        <v>47.08</v>
      </c>
      <c r="M10" s="734">
        <v>2</v>
      </c>
      <c r="N10" s="735">
        <v>94.16</v>
      </c>
    </row>
    <row r="11" spans="1:14" ht="14.45" customHeight="1" x14ac:dyDescent="0.2">
      <c r="A11" s="729" t="s">
        <v>589</v>
      </c>
      <c r="B11" s="730" t="s">
        <v>590</v>
      </c>
      <c r="C11" s="731" t="s">
        <v>602</v>
      </c>
      <c r="D11" s="732" t="s">
        <v>603</v>
      </c>
      <c r="E11" s="733">
        <v>50113001</v>
      </c>
      <c r="F11" s="732" t="s">
        <v>622</v>
      </c>
      <c r="G11" s="731" t="s">
        <v>636</v>
      </c>
      <c r="H11" s="731">
        <v>127263</v>
      </c>
      <c r="I11" s="731">
        <v>127263</v>
      </c>
      <c r="J11" s="731" t="s">
        <v>637</v>
      </c>
      <c r="K11" s="731" t="s">
        <v>638</v>
      </c>
      <c r="L11" s="734">
        <v>53.940000000000012</v>
      </c>
      <c r="M11" s="734">
        <v>1</v>
      </c>
      <c r="N11" s="735">
        <v>53.940000000000012</v>
      </c>
    </row>
    <row r="12" spans="1:14" ht="14.45" customHeight="1" x14ac:dyDescent="0.2">
      <c r="A12" s="729" t="s">
        <v>589</v>
      </c>
      <c r="B12" s="730" t="s">
        <v>590</v>
      </c>
      <c r="C12" s="731" t="s">
        <v>602</v>
      </c>
      <c r="D12" s="732" t="s">
        <v>603</v>
      </c>
      <c r="E12" s="733">
        <v>50113001</v>
      </c>
      <c r="F12" s="732" t="s">
        <v>622</v>
      </c>
      <c r="G12" s="731" t="s">
        <v>623</v>
      </c>
      <c r="H12" s="731">
        <v>207931</v>
      </c>
      <c r="I12" s="731">
        <v>207931</v>
      </c>
      <c r="J12" s="731" t="s">
        <v>639</v>
      </c>
      <c r="K12" s="731" t="s">
        <v>640</v>
      </c>
      <c r="L12" s="734">
        <v>26.85</v>
      </c>
      <c r="M12" s="734">
        <v>2</v>
      </c>
      <c r="N12" s="735">
        <v>53.7</v>
      </c>
    </row>
    <row r="13" spans="1:14" ht="14.45" customHeight="1" x14ac:dyDescent="0.2">
      <c r="A13" s="729" t="s">
        <v>589</v>
      </c>
      <c r="B13" s="730" t="s">
        <v>590</v>
      </c>
      <c r="C13" s="731" t="s">
        <v>602</v>
      </c>
      <c r="D13" s="732" t="s">
        <v>603</v>
      </c>
      <c r="E13" s="733">
        <v>50113001</v>
      </c>
      <c r="F13" s="732" t="s">
        <v>622</v>
      </c>
      <c r="G13" s="731" t="s">
        <v>623</v>
      </c>
      <c r="H13" s="731">
        <v>173389</v>
      </c>
      <c r="I13" s="731">
        <v>173389</v>
      </c>
      <c r="J13" s="731" t="s">
        <v>641</v>
      </c>
      <c r="K13" s="731" t="s">
        <v>642</v>
      </c>
      <c r="L13" s="734">
        <v>753.28000000000009</v>
      </c>
      <c r="M13" s="734">
        <v>1</v>
      </c>
      <c r="N13" s="735">
        <v>753.28000000000009</v>
      </c>
    </row>
    <row r="14" spans="1:14" ht="14.45" customHeight="1" x14ac:dyDescent="0.2">
      <c r="A14" s="729" t="s">
        <v>589</v>
      </c>
      <c r="B14" s="730" t="s">
        <v>590</v>
      </c>
      <c r="C14" s="731" t="s">
        <v>602</v>
      </c>
      <c r="D14" s="732" t="s">
        <v>603</v>
      </c>
      <c r="E14" s="733">
        <v>50113001</v>
      </c>
      <c r="F14" s="732" t="s">
        <v>622</v>
      </c>
      <c r="G14" s="731" t="s">
        <v>623</v>
      </c>
      <c r="H14" s="731">
        <v>112895</v>
      </c>
      <c r="I14" s="731">
        <v>12895</v>
      </c>
      <c r="J14" s="731" t="s">
        <v>643</v>
      </c>
      <c r="K14" s="731" t="s">
        <v>644</v>
      </c>
      <c r="L14" s="734">
        <v>106.7</v>
      </c>
      <c r="M14" s="734">
        <v>1</v>
      </c>
      <c r="N14" s="735">
        <v>106.7</v>
      </c>
    </row>
    <row r="15" spans="1:14" ht="14.45" customHeight="1" x14ac:dyDescent="0.2">
      <c r="A15" s="729" t="s">
        <v>589</v>
      </c>
      <c r="B15" s="730" t="s">
        <v>590</v>
      </c>
      <c r="C15" s="731" t="s">
        <v>602</v>
      </c>
      <c r="D15" s="732" t="s">
        <v>603</v>
      </c>
      <c r="E15" s="733">
        <v>50113001</v>
      </c>
      <c r="F15" s="732" t="s">
        <v>622</v>
      </c>
      <c r="G15" s="731" t="s">
        <v>623</v>
      </c>
      <c r="H15" s="731">
        <v>132853</v>
      </c>
      <c r="I15" s="731">
        <v>132853</v>
      </c>
      <c r="J15" s="731" t="s">
        <v>643</v>
      </c>
      <c r="K15" s="731" t="s">
        <v>645</v>
      </c>
      <c r="L15" s="734">
        <v>103.32</v>
      </c>
      <c r="M15" s="734">
        <v>1</v>
      </c>
      <c r="N15" s="735">
        <v>103.32</v>
      </c>
    </row>
    <row r="16" spans="1:14" ht="14.45" customHeight="1" x14ac:dyDescent="0.2">
      <c r="A16" s="729" t="s">
        <v>589</v>
      </c>
      <c r="B16" s="730" t="s">
        <v>590</v>
      </c>
      <c r="C16" s="731" t="s">
        <v>602</v>
      </c>
      <c r="D16" s="732" t="s">
        <v>603</v>
      </c>
      <c r="E16" s="733">
        <v>50113001</v>
      </c>
      <c r="F16" s="732" t="s">
        <v>622</v>
      </c>
      <c r="G16" s="731" t="s">
        <v>623</v>
      </c>
      <c r="H16" s="731">
        <v>112892</v>
      </c>
      <c r="I16" s="731">
        <v>12892</v>
      </c>
      <c r="J16" s="731" t="s">
        <v>643</v>
      </c>
      <c r="K16" s="731" t="s">
        <v>645</v>
      </c>
      <c r="L16" s="734">
        <v>104.44999999999999</v>
      </c>
      <c r="M16" s="734">
        <v>1</v>
      </c>
      <c r="N16" s="735">
        <v>104.44999999999999</v>
      </c>
    </row>
    <row r="17" spans="1:14" ht="14.45" customHeight="1" x14ac:dyDescent="0.2">
      <c r="A17" s="729" t="s">
        <v>589</v>
      </c>
      <c r="B17" s="730" t="s">
        <v>590</v>
      </c>
      <c r="C17" s="731" t="s">
        <v>602</v>
      </c>
      <c r="D17" s="732" t="s">
        <v>603</v>
      </c>
      <c r="E17" s="733">
        <v>50113001</v>
      </c>
      <c r="F17" s="732" t="s">
        <v>622</v>
      </c>
      <c r="G17" s="731" t="s">
        <v>623</v>
      </c>
      <c r="H17" s="731">
        <v>162320</v>
      </c>
      <c r="I17" s="731">
        <v>62320</v>
      </c>
      <c r="J17" s="731" t="s">
        <v>646</v>
      </c>
      <c r="K17" s="731" t="s">
        <v>647</v>
      </c>
      <c r="L17" s="734">
        <v>80.399999999999991</v>
      </c>
      <c r="M17" s="734">
        <v>2</v>
      </c>
      <c r="N17" s="735">
        <v>160.79999999999998</v>
      </c>
    </row>
    <row r="18" spans="1:14" ht="14.45" customHeight="1" x14ac:dyDescent="0.2">
      <c r="A18" s="729" t="s">
        <v>589</v>
      </c>
      <c r="B18" s="730" t="s">
        <v>590</v>
      </c>
      <c r="C18" s="731" t="s">
        <v>602</v>
      </c>
      <c r="D18" s="732" t="s">
        <v>603</v>
      </c>
      <c r="E18" s="733">
        <v>50113001</v>
      </c>
      <c r="F18" s="732" t="s">
        <v>622</v>
      </c>
      <c r="G18" s="731" t="s">
        <v>623</v>
      </c>
      <c r="H18" s="731">
        <v>162318</v>
      </c>
      <c r="I18" s="731">
        <v>62318</v>
      </c>
      <c r="J18" s="731" t="s">
        <v>648</v>
      </c>
      <c r="K18" s="731" t="s">
        <v>649</v>
      </c>
      <c r="L18" s="734">
        <v>122.51000000000003</v>
      </c>
      <c r="M18" s="734">
        <v>1</v>
      </c>
      <c r="N18" s="735">
        <v>122.51000000000003</v>
      </c>
    </row>
    <row r="19" spans="1:14" ht="14.45" customHeight="1" x14ac:dyDescent="0.2">
      <c r="A19" s="729" t="s">
        <v>589</v>
      </c>
      <c r="B19" s="730" t="s">
        <v>590</v>
      </c>
      <c r="C19" s="731" t="s">
        <v>602</v>
      </c>
      <c r="D19" s="732" t="s">
        <v>603</v>
      </c>
      <c r="E19" s="733">
        <v>50113001</v>
      </c>
      <c r="F19" s="732" t="s">
        <v>622</v>
      </c>
      <c r="G19" s="731" t="s">
        <v>636</v>
      </c>
      <c r="H19" s="731">
        <v>231696</v>
      </c>
      <c r="I19" s="731">
        <v>231696</v>
      </c>
      <c r="J19" s="731" t="s">
        <v>650</v>
      </c>
      <c r="K19" s="731" t="s">
        <v>651</v>
      </c>
      <c r="L19" s="734">
        <v>207.23</v>
      </c>
      <c r="M19" s="734">
        <v>1</v>
      </c>
      <c r="N19" s="735">
        <v>207.23</v>
      </c>
    </row>
    <row r="20" spans="1:14" ht="14.45" customHeight="1" x14ac:dyDescent="0.2">
      <c r="A20" s="729" t="s">
        <v>589</v>
      </c>
      <c r="B20" s="730" t="s">
        <v>590</v>
      </c>
      <c r="C20" s="731" t="s">
        <v>602</v>
      </c>
      <c r="D20" s="732" t="s">
        <v>603</v>
      </c>
      <c r="E20" s="733">
        <v>50113001</v>
      </c>
      <c r="F20" s="732" t="s">
        <v>622</v>
      </c>
      <c r="G20" s="731" t="s">
        <v>636</v>
      </c>
      <c r="H20" s="731">
        <v>231697</v>
      </c>
      <c r="I20" s="731">
        <v>231697</v>
      </c>
      <c r="J20" s="731" t="s">
        <v>650</v>
      </c>
      <c r="K20" s="731" t="s">
        <v>652</v>
      </c>
      <c r="L20" s="734">
        <v>76.859999999999985</v>
      </c>
      <c r="M20" s="734">
        <v>1</v>
      </c>
      <c r="N20" s="735">
        <v>76.859999999999985</v>
      </c>
    </row>
    <row r="21" spans="1:14" ht="14.45" customHeight="1" x14ac:dyDescent="0.2">
      <c r="A21" s="729" t="s">
        <v>589</v>
      </c>
      <c r="B21" s="730" t="s">
        <v>590</v>
      </c>
      <c r="C21" s="731" t="s">
        <v>602</v>
      </c>
      <c r="D21" s="732" t="s">
        <v>603</v>
      </c>
      <c r="E21" s="733">
        <v>50113001</v>
      </c>
      <c r="F21" s="732" t="s">
        <v>622</v>
      </c>
      <c r="G21" s="731" t="s">
        <v>636</v>
      </c>
      <c r="H21" s="731">
        <v>229646</v>
      </c>
      <c r="I21" s="731">
        <v>229646</v>
      </c>
      <c r="J21" s="731" t="s">
        <v>653</v>
      </c>
      <c r="K21" s="731" t="s">
        <v>654</v>
      </c>
      <c r="L21" s="734">
        <v>77.100000000000009</v>
      </c>
      <c r="M21" s="734">
        <v>1</v>
      </c>
      <c r="N21" s="735">
        <v>77.100000000000009</v>
      </c>
    </row>
    <row r="22" spans="1:14" ht="14.45" customHeight="1" x14ac:dyDescent="0.2">
      <c r="A22" s="729" t="s">
        <v>589</v>
      </c>
      <c r="B22" s="730" t="s">
        <v>590</v>
      </c>
      <c r="C22" s="731" t="s">
        <v>602</v>
      </c>
      <c r="D22" s="732" t="s">
        <v>603</v>
      </c>
      <c r="E22" s="733">
        <v>50113001</v>
      </c>
      <c r="F22" s="732" t="s">
        <v>622</v>
      </c>
      <c r="G22" s="731" t="s">
        <v>623</v>
      </c>
      <c r="H22" s="731">
        <v>993603</v>
      </c>
      <c r="I22" s="731">
        <v>0</v>
      </c>
      <c r="J22" s="731" t="s">
        <v>655</v>
      </c>
      <c r="K22" s="731" t="s">
        <v>329</v>
      </c>
      <c r="L22" s="734">
        <v>231.89333333333332</v>
      </c>
      <c r="M22" s="734">
        <v>3</v>
      </c>
      <c r="N22" s="735">
        <v>695.68</v>
      </c>
    </row>
    <row r="23" spans="1:14" ht="14.45" customHeight="1" x14ac:dyDescent="0.2">
      <c r="A23" s="729" t="s">
        <v>589</v>
      </c>
      <c r="B23" s="730" t="s">
        <v>590</v>
      </c>
      <c r="C23" s="731" t="s">
        <v>602</v>
      </c>
      <c r="D23" s="732" t="s">
        <v>603</v>
      </c>
      <c r="E23" s="733">
        <v>50113001</v>
      </c>
      <c r="F23" s="732" t="s">
        <v>622</v>
      </c>
      <c r="G23" s="731" t="s">
        <v>623</v>
      </c>
      <c r="H23" s="731">
        <v>196620</v>
      </c>
      <c r="I23" s="731">
        <v>96620</v>
      </c>
      <c r="J23" s="731" t="s">
        <v>656</v>
      </c>
      <c r="K23" s="731" t="s">
        <v>657</v>
      </c>
      <c r="L23" s="734">
        <v>185.59499999999997</v>
      </c>
      <c r="M23" s="734">
        <v>2</v>
      </c>
      <c r="N23" s="735">
        <v>371.18999999999994</v>
      </c>
    </row>
    <row r="24" spans="1:14" ht="14.45" customHeight="1" x14ac:dyDescent="0.2">
      <c r="A24" s="729" t="s">
        <v>589</v>
      </c>
      <c r="B24" s="730" t="s">
        <v>590</v>
      </c>
      <c r="C24" s="731" t="s">
        <v>602</v>
      </c>
      <c r="D24" s="732" t="s">
        <v>603</v>
      </c>
      <c r="E24" s="733">
        <v>50113001</v>
      </c>
      <c r="F24" s="732" t="s">
        <v>622</v>
      </c>
      <c r="G24" s="731" t="s">
        <v>329</v>
      </c>
      <c r="H24" s="731">
        <v>241307</v>
      </c>
      <c r="I24" s="731">
        <v>241307</v>
      </c>
      <c r="J24" s="731" t="s">
        <v>658</v>
      </c>
      <c r="K24" s="731" t="s">
        <v>659</v>
      </c>
      <c r="L24" s="734">
        <v>102.78</v>
      </c>
      <c r="M24" s="734">
        <v>5</v>
      </c>
      <c r="N24" s="735">
        <v>513.9</v>
      </c>
    </row>
    <row r="25" spans="1:14" ht="14.45" customHeight="1" x14ac:dyDescent="0.2">
      <c r="A25" s="729" t="s">
        <v>589</v>
      </c>
      <c r="B25" s="730" t="s">
        <v>590</v>
      </c>
      <c r="C25" s="731" t="s">
        <v>602</v>
      </c>
      <c r="D25" s="732" t="s">
        <v>603</v>
      </c>
      <c r="E25" s="733">
        <v>50113001</v>
      </c>
      <c r="F25" s="732" t="s">
        <v>622</v>
      </c>
      <c r="G25" s="731" t="s">
        <v>636</v>
      </c>
      <c r="H25" s="731">
        <v>233584</v>
      </c>
      <c r="I25" s="731">
        <v>233584</v>
      </c>
      <c r="J25" s="731" t="s">
        <v>660</v>
      </c>
      <c r="K25" s="731" t="s">
        <v>661</v>
      </c>
      <c r="L25" s="734">
        <v>87.05</v>
      </c>
      <c r="M25" s="734">
        <v>1</v>
      </c>
      <c r="N25" s="735">
        <v>87.05</v>
      </c>
    </row>
    <row r="26" spans="1:14" ht="14.45" customHeight="1" x14ac:dyDescent="0.2">
      <c r="A26" s="729" t="s">
        <v>589</v>
      </c>
      <c r="B26" s="730" t="s">
        <v>590</v>
      </c>
      <c r="C26" s="731" t="s">
        <v>602</v>
      </c>
      <c r="D26" s="732" t="s">
        <v>603</v>
      </c>
      <c r="E26" s="733">
        <v>50113001</v>
      </c>
      <c r="F26" s="732" t="s">
        <v>622</v>
      </c>
      <c r="G26" s="731" t="s">
        <v>623</v>
      </c>
      <c r="H26" s="731">
        <v>234194</v>
      </c>
      <c r="I26" s="731">
        <v>234194</v>
      </c>
      <c r="J26" s="731" t="s">
        <v>662</v>
      </c>
      <c r="K26" s="731" t="s">
        <v>663</v>
      </c>
      <c r="L26" s="734">
        <v>121.94</v>
      </c>
      <c r="M26" s="734">
        <v>2</v>
      </c>
      <c r="N26" s="735">
        <v>243.88</v>
      </c>
    </row>
    <row r="27" spans="1:14" ht="14.45" customHeight="1" x14ac:dyDescent="0.2">
      <c r="A27" s="729" t="s">
        <v>589</v>
      </c>
      <c r="B27" s="730" t="s">
        <v>590</v>
      </c>
      <c r="C27" s="731" t="s">
        <v>602</v>
      </c>
      <c r="D27" s="732" t="s">
        <v>603</v>
      </c>
      <c r="E27" s="733">
        <v>50113001</v>
      </c>
      <c r="F27" s="732" t="s">
        <v>622</v>
      </c>
      <c r="G27" s="731" t="s">
        <v>636</v>
      </c>
      <c r="H27" s="731">
        <v>110252</v>
      </c>
      <c r="I27" s="731">
        <v>10252</v>
      </c>
      <c r="J27" s="731" t="s">
        <v>664</v>
      </c>
      <c r="K27" s="731" t="s">
        <v>665</v>
      </c>
      <c r="L27" s="734">
        <v>70.399999999999991</v>
      </c>
      <c r="M27" s="734">
        <v>7</v>
      </c>
      <c r="N27" s="735">
        <v>492.79999999999995</v>
      </c>
    </row>
    <row r="28" spans="1:14" ht="14.45" customHeight="1" x14ac:dyDescent="0.2">
      <c r="A28" s="729" t="s">
        <v>589</v>
      </c>
      <c r="B28" s="730" t="s">
        <v>590</v>
      </c>
      <c r="C28" s="731" t="s">
        <v>602</v>
      </c>
      <c r="D28" s="732" t="s">
        <v>603</v>
      </c>
      <c r="E28" s="733">
        <v>50113001</v>
      </c>
      <c r="F28" s="732" t="s">
        <v>622</v>
      </c>
      <c r="G28" s="731" t="s">
        <v>623</v>
      </c>
      <c r="H28" s="731">
        <v>238142</v>
      </c>
      <c r="I28" s="731">
        <v>238142</v>
      </c>
      <c r="J28" s="731" t="s">
        <v>666</v>
      </c>
      <c r="K28" s="731" t="s">
        <v>667</v>
      </c>
      <c r="L28" s="734">
        <v>58.84</v>
      </c>
      <c r="M28" s="734">
        <v>3</v>
      </c>
      <c r="N28" s="735">
        <v>176.52</v>
      </c>
    </row>
    <row r="29" spans="1:14" ht="14.45" customHeight="1" x14ac:dyDescent="0.2">
      <c r="A29" s="729" t="s">
        <v>589</v>
      </c>
      <c r="B29" s="730" t="s">
        <v>590</v>
      </c>
      <c r="C29" s="731" t="s">
        <v>602</v>
      </c>
      <c r="D29" s="732" t="s">
        <v>603</v>
      </c>
      <c r="E29" s="733">
        <v>50113001</v>
      </c>
      <c r="F29" s="732" t="s">
        <v>622</v>
      </c>
      <c r="G29" s="731" t="s">
        <v>623</v>
      </c>
      <c r="H29" s="731">
        <v>230409</v>
      </c>
      <c r="I29" s="731">
        <v>230409</v>
      </c>
      <c r="J29" s="731" t="s">
        <v>668</v>
      </c>
      <c r="K29" s="731" t="s">
        <v>669</v>
      </c>
      <c r="L29" s="734">
        <v>19.82</v>
      </c>
      <c r="M29" s="734">
        <v>2</v>
      </c>
      <c r="N29" s="735">
        <v>39.64</v>
      </c>
    </row>
    <row r="30" spans="1:14" ht="14.45" customHeight="1" x14ac:dyDescent="0.2">
      <c r="A30" s="729" t="s">
        <v>589</v>
      </c>
      <c r="B30" s="730" t="s">
        <v>590</v>
      </c>
      <c r="C30" s="731" t="s">
        <v>602</v>
      </c>
      <c r="D30" s="732" t="s">
        <v>603</v>
      </c>
      <c r="E30" s="733">
        <v>50113001</v>
      </c>
      <c r="F30" s="732" t="s">
        <v>622</v>
      </c>
      <c r="G30" s="731" t="s">
        <v>636</v>
      </c>
      <c r="H30" s="731">
        <v>214435</v>
      </c>
      <c r="I30" s="731">
        <v>214435</v>
      </c>
      <c r="J30" s="731" t="s">
        <v>670</v>
      </c>
      <c r="K30" s="731" t="s">
        <v>671</v>
      </c>
      <c r="L30" s="734">
        <v>42.928333333333335</v>
      </c>
      <c r="M30" s="734">
        <v>6</v>
      </c>
      <c r="N30" s="735">
        <v>257.57</v>
      </c>
    </row>
    <row r="31" spans="1:14" ht="14.45" customHeight="1" x14ac:dyDescent="0.2">
      <c r="A31" s="729" t="s">
        <v>589</v>
      </c>
      <c r="B31" s="730" t="s">
        <v>590</v>
      </c>
      <c r="C31" s="731" t="s">
        <v>602</v>
      </c>
      <c r="D31" s="732" t="s">
        <v>603</v>
      </c>
      <c r="E31" s="733">
        <v>50113001</v>
      </c>
      <c r="F31" s="732" t="s">
        <v>622</v>
      </c>
      <c r="G31" s="731" t="s">
        <v>636</v>
      </c>
      <c r="H31" s="731">
        <v>214427</v>
      </c>
      <c r="I31" s="731">
        <v>214427</v>
      </c>
      <c r="J31" s="731" t="s">
        <v>672</v>
      </c>
      <c r="K31" s="731" t="s">
        <v>673</v>
      </c>
      <c r="L31" s="734">
        <v>16.570000000000004</v>
      </c>
      <c r="M31" s="734">
        <v>9</v>
      </c>
      <c r="N31" s="735">
        <v>149.13000000000002</v>
      </c>
    </row>
    <row r="32" spans="1:14" ht="14.45" customHeight="1" x14ac:dyDescent="0.2">
      <c r="A32" s="729" t="s">
        <v>589</v>
      </c>
      <c r="B32" s="730" t="s">
        <v>590</v>
      </c>
      <c r="C32" s="731" t="s">
        <v>602</v>
      </c>
      <c r="D32" s="732" t="s">
        <v>603</v>
      </c>
      <c r="E32" s="733">
        <v>50113001</v>
      </c>
      <c r="F32" s="732" t="s">
        <v>622</v>
      </c>
      <c r="G32" s="731" t="s">
        <v>623</v>
      </c>
      <c r="H32" s="731">
        <v>193104</v>
      </c>
      <c r="I32" s="731">
        <v>93104</v>
      </c>
      <c r="J32" s="731" t="s">
        <v>674</v>
      </c>
      <c r="K32" s="731" t="s">
        <v>675</v>
      </c>
      <c r="L32" s="734">
        <v>51.756666666666668</v>
      </c>
      <c r="M32" s="734">
        <v>3</v>
      </c>
      <c r="N32" s="735">
        <v>155.27000000000001</v>
      </c>
    </row>
    <row r="33" spans="1:14" ht="14.45" customHeight="1" x14ac:dyDescent="0.2">
      <c r="A33" s="729" t="s">
        <v>589</v>
      </c>
      <c r="B33" s="730" t="s">
        <v>590</v>
      </c>
      <c r="C33" s="731" t="s">
        <v>602</v>
      </c>
      <c r="D33" s="732" t="s">
        <v>603</v>
      </c>
      <c r="E33" s="733">
        <v>50113001</v>
      </c>
      <c r="F33" s="732" t="s">
        <v>622</v>
      </c>
      <c r="G33" s="731" t="s">
        <v>623</v>
      </c>
      <c r="H33" s="731">
        <v>184090</v>
      </c>
      <c r="I33" s="731">
        <v>84090</v>
      </c>
      <c r="J33" s="731" t="s">
        <v>676</v>
      </c>
      <c r="K33" s="731" t="s">
        <v>677</v>
      </c>
      <c r="L33" s="734">
        <v>59.92</v>
      </c>
      <c r="M33" s="734">
        <v>7</v>
      </c>
      <c r="N33" s="735">
        <v>419.44</v>
      </c>
    </row>
    <row r="34" spans="1:14" ht="14.45" customHeight="1" x14ac:dyDescent="0.2">
      <c r="A34" s="729" t="s">
        <v>589</v>
      </c>
      <c r="B34" s="730" t="s">
        <v>590</v>
      </c>
      <c r="C34" s="731" t="s">
        <v>602</v>
      </c>
      <c r="D34" s="732" t="s">
        <v>603</v>
      </c>
      <c r="E34" s="733">
        <v>50113001</v>
      </c>
      <c r="F34" s="732" t="s">
        <v>622</v>
      </c>
      <c r="G34" s="731" t="s">
        <v>623</v>
      </c>
      <c r="H34" s="731">
        <v>221074</v>
      </c>
      <c r="I34" s="731">
        <v>221074</v>
      </c>
      <c r="J34" s="731" t="s">
        <v>678</v>
      </c>
      <c r="K34" s="731" t="s">
        <v>679</v>
      </c>
      <c r="L34" s="734">
        <v>76.330000000000013</v>
      </c>
      <c r="M34" s="734">
        <v>2</v>
      </c>
      <c r="N34" s="735">
        <v>152.66000000000003</v>
      </c>
    </row>
    <row r="35" spans="1:14" ht="14.45" customHeight="1" x14ac:dyDescent="0.2">
      <c r="A35" s="729" t="s">
        <v>589</v>
      </c>
      <c r="B35" s="730" t="s">
        <v>590</v>
      </c>
      <c r="C35" s="731" t="s">
        <v>602</v>
      </c>
      <c r="D35" s="732" t="s">
        <v>603</v>
      </c>
      <c r="E35" s="733">
        <v>50113001</v>
      </c>
      <c r="F35" s="732" t="s">
        <v>622</v>
      </c>
      <c r="G35" s="731" t="s">
        <v>623</v>
      </c>
      <c r="H35" s="731">
        <v>230420</v>
      </c>
      <c r="I35" s="731">
        <v>230420</v>
      </c>
      <c r="J35" s="731" t="s">
        <v>678</v>
      </c>
      <c r="K35" s="731" t="s">
        <v>679</v>
      </c>
      <c r="L35" s="734">
        <v>76.980000000000032</v>
      </c>
      <c r="M35" s="734">
        <v>2</v>
      </c>
      <c r="N35" s="735">
        <v>153.96000000000006</v>
      </c>
    </row>
    <row r="36" spans="1:14" ht="14.45" customHeight="1" x14ac:dyDescent="0.2">
      <c r="A36" s="729" t="s">
        <v>589</v>
      </c>
      <c r="B36" s="730" t="s">
        <v>590</v>
      </c>
      <c r="C36" s="731" t="s">
        <v>602</v>
      </c>
      <c r="D36" s="732" t="s">
        <v>603</v>
      </c>
      <c r="E36" s="733">
        <v>50113001</v>
      </c>
      <c r="F36" s="732" t="s">
        <v>622</v>
      </c>
      <c r="G36" s="731" t="s">
        <v>623</v>
      </c>
      <c r="H36" s="731">
        <v>230421</v>
      </c>
      <c r="I36" s="731">
        <v>230421</v>
      </c>
      <c r="J36" s="731" t="s">
        <v>678</v>
      </c>
      <c r="K36" s="731" t="s">
        <v>679</v>
      </c>
      <c r="L36" s="734">
        <v>76.97999999999999</v>
      </c>
      <c r="M36" s="734">
        <v>5</v>
      </c>
      <c r="N36" s="735">
        <v>384.9</v>
      </c>
    </row>
    <row r="37" spans="1:14" ht="14.45" customHeight="1" x14ac:dyDescent="0.2">
      <c r="A37" s="729" t="s">
        <v>589</v>
      </c>
      <c r="B37" s="730" t="s">
        <v>590</v>
      </c>
      <c r="C37" s="731" t="s">
        <v>602</v>
      </c>
      <c r="D37" s="732" t="s">
        <v>603</v>
      </c>
      <c r="E37" s="733">
        <v>50113001</v>
      </c>
      <c r="F37" s="732" t="s">
        <v>622</v>
      </c>
      <c r="G37" s="731" t="s">
        <v>623</v>
      </c>
      <c r="H37" s="731">
        <v>231751</v>
      </c>
      <c r="I37" s="731">
        <v>231751</v>
      </c>
      <c r="J37" s="731" t="s">
        <v>624</v>
      </c>
      <c r="K37" s="731" t="s">
        <v>625</v>
      </c>
      <c r="L37" s="734">
        <v>111.38</v>
      </c>
      <c r="M37" s="734">
        <v>20</v>
      </c>
      <c r="N37" s="735">
        <v>2227.6</v>
      </c>
    </row>
    <row r="38" spans="1:14" ht="14.45" customHeight="1" x14ac:dyDescent="0.2">
      <c r="A38" s="729" t="s">
        <v>589</v>
      </c>
      <c r="B38" s="730" t="s">
        <v>590</v>
      </c>
      <c r="C38" s="731" t="s">
        <v>602</v>
      </c>
      <c r="D38" s="732" t="s">
        <v>603</v>
      </c>
      <c r="E38" s="733">
        <v>50113001</v>
      </c>
      <c r="F38" s="732" t="s">
        <v>622</v>
      </c>
      <c r="G38" s="731" t="s">
        <v>623</v>
      </c>
      <c r="H38" s="731">
        <v>241672</v>
      </c>
      <c r="I38" s="731">
        <v>241672</v>
      </c>
      <c r="J38" s="731" t="s">
        <v>680</v>
      </c>
      <c r="K38" s="731" t="s">
        <v>681</v>
      </c>
      <c r="L38" s="734">
        <v>111.41000000000001</v>
      </c>
      <c r="M38" s="734">
        <v>160</v>
      </c>
      <c r="N38" s="735">
        <v>17825.600000000002</v>
      </c>
    </row>
    <row r="39" spans="1:14" ht="14.45" customHeight="1" x14ac:dyDescent="0.2">
      <c r="A39" s="729" t="s">
        <v>589</v>
      </c>
      <c r="B39" s="730" t="s">
        <v>590</v>
      </c>
      <c r="C39" s="731" t="s">
        <v>602</v>
      </c>
      <c r="D39" s="732" t="s">
        <v>603</v>
      </c>
      <c r="E39" s="733">
        <v>50113001</v>
      </c>
      <c r="F39" s="732" t="s">
        <v>622</v>
      </c>
      <c r="G39" s="731" t="s">
        <v>623</v>
      </c>
      <c r="H39" s="731">
        <v>102479</v>
      </c>
      <c r="I39" s="731">
        <v>2479</v>
      </c>
      <c r="J39" s="731" t="s">
        <v>682</v>
      </c>
      <c r="K39" s="731" t="s">
        <v>683</v>
      </c>
      <c r="L39" s="734">
        <v>65.489999999999995</v>
      </c>
      <c r="M39" s="734">
        <v>3</v>
      </c>
      <c r="N39" s="735">
        <v>196.46999999999997</v>
      </c>
    </row>
    <row r="40" spans="1:14" ht="14.45" customHeight="1" x14ac:dyDescent="0.2">
      <c r="A40" s="729" t="s">
        <v>589</v>
      </c>
      <c r="B40" s="730" t="s">
        <v>590</v>
      </c>
      <c r="C40" s="731" t="s">
        <v>602</v>
      </c>
      <c r="D40" s="732" t="s">
        <v>603</v>
      </c>
      <c r="E40" s="733">
        <v>50113001</v>
      </c>
      <c r="F40" s="732" t="s">
        <v>622</v>
      </c>
      <c r="G40" s="731" t="s">
        <v>623</v>
      </c>
      <c r="H40" s="731">
        <v>104071</v>
      </c>
      <c r="I40" s="731">
        <v>4071</v>
      </c>
      <c r="J40" s="731" t="s">
        <v>682</v>
      </c>
      <c r="K40" s="731" t="s">
        <v>684</v>
      </c>
      <c r="L40" s="734">
        <v>224.10999999999996</v>
      </c>
      <c r="M40" s="734">
        <v>1</v>
      </c>
      <c r="N40" s="735">
        <v>224.10999999999996</v>
      </c>
    </row>
    <row r="41" spans="1:14" ht="14.45" customHeight="1" x14ac:dyDescent="0.2">
      <c r="A41" s="729" t="s">
        <v>589</v>
      </c>
      <c r="B41" s="730" t="s">
        <v>590</v>
      </c>
      <c r="C41" s="731" t="s">
        <v>602</v>
      </c>
      <c r="D41" s="732" t="s">
        <v>603</v>
      </c>
      <c r="E41" s="733">
        <v>50113001</v>
      </c>
      <c r="F41" s="732" t="s">
        <v>622</v>
      </c>
      <c r="G41" s="731" t="s">
        <v>623</v>
      </c>
      <c r="H41" s="731">
        <v>158425</v>
      </c>
      <c r="I41" s="731">
        <v>58425</v>
      </c>
      <c r="J41" s="731" t="s">
        <v>685</v>
      </c>
      <c r="K41" s="731" t="s">
        <v>686</v>
      </c>
      <c r="L41" s="734">
        <v>60.966999999999999</v>
      </c>
      <c r="M41" s="734">
        <v>10</v>
      </c>
      <c r="N41" s="735">
        <v>609.66999999999996</v>
      </c>
    </row>
    <row r="42" spans="1:14" ht="14.45" customHeight="1" x14ac:dyDescent="0.2">
      <c r="A42" s="729" t="s">
        <v>589</v>
      </c>
      <c r="B42" s="730" t="s">
        <v>590</v>
      </c>
      <c r="C42" s="731" t="s">
        <v>602</v>
      </c>
      <c r="D42" s="732" t="s">
        <v>603</v>
      </c>
      <c r="E42" s="733">
        <v>50113001</v>
      </c>
      <c r="F42" s="732" t="s">
        <v>622</v>
      </c>
      <c r="G42" s="731" t="s">
        <v>623</v>
      </c>
      <c r="H42" s="731">
        <v>154539</v>
      </c>
      <c r="I42" s="731">
        <v>54539</v>
      </c>
      <c r="J42" s="731" t="s">
        <v>687</v>
      </c>
      <c r="K42" s="731" t="s">
        <v>688</v>
      </c>
      <c r="L42" s="734">
        <v>60.146666666666668</v>
      </c>
      <c r="M42" s="734">
        <v>12</v>
      </c>
      <c r="N42" s="735">
        <v>721.76</v>
      </c>
    </row>
    <row r="43" spans="1:14" ht="14.45" customHeight="1" x14ac:dyDescent="0.2">
      <c r="A43" s="729" t="s">
        <v>589</v>
      </c>
      <c r="B43" s="730" t="s">
        <v>590</v>
      </c>
      <c r="C43" s="731" t="s">
        <v>602</v>
      </c>
      <c r="D43" s="732" t="s">
        <v>603</v>
      </c>
      <c r="E43" s="733">
        <v>50113001</v>
      </c>
      <c r="F43" s="732" t="s">
        <v>622</v>
      </c>
      <c r="G43" s="731" t="s">
        <v>623</v>
      </c>
      <c r="H43" s="731">
        <v>179327</v>
      </c>
      <c r="I43" s="731">
        <v>179327</v>
      </c>
      <c r="J43" s="731" t="s">
        <v>689</v>
      </c>
      <c r="K43" s="731" t="s">
        <v>690</v>
      </c>
      <c r="L43" s="734">
        <v>74.067999999999998</v>
      </c>
      <c r="M43" s="734">
        <v>5</v>
      </c>
      <c r="N43" s="735">
        <v>370.34</v>
      </c>
    </row>
    <row r="44" spans="1:14" ht="14.45" customHeight="1" x14ac:dyDescent="0.2">
      <c r="A44" s="729" t="s">
        <v>589</v>
      </c>
      <c r="B44" s="730" t="s">
        <v>590</v>
      </c>
      <c r="C44" s="731" t="s">
        <v>602</v>
      </c>
      <c r="D44" s="732" t="s">
        <v>603</v>
      </c>
      <c r="E44" s="733">
        <v>50113001</v>
      </c>
      <c r="F44" s="732" t="s">
        <v>622</v>
      </c>
      <c r="G44" s="731" t="s">
        <v>623</v>
      </c>
      <c r="H44" s="731">
        <v>185656</v>
      </c>
      <c r="I44" s="731">
        <v>85656</v>
      </c>
      <c r="J44" s="731" t="s">
        <v>691</v>
      </c>
      <c r="K44" s="731" t="s">
        <v>692</v>
      </c>
      <c r="L44" s="734">
        <v>69.22</v>
      </c>
      <c r="M44" s="734">
        <v>2</v>
      </c>
      <c r="N44" s="735">
        <v>138.44</v>
      </c>
    </row>
    <row r="45" spans="1:14" ht="14.45" customHeight="1" x14ac:dyDescent="0.2">
      <c r="A45" s="729" t="s">
        <v>589</v>
      </c>
      <c r="B45" s="730" t="s">
        <v>590</v>
      </c>
      <c r="C45" s="731" t="s">
        <v>602</v>
      </c>
      <c r="D45" s="732" t="s">
        <v>603</v>
      </c>
      <c r="E45" s="733">
        <v>50113001</v>
      </c>
      <c r="F45" s="732" t="s">
        <v>622</v>
      </c>
      <c r="G45" s="731" t="s">
        <v>623</v>
      </c>
      <c r="H45" s="731">
        <v>226523</v>
      </c>
      <c r="I45" s="731">
        <v>226523</v>
      </c>
      <c r="J45" s="731" t="s">
        <v>693</v>
      </c>
      <c r="K45" s="731" t="s">
        <v>694</v>
      </c>
      <c r="L45" s="734">
        <v>51.960000000000015</v>
      </c>
      <c r="M45" s="734">
        <v>1</v>
      </c>
      <c r="N45" s="735">
        <v>51.960000000000015</v>
      </c>
    </row>
    <row r="46" spans="1:14" ht="14.45" customHeight="1" x14ac:dyDescent="0.2">
      <c r="A46" s="729" t="s">
        <v>589</v>
      </c>
      <c r="B46" s="730" t="s">
        <v>590</v>
      </c>
      <c r="C46" s="731" t="s">
        <v>602</v>
      </c>
      <c r="D46" s="732" t="s">
        <v>603</v>
      </c>
      <c r="E46" s="733">
        <v>50113001</v>
      </c>
      <c r="F46" s="732" t="s">
        <v>622</v>
      </c>
      <c r="G46" s="731" t="s">
        <v>623</v>
      </c>
      <c r="H46" s="731">
        <v>226525</v>
      </c>
      <c r="I46" s="731">
        <v>226525</v>
      </c>
      <c r="J46" s="731" t="s">
        <v>693</v>
      </c>
      <c r="K46" s="731" t="s">
        <v>695</v>
      </c>
      <c r="L46" s="734">
        <v>66.34</v>
      </c>
      <c r="M46" s="734">
        <v>2</v>
      </c>
      <c r="N46" s="735">
        <v>132.68</v>
      </c>
    </row>
    <row r="47" spans="1:14" ht="14.45" customHeight="1" x14ac:dyDescent="0.2">
      <c r="A47" s="729" t="s">
        <v>589</v>
      </c>
      <c r="B47" s="730" t="s">
        <v>590</v>
      </c>
      <c r="C47" s="731" t="s">
        <v>602</v>
      </c>
      <c r="D47" s="732" t="s">
        <v>603</v>
      </c>
      <c r="E47" s="733">
        <v>50113001</v>
      </c>
      <c r="F47" s="732" t="s">
        <v>622</v>
      </c>
      <c r="G47" s="731" t="s">
        <v>623</v>
      </c>
      <c r="H47" s="731">
        <v>920235</v>
      </c>
      <c r="I47" s="731">
        <v>15880</v>
      </c>
      <c r="J47" s="731" t="s">
        <v>696</v>
      </c>
      <c r="K47" s="731" t="s">
        <v>329</v>
      </c>
      <c r="L47" s="734">
        <v>163.57000000000002</v>
      </c>
      <c r="M47" s="734">
        <v>1</v>
      </c>
      <c r="N47" s="735">
        <v>163.57000000000002</v>
      </c>
    </row>
    <row r="48" spans="1:14" ht="14.45" customHeight="1" x14ac:dyDescent="0.2">
      <c r="A48" s="729" t="s">
        <v>589</v>
      </c>
      <c r="B48" s="730" t="s">
        <v>590</v>
      </c>
      <c r="C48" s="731" t="s">
        <v>602</v>
      </c>
      <c r="D48" s="732" t="s">
        <v>603</v>
      </c>
      <c r="E48" s="733">
        <v>50113001</v>
      </c>
      <c r="F48" s="732" t="s">
        <v>622</v>
      </c>
      <c r="G48" s="731" t="s">
        <v>623</v>
      </c>
      <c r="H48" s="731">
        <v>23987</v>
      </c>
      <c r="I48" s="731">
        <v>23987</v>
      </c>
      <c r="J48" s="731" t="s">
        <v>697</v>
      </c>
      <c r="K48" s="731" t="s">
        <v>698</v>
      </c>
      <c r="L48" s="734">
        <v>167.42000000000002</v>
      </c>
      <c r="M48" s="734">
        <v>3</v>
      </c>
      <c r="N48" s="735">
        <v>502.26000000000005</v>
      </c>
    </row>
    <row r="49" spans="1:14" ht="14.45" customHeight="1" x14ac:dyDescent="0.2">
      <c r="A49" s="729" t="s">
        <v>589</v>
      </c>
      <c r="B49" s="730" t="s">
        <v>590</v>
      </c>
      <c r="C49" s="731" t="s">
        <v>602</v>
      </c>
      <c r="D49" s="732" t="s">
        <v>603</v>
      </c>
      <c r="E49" s="733">
        <v>50113001</v>
      </c>
      <c r="F49" s="732" t="s">
        <v>622</v>
      </c>
      <c r="G49" s="731" t="s">
        <v>623</v>
      </c>
      <c r="H49" s="731">
        <v>501596</v>
      </c>
      <c r="I49" s="731">
        <v>0</v>
      </c>
      <c r="J49" s="731" t="s">
        <v>699</v>
      </c>
      <c r="K49" s="731" t="s">
        <v>700</v>
      </c>
      <c r="L49" s="734">
        <v>113.26000000000003</v>
      </c>
      <c r="M49" s="734">
        <v>1</v>
      </c>
      <c r="N49" s="735">
        <v>113.26000000000003</v>
      </c>
    </row>
    <row r="50" spans="1:14" ht="14.45" customHeight="1" x14ac:dyDescent="0.2">
      <c r="A50" s="729" t="s">
        <v>589</v>
      </c>
      <c r="B50" s="730" t="s">
        <v>590</v>
      </c>
      <c r="C50" s="731" t="s">
        <v>602</v>
      </c>
      <c r="D50" s="732" t="s">
        <v>603</v>
      </c>
      <c r="E50" s="733">
        <v>50113001</v>
      </c>
      <c r="F50" s="732" t="s">
        <v>622</v>
      </c>
      <c r="G50" s="731" t="s">
        <v>329</v>
      </c>
      <c r="H50" s="731">
        <v>847425</v>
      </c>
      <c r="I50" s="731">
        <v>134513</v>
      </c>
      <c r="J50" s="731" t="s">
        <v>701</v>
      </c>
      <c r="K50" s="731" t="s">
        <v>702</v>
      </c>
      <c r="L50" s="734">
        <v>101.49</v>
      </c>
      <c r="M50" s="734">
        <v>1</v>
      </c>
      <c r="N50" s="735">
        <v>101.49</v>
      </c>
    </row>
    <row r="51" spans="1:14" ht="14.45" customHeight="1" x14ac:dyDescent="0.2">
      <c r="A51" s="729" t="s">
        <v>589</v>
      </c>
      <c r="B51" s="730" t="s">
        <v>590</v>
      </c>
      <c r="C51" s="731" t="s">
        <v>602</v>
      </c>
      <c r="D51" s="732" t="s">
        <v>603</v>
      </c>
      <c r="E51" s="733">
        <v>50113001</v>
      </c>
      <c r="F51" s="732" t="s">
        <v>622</v>
      </c>
      <c r="G51" s="731" t="s">
        <v>623</v>
      </c>
      <c r="H51" s="731">
        <v>229191</v>
      </c>
      <c r="I51" s="731">
        <v>229191</v>
      </c>
      <c r="J51" s="731" t="s">
        <v>703</v>
      </c>
      <c r="K51" s="731" t="s">
        <v>704</v>
      </c>
      <c r="L51" s="734">
        <v>141.20999999999998</v>
      </c>
      <c r="M51" s="734">
        <v>2</v>
      </c>
      <c r="N51" s="735">
        <v>282.41999999999996</v>
      </c>
    </row>
    <row r="52" spans="1:14" ht="14.45" customHeight="1" x14ac:dyDescent="0.2">
      <c r="A52" s="729" t="s">
        <v>589</v>
      </c>
      <c r="B52" s="730" t="s">
        <v>590</v>
      </c>
      <c r="C52" s="731" t="s">
        <v>602</v>
      </c>
      <c r="D52" s="732" t="s">
        <v>603</v>
      </c>
      <c r="E52" s="733">
        <v>50113001</v>
      </c>
      <c r="F52" s="732" t="s">
        <v>622</v>
      </c>
      <c r="G52" s="731" t="s">
        <v>623</v>
      </c>
      <c r="H52" s="731">
        <v>229192</v>
      </c>
      <c r="I52" s="731">
        <v>229192</v>
      </c>
      <c r="J52" s="731" t="s">
        <v>703</v>
      </c>
      <c r="K52" s="731" t="s">
        <v>705</v>
      </c>
      <c r="L52" s="734">
        <v>224.65</v>
      </c>
      <c r="M52" s="734">
        <v>1</v>
      </c>
      <c r="N52" s="735">
        <v>224.65</v>
      </c>
    </row>
    <row r="53" spans="1:14" ht="14.45" customHeight="1" x14ac:dyDescent="0.2">
      <c r="A53" s="729" t="s">
        <v>589</v>
      </c>
      <c r="B53" s="730" t="s">
        <v>590</v>
      </c>
      <c r="C53" s="731" t="s">
        <v>602</v>
      </c>
      <c r="D53" s="732" t="s">
        <v>603</v>
      </c>
      <c r="E53" s="733">
        <v>50113001</v>
      </c>
      <c r="F53" s="732" t="s">
        <v>622</v>
      </c>
      <c r="G53" s="731" t="s">
        <v>623</v>
      </c>
      <c r="H53" s="731">
        <v>157586</v>
      </c>
      <c r="I53" s="731">
        <v>57586</v>
      </c>
      <c r="J53" s="731" t="s">
        <v>706</v>
      </c>
      <c r="K53" s="731" t="s">
        <v>707</v>
      </c>
      <c r="L53" s="734">
        <v>73.619999999999976</v>
      </c>
      <c r="M53" s="734">
        <v>1</v>
      </c>
      <c r="N53" s="735">
        <v>73.619999999999976</v>
      </c>
    </row>
    <row r="54" spans="1:14" ht="14.45" customHeight="1" x14ac:dyDescent="0.2">
      <c r="A54" s="729" t="s">
        <v>589</v>
      </c>
      <c r="B54" s="730" t="s">
        <v>590</v>
      </c>
      <c r="C54" s="731" t="s">
        <v>602</v>
      </c>
      <c r="D54" s="732" t="s">
        <v>603</v>
      </c>
      <c r="E54" s="733">
        <v>50113001</v>
      </c>
      <c r="F54" s="732" t="s">
        <v>622</v>
      </c>
      <c r="G54" s="731" t="s">
        <v>623</v>
      </c>
      <c r="H54" s="731">
        <v>173498</v>
      </c>
      <c r="I54" s="731">
        <v>173498</v>
      </c>
      <c r="J54" s="731" t="s">
        <v>708</v>
      </c>
      <c r="K54" s="731" t="s">
        <v>709</v>
      </c>
      <c r="L54" s="734">
        <v>219.77000000000007</v>
      </c>
      <c r="M54" s="734">
        <v>1</v>
      </c>
      <c r="N54" s="735">
        <v>219.77000000000007</v>
      </c>
    </row>
    <row r="55" spans="1:14" ht="14.45" customHeight="1" x14ac:dyDescent="0.2">
      <c r="A55" s="729" t="s">
        <v>589</v>
      </c>
      <c r="B55" s="730" t="s">
        <v>590</v>
      </c>
      <c r="C55" s="731" t="s">
        <v>602</v>
      </c>
      <c r="D55" s="732" t="s">
        <v>603</v>
      </c>
      <c r="E55" s="733">
        <v>50113001</v>
      </c>
      <c r="F55" s="732" t="s">
        <v>622</v>
      </c>
      <c r="G55" s="731" t="s">
        <v>623</v>
      </c>
      <c r="H55" s="731">
        <v>152334</v>
      </c>
      <c r="I55" s="731">
        <v>52334</v>
      </c>
      <c r="J55" s="731" t="s">
        <v>710</v>
      </c>
      <c r="K55" s="731" t="s">
        <v>711</v>
      </c>
      <c r="L55" s="734">
        <v>188.04999999999998</v>
      </c>
      <c r="M55" s="734">
        <v>1</v>
      </c>
      <c r="N55" s="735">
        <v>188.04999999999998</v>
      </c>
    </row>
    <row r="56" spans="1:14" ht="14.45" customHeight="1" x14ac:dyDescent="0.2">
      <c r="A56" s="729" t="s">
        <v>589</v>
      </c>
      <c r="B56" s="730" t="s">
        <v>590</v>
      </c>
      <c r="C56" s="731" t="s">
        <v>602</v>
      </c>
      <c r="D56" s="732" t="s">
        <v>603</v>
      </c>
      <c r="E56" s="733">
        <v>50113001</v>
      </c>
      <c r="F56" s="732" t="s">
        <v>622</v>
      </c>
      <c r="G56" s="731" t="s">
        <v>623</v>
      </c>
      <c r="H56" s="731">
        <v>243142</v>
      </c>
      <c r="I56" s="731">
        <v>243142</v>
      </c>
      <c r="J56" s="731" t="s">
        <v>710</v>
      </c>
      <c r="K56" s="731" t="s">
        <v>711</v>
      </c>
      <c r="L56" s="734">
        <v>197.92999999999995</v>
      </c>
      <c r="M56" s="734">
        <v>1</v>
      </c>
      <c r="N56" s="735">
        <v>197.92999999999995</v>
      </c>
    </row>
    <row r="57" spans="1:14" ht="14.45" customHeight="1" x14ac:dyDescent="0.2">
      <c r="A57" s="729" t="s">
        <v>589</v>
      </c>
      <c r="B57" s="730" t="s">
        <v>590</v>
      </c>
      <c r="C57" s="731" t="s">
        <v>602</v>
      </c>
      <c r="D57" s="732" t="s">
        <v>603</v>
      </c>
      <c r="E57" s="733">
        <v>50113001</v>
      </c>
      <c r="F57" s="732" t="s">
        <v>622</v>
      </c>
      <c r="G57" s="731" t="s">
        <v>636</v>
      </c>
      <c r="H57" s="731">
        <v>213477</v>
      </c>
      <c r="I57" s="731">
        <v>213477</v>
      </c>
      <c r="J57" s="731" t="s">
        <v>712</v>
      </c>
      <c r="K57" s="731" t="s">
        <v>713</v>
      </c>
      <c r="L57" s="734">
        <v>3299.9724999999999</v>
      </c>
      <c r="M57" s="734">
        <v>12</v>
      </c>
      <c r="N57" s="735">
        <v>39599.67</v>
      </c>
    </row>
    <row r="58" spans="1:14" ht="14.45" customHeight="1" x14ac:dyDescent="0.2">
      <c r="A58" s="729" t="s">
        <v>589</v>
      </c>
      <c r="B58" s="730" t="s">
        <v>590</v>
      </c>
      <c r="C58" s="731" t="s">
        <v>602</v>
      </c>
      <c r="D58" s="732" t="s">
        <v>603</v>
      </c>
      <c r="E58" s="733">
        <v>50113001</v>
      </c>
      <c r="F58" s="732" t="s">
        <v>622</v>
      </c>
      <c r="G58" s="731" t="s">
        <v>623</v>
      </c>
      <c r="H58" s="731">
        <v>31915</v>
      </c>
      <c r="I58" s="731">
        <v>31915</v>
      </c>
      <c r="J58" s="731" t="s">
        <v>714</v>
      </c>
      <c r="K58" s="731" t="s">
        <v>715</v>
      </c>
      <c r="L58" s="734">
        <v>173.69000000000003</v>
      </c>
      <c r="M58" s="734">
        <v>7</v>
      </c>
      <c r="N58" s="735">
        <v>1215.8300000000002</v>
      </c>
    </row>
    <row r="59" spans="1:14" ht="14.45" customHeight="1" x14ac:dyDescent="0.2">
      <c r="A59" s="729" t="s">
        <v>589</v>
      </c>
      <c r="B59" s="730" t="s">
        <v>590</v>
      </c>
      <c r="C59" s="731" t="s">
        <v>602</v>
      </c>
      <c r="D59" s="732" t="s">
        <v>603</v>
      </c>
      <c r="E59" s="733">
        <v>50113001</v>
      </c>
      <c r="F59" s="732" t="s">
        <v>622</v>
      </c>
      <c r="G59" s="731" t="s">
        <v>623</v>
      </c>
      <c r="H59" s="731">
        <v>47244</v>
      </c>
      <c r="I59" s="731">
        <v>47244</v>
      </c>
      <c r="J59" s="731" t="s">
        <v>716</v>
      </c>
      <c r="K59" s="731" t="s">
        <v>715</v>
      </c>
      <c r="L59" s="734">
        <v>143</v>
      </c>
      <c r="M59" s="734">
        <v>1</v>
      </c>
      <c r="N59" s="735">
        <v>143</v>
      </c>
    </row>
    <row r="60" spans="1:14" ht="14.45" customHeight="1" x14ac:dyDescent="0.2">
      <c r="A60" s="729" t="s">
        <v>589</v>
      </c>
      <c r="B60" s="730" t="s">
        <v>590</v>
      </c>
      <c r="C60" s="731" t="s">
        <v>602</v>
      </c>
      <c r="D60" s="732" t="s">
        <v>603</v>
      </c>
      <c r="E60" s="733">
        <v>50113001</v>
      </c>
      <c r="F60" s="732" t="s">
        <v>622</v>
      </c>
      <c r="G60" s="731" t="s">
        <v>623</v>
      </c>
      <c r="H60" s="731">
        <v>215605</v>
      </c>
      <c r="I60" s="731">
        <v>215605</v>
      </c>
      <c r="J60" s="731" t="s">
        <v>717</v>
      </c>
      <c r="K60" s="731" t="s">
        <v>718</v>
      </c>
      <c r="L60" s="734">
        <v>28.27</v>
      </c>
      <c r="M60" s="734">
        <v>1</v>
      </c>
      <c r="N60" s="735">
        <v>28.27</v>
      </c>
    </row>
    <row r="61" spans="1:14" ht="14.45" customHeight="1" x14ac:dyDescent="0.2">
      <c r="A61" s="729" t="s">
        <v>589</v>
      </c>
      <c r="B61" s="730" t="s">
        <v>590</v>
      </c>
      <c r="C61" s="731" t="s">
        <v>602</v>
      </c>
      <c r="D61" s="732" t="s">
        <v>603</v>
      </c>
      <c r="E61" s="733">
        <v>50113001</v>
      </c>
      <c r="F61" s="732" t="s">
        <v>622</v>
      </c>
      <c r="G61" s="731" t="s">
        <v>636</v>
      </c>
      <c r="H61" s="731">
        <v>100308</v>
      </c>
      <c r="I61" s="731">
        <v>100308</v>
      </c>
      <c r="J61" s="731" t="s">
        <v>719</v>
      </c>
      <c r="K61" s="731" t="s">
        <v>720</v>
      </c>
      <c r="L61" s="734">
        <v>39.729999999999997</v>
      </c>
      <c r="M61" s="734">
        <v>2</v>
      </c>
      <c r="N61" s="735">
        <v>79.459999999999994</v>
      </c>
    </row>
    <row r="62" spans="1:14" ht="14.45" customHeight="1" x14ac:dyDescent="0.2">
      <c r="A62" s="729" t="s">
        <v>589</v>
      </c>
      <c r="B62" s="730" t="s">
        <v>590</v>
      </c>
      <c r="C62" s="731" t="s">
        <v>602</v>
      </c>
      <c r="D62" s="732" t="s">
        <v>603</v>
      </c>
      <c r="E62" s="733">
        <v>50113001</v>
      </c>
      <c r="F62" s="732" t="s">
        <v>622</v>
      </c>
      <c r="G62" s="731" t="s">
        <v>636</v>
      </c>
      <c r="H62" s="731">
        <v>846694</v>
      </c>
      <c r="I62" s="731">
        <v>100311</v>
      </c>
      <c r="J62" s="731" t="s">
        <v>721</v>
      </c>
      <c r="K62" s="731" t="s">
        <v>720</v>
      </c>
      <c r="L62" s="734">
        <v>59.29</v>
      </c>
      <c r="M62" s="734">
        <v>1</v>
      </c>
      <c r="N62" s="735">
        <v>59.29</v>
      </c>
    </row>
    <row r="63" spans="1:14" ht="14.45" customHeight="1" x14ac:dyDescent="0.2">
      <c r="A63" s="729" t="s">
        <v>589</v>
      </c>
      <c r="B63" s="730" t="s">
        <v>590</v>
      </c>
      <c r="C63" s="731" t="s">
        <v>602</v>
      </c>
      <c r="D63" s="732" t="s">
        <v>603</v>
      </c>
      <c r="E63" s="733">
        <v>50113001</v>
      </c>
      <c r="F63" s="732" t="s">
        <v>622</v>
      </c>
      <c r="G63" s="731" t="s">
        <v>623</v>
      </c>
      <c r="H63" s="731">
        <v>214355</v>
      </c>
      <c r="I63" s="731">
        <v>214355</v>
      </c>
      <c r="J63" s="731" t="s">
        <v>722</v>
      </c>
      <c r="K63" s="731" t="s">
        <v>723</v>
      </c>
      <c r="L63" s="734">
        <v>233.14142857142861</v>
      </c>
      <c r="M63" s="734">
        <v>7</v>
      </c>
      <c r="N63" s="735">
        <v>1631.9900000000002</v>
      </c>
    </row>
    <row r="64" spans="1:14" ht="14.45" customHeight="1" x14ac:dyDescent="0.2">
      <c r="A64" s="729" t="s">
        <v>589</v>
      </c>
      <c r="B64" s="730" t="s">
        <v>590</v>
      </c>
      <c r="C64" s="731" t="s">
        <v>602</v>
      </c>
      <c r="D64" s="732" t="s">
        <v>603</v>
      </c>
      <c r="E64" s="733">
        <v>50113001</v>
      </c>
      <c r="F64" s="732" t="s">
        <v>622</v>
      </c>
      <c r="G64" s="731" t="s">
        <v>623</v>
      </c>
      <c r="H64" s="731">
        <v>176205</v>
      </c>
      <c r="I64" s="731">
        <v>180825</v>
      </c>
      <c r="J64" s="731" t="s">
        <v>724</v>
      </c>
      <c r="K64" s="731" t="s">
        <v>725</v>
      </c>
      <c r="L64" s="734">
        <v>104.64000000000004</v>
      </c>
      <c r="M64" s="734">
        <v>2</v>
      </c>
      <c r="N64" s="735">
        <v>209.28000000000009</v>
      </c>
    </row>
    <row r="65" spans="1:14" ht="14.45" customHeight="1" x14ac:dyDescent="0.2">
      <c r="A65" s="729" t="s">
        <v>589</v>
      </c>
      <c r="B65" s="730" t="s">
        <v>590</v>
      </c>
      <c r="C65" s="731" t="s">
        <v>602</v>
      </c>
      <c r="D65" s="732" t="s">
        <v>603</v>
      </c>
      <c r="E65" s="733">
        <v>50113001</v>
      </c>
      <c r="F65" s="732" t="s">
        <v>622</v>
      </c>
      <c r="G65" s="731" t="s">
        <v>623</v>
      </c>
      <c r="H65" s="731">
        <v>216572</v>
      </c>
      <c r="I65" s="731">
        <v>216572</v>
      </c>
      <c r="J65" s="731" t="s">
        <v>726</v>
      </c>
      <c r="K65" s="731" t="s">
        <v>727</v>
      </c>
      <c r="L65" s="734">
        <v>36.33891366155374</v>
      </c>
      <c r="M65" s="734">
        <v>59</v>
      </c>
      <c r="N65" s="735">
        <v>2143.9959060316705</v>
      </c>
    </row>
    <row r="66" spans="1:14" ht="14.45" customHeight="1" x14ac:dyDescent="0.2">
      <c r="A66" s="729" t="s">
        <v>589</v>
      </c>
      <c r="B66" s="730" t="s">
        <v>590</v>
      </c>
      <c r="C66" s="731" t="s">
        <v>602</v>
      </c>
      <c r="D66" s="732" t="s">
        <v>603</v>
      </c>
      <c r="E66" s="733">
        <v>50113001</v>
      </c>
      <c r="F66" s="732" t="s">
        <v>622</v>
      </c>
      <c r="G66" s="731" t="s">
        <v>623</v>
      </c>
      <c r="H66" s="731">
        <v>51384</v>
      </c>
      <c r="I66" s="731">
        <v>51384</v>
      </c>
      <c r="J66" s="731" t="s">
        <v>728</v>
      </c>
      <c r="K66" s="731" t="s">
        <v>729</v>
      </c>
      <c r="L66" s="734">
        <v>192.5</v>
      </c>
      <c r="M66" s="734">
        <v>1</v>
      </c>
      <c r="N66" s="735">
        <v>192.5</v>
      </c>
    </row>
    <row r="67" spans="1:14" ht="14.45" customHeight="1" x14ac:dyDescent="0.2">
      <c r="A67" s="729" t="s">
        <v>589</v>
      </c>
      <c r="B67" s="730" t="s">
        <v>590</v>
      </c>
      <c r="C67" s="731" t="s">
        <v>602</v>
      </c>
      <c r="D67" s="732" t="s">
        <v>603</v>
      </c>
      <c r="E67" s="733">
        <v>50113001</v>
      </c>
      <c r="F67" s="732" t="s">
        <v>622</v>
      </c>
      <c r="G67" s="731" t="s">
        <v>623</v>
      </c>
      <c r="H67" s="731">
        <v>51366</v>
      </c>
      <c r="I67" s="731">
        <v>51366</v>
      </c>
      <c r="J67" s="731" t="s">
        <v>728</v>
      </c>
      <c r="K67" s="731" t="s">
        <v>730</v>
      </c>
      <c r="L67" s="734">
        <v>171.60000000000005</v>
      </c>
      <c r="M67" s="734">
        <v>48</v>
      </c>
      <c r="N67" s="735">
        <v>8236.8000000000029</v>
      </c>
    </row>
    <row r="68" spans="1:14" ht="14.45" customHeight="1" x14ac:dyDescent="0.2">
      <c r="A68" s="729" t="s">
        <v>589</v>
      </c>
      <c r="B68" s="730" t="s">
        <v>590</v>
      </c>
      <c r="C68" s="731" t="s">
        <v>602</v>
      </c>
      <c r="D68" s="732" t="s">
        <v>603</v>
      </c>
      <c r="E68" s="733">
        <v>50113001</v>
      </c>
      <c r="F68" s="732" t="s">
        <v>622</v>
      </c>
      <c r="G68" s="731" t="s">
        <v>623</v>
      </c>
      <c r="H68" s="731">
        <v>51367</v>
      </c>
      <c r="I68" s="731">
        <v>51367</v>
      </c>
      <c r="J68" s="731" t="s">
        <v>728</v>
      </c>
      <c r="K68" s="731" t="s">
        <v>731</v>
      </c>
      <c r="L68" s="734">
        <v>92.950000000000017</v>
      </c>
      <c r="M68" s="734">
        <v>18</v>
      </c>
      <c r="N68" s="735">
        <v>1673.1000000000004</v>
      </c>
    </row>
    <row r="69" spans="1:14" ht="14.45" customHeight="1" x14ac:dyDescent="0.2">
      <c r="A69" s="729" t="s">
        <v>589</v>
      </c>
      <c r="B69" s="730" t="s">
        <v>590</v>
      </c>
      <c r="C69" s="731" t="s">
        <v>602</v>
      </c>
      <c r="D69" s="732" t="s">
        <v>603</v>
      </c>
      <c r="E69" s="733">
        <v>50113001</v>
      </c>
      <c r="F69" s="732" t="s">
        <v>622</v>
      </c>
      <c r="G69" s="731" t="s">
        <v>623</v>
      </c>
      <c r="H69" s="731">
        <v>51383</v>
      </c>
      <c r="I69" s="731">
        <v>51383</v>
      </c>
      <c r="J69" s="731" t="s">
        <v>728</v>
      </c>
      <c r="K69" s="731" t="s">
        <v>732</v>
      </c>
      <c r="L69" s="734">
        <v>93.5</v>
      </c>
      <c r="M69" s="734">
        <v>2</v>
      </c>
      <c r="N69" s="735">
        <v>187</v>
      </c>
    </row>
    <row r="70" spans="1:14" ht="14.45" customHeight="1" x14ac:dyDescent="0.2">
      <c r="A70" s="729" t="s">
        <v>589</v>
      </c>
      <c r="B70" s="730" t="s">
        <v>590</v>
      </c>
      <c r="C70" s="731" t="s">
        <v>602</v>
      </c>
      <c r="D70" s="732" t="s">
        <v>603</v>
      </c>
      <c r="E70" s="733">
        <v>50113001</v>
      </c>
      <c r="F70" s="732" t="s">
        <v>622</v>
      </c>
      <c r="G70" s="731" t="s">
        <v>623</v>
      </c>
      <c r="H70" s="731">
        <v>207900</v>
      </c>
      <c r="I70" s="731">
        <v>207900</v>
      </c>
      <c r="J70" s="731" t="s">
        <v>733</v>
      </c>
      <c r="K70" s="731" t="s">
        <v>734</v>
      </c>
      <c r="L70" s="734">
        <v>85.620000000000033</v>
      </c>
      <c r="M70" s="734">
        <v>2</v>
      </c>
      <c r="N70" s="735">
        <v>171.24000000000007</v>
      </c>
    </row>
    <row r="71" spans="1:14" ht="14.45" customHeight="1" x14ac:dyDescent="0.2">
      <c r="A71" s="729" t="s">
        <v>589</v>
      </c>
      <c r="B71" s="730" t="s">
        <v>590</v>
      </c>
      <c r="C71" s="731" t="s">
        <v>602</v>
      </c>
      <c r="D71" s="732" t="s">
        <v>603</v>
      </c>
      <c r="E71" s="733">
        <v>50113001</v>
      </c>
      <c r="F71" s="732" t="s">
        <v>622</v>
      </c>
      <c r="G71" s="731" t="s">
        <v>623</v>
      </c>
      <c r="H71" s="731">
        <v>157608</v>
      </c>
      <c r="I71" s="731">
        <v>57608</v>
      </c>
      <c r="J71" s="731" t="s">
        <v>735</v>
      </c>
      <c r="K71" s="731" t="s">
        <v>736</v>
      </c>
      <c r="L71" s="734">
        <v>100.25</v>
      </c>
      <c r="M71" s="734">
        <v>2</v>
      </c>
      <c r="N71" s="735">
        <v>200.5</v>
      </c>
    </row>
    <row r="72" spans="1:14" ht="14.45" customHeight="1" x14ac:dyDescent="0.2">
      <c r="A72" s="729" t="s">
        <v>589</v>
      </c>
      <c r="B72" s="730" t="s">
        <v>590</v>
      </c>
      <c r="C72" s="731" t="s">
        <v>602</v>
      </c>
      <c r="D72" s="732" t="s">
        <v>603</v>
      </c>
      <c r="E72" s="733">
        <v>50113001</v>
      </c>
      <c r="F72" s="732" t="s">
        <v>622</v>
      </c>
      <c r="G72" s="731" t="s">
        <v>623</v>
      </c>
      <c r="H72" s="731">
        <v>208988</v>
      </c>
      <c r="I72" s="731">
        <v>208988</v>
      </c>
      <c r="J72" s="731" t="s">
        <v>737</v>
      </c>
      <c r="K72" s="731" t="s">
        <v>738</v>
      </c>
      <c r="L72" s="734">
        <v>555.16999999999996</v>
      </c>
      <c r="M72" s="734">
        <v>1</v>
      </c>
      <c r="N72" s="735">
        <v>555.16999999999996</v>
      </c>
    </row>
    <row r="73" spans="1:14" ht="14.45" customHeight="1" x14ac:dyDescent="0.2">
      <c r="A73" s="729" t="s">
        <v>589</v>
      </c>
      <c r="B73" s="730" t="s">
        <v>590</v>
      </c>
      <c r="C73" s="731" t="s">
        <v>602</v>
      </c>
      <c r="D73" s="732" t="s">
        <v>603</v>
      </c>
      <c r="E73" s="733">
        <v>50113001</v>
      </c>
      <c r="F73" s="732" t="s">
        <v>622</v>
      </c>
      <c r="G73" s="731" t="s">
        <v>623</v>
      </c>
      <c r="H73" s="731">
        <v>159982</v>
      </c>
      <c r="I73" s="731">
        <v>59982</v>
      </c>
      <c r="J73" s="731" t="s">
        <v>739</v>
      </c>
      <c r="K73" s="731" t="s">
        <v>740</v>
      </c>
      <c r="L73" s="734">
        <v>51.410000000000011</v>
      </c>
      <c r="M73" s="734">
        <v>1</v>
      </c>
      <c r="N73" s="735">
        <v>51.410000000000011</v>
      </c>
    </row>
    <row r="74" spans="1:14" ht="14.45" customHeight="1" x14ac:dyDescent="0.2">
      <c r="A74" s="729" t="s">
        <v>589</v>
      </c>
      <c r="B74" s="730" t="s">
        <v>590</v>
      </c>
      <c r="C74" s="731" t="s">
        <v>602</v>
      </c>
      <c r="D74" s="732" t="s">
        <v>603</v>
      </c>
      <c r="E74" s="733">
        <v>50113001</v>
      </c>
      <c r="F74" s="732" t="s">
        <v>622</v>
      </c>
      <c r="G74" s="731" t="s">
        <v>623</v>
      </c>
      <c r="H74" s="731">
        <v>117189</v>
      </c>
      <c r="I74" s="731">
        <v>17189</v>
      </c>
      <c r="J74" s="731" t="s">
        <v>741</v>
      </c>
      <c r="K74" s="731" t="s">
        <v>742</v>
      </c>
      <c r="L74" s="734">
        <v>73.509999999999977</v>
      </c>
      <c r="M74" s="734">
        <v>1</v>
      </c>
      <c r="N74" s="735">
        <v>73.509999999999977</v>
      </c>
    </row>
    <row r="75" spans="1:14" ht="14.45" customHeight="1" x14ac:dyDescent="0.2">
      <c r="A75" s="729" t="s">
        <v>589</v>
      </c>
      <c r="B75" s="730" t="s">
        <v>590</v>
      </c>
      <c r="C75" s="731" t="s">
        <v>602</v>
      </c>
      <c r="D75" s="732" t="s">
        <v>603</v>
      </c>
      <c r="E75" s="733">
        <v>50113001</v>
      </c>
      <c r="F75" s="732" t="s">
        <v>622</v>
      </c>
      <c r="G75" s="731" t="s">
        <v>623</v>
      </c>
      <c r="H75" s="731">
        <v>102486</v>
      </c>
      <c r="I75" s="731">
        <v>2486</v>
      </c>
      <c r="J75" s="731" t="s">
        <v>743</v>
      </c>
      <c r="K75" s="731" t="s">
        <v>744</v>
      </c>
      <c r="L75" s="734">
        <v>121.91000000000001</v>
      </c>
      <c r="M75" s="734">
        <v>1</v>
      </c>
      <c r="N75" s="735">
        <v>121.91000000000001</v>
      </c>
    </row>
    <row r="76" spans="1:14" ht="14.45" customHeight="1" x14ac:dyDescent="0.2">
      <c r="A76" s="729" t="s">
        <v>589</v>
      </c>
      <c r="B76" s="730" t="s">
        <v>590</v>
      </c>
      <c r="C76" s="731" t="s">
        <v>602</v>
      </c>
      <c r="D76" s="732" t="s">
        <v>603</v>
      </c>
      <c r="E76" s="733">
        <v>50113001</v>
      </c>
      <c r="F76" s="732" t="s">
        <v>622</v>
      </c>
      <c r="G76" s="731" t="s">
        <v>623</v>
      </c>
      <c r="H76" s="731">
        <v>100489</v>
      </c>
      <c r="I76" s="731">
        <v>489</v>
      </c>
      <c r="J76" s="731" t="s">
        <v>745</v>
      </c>
      <c r="K76" s="731" t="s">
        <v>746</v>
      </c>
      <c r="L76" s="734">
        <v>47.290000000000006</v>
      </c>
      <c r="M76" s="734">
        <v>2</v>
      </c>
      <c r="N76" s="735">
        <v>94.580000000000013</v>
      </c>
    </row>
    <row r="77" spans="1:14" ht="14.45" customHeight="1" x14ac:dyDescent="0.2">
      <c r="A77" s="729" t="s">
        <v>589</v>
      </c>
      <c r="B77" s="730" t="s">
        <v>590</v>
      </c>
      <c r="C77" s="731" t="s">
        <v>602</v>
      </c>
      <c r="D77" s="732" t="s">
        <v>603</v>
      </c>
      <c r="E77" s="733">
        <v>50113001</v>
      </c>
      <c r="F77" s="732" t="s">
        <v>622</v>
      </c>
      <c r="G77" s="731" t="s">
        <v>623</v>
      </c>
      <c r="H77" s="731">
        <v>117996</v>
      </c>
      <c r="I77" s="731">
        <v>17996</v>
      </c>
      <c r="J77" s="731" t="s">
        <v>747</v>
      </c>
      <c r="K77" s="731" t="s">
        <v>748</v>
      </c>
      <c r="L77" s="734">
        <v>80.77000000000001</v>
      </c>
      <c r="M77" s="734">
        <v>1</v>
      </c>
      <c r="N77" s="735">
        <v>80.77000000000001</v>
      </c>
    </row>
    <row r="78" spans="1:14" ht="14.45" customHeight="1" x14ac:dyDescent="0.2">
      <c r="A78" s="729" t="s">
        <v>589</v>
      </c>
      <c r="B78" s="730" t="s">
        <v>590</v>
      </c>
      <c r="C78" s="731" t="s">
        <v>602</v>
      </c>
      <c r="D78" s="732" t="s">
        <v>603</v>
      </c>
      <c r="E78" s="733">
        <v>50113001</v>
      </c>
      <c r="F78" s="732" t="s">
        <v>622</v>
      </c>
      <c r="G78" s="731" t="s">
        <v>623</v>
      </c>
      <c r="H78" s="731">
        <v>930661</v>
      </c>
      <c r="I78" s="731">
        <v>0</v>
      </c>
      <c r="J78" s="731" t="s">
        <v>749</v>
      </c>
      <c r="K78" s="731" t="s">
        <v>329</v>
      </c>
      <c r="L78" s="734">
        <v>359.38297341520524</v>
      </c>
      <c r="M78" s="734">
        <v>3</v>
      </c>
      <c r="N78" s="735">
        <v>1078.1489202456157</v>
      </c>
    </row>
    <row r="79" spans="1:14" ht="14.45" customHeight="1" x14ac:dyDescent="0.2">
      <c r="A79" s="729" t="s">
        <v>589</v>
      </c>
      <c r="B79" s="730" t="s">
        <v>590</v>
      </c>
      <c r="C79" s="731" t="s">
        <v>602</v>
      </c>
      <c r="D79" s="732" t="s">
        <v>603</v>
      </c>
      <c r="E79" s="733">
        <v>50113001</v>
      </c>
      <c r="F79" s="732" t="s">
        <v>622</v>
      </c>
      <c r="G79" s="731" t="s">
        <v>623</v>
      </c>
      <c r="H79" s="731">
        <v>920362</v>
      </c>
      <c r="I79" s="731">
        <v>0</v>
      </c>
      <c r="J79" s="731" t="s">
        <v>750</v>
      </c>
      <c r="K79" s="731" t="s">
        <v>329</v>
      </c>
      <c r="L79" s="734">
        <v>531.5402724734206</v>
      </c>
      <c r="M79" s="734">
        <v>1</v>
      </c>
      <c r="N79" s="735">
        <v>531.5402724734206</v>
      </c>
    </row>
    <row r="80" spans="1:14" ht="14.45" customHeight="1" x14ac:dyDescent="0.2">
      <c r="A80" s="729" t="s">
        <v>589</v>
      </c>
      <c r="B80" s="730" t="s">
        <v>590</v>
      </c>
      <c r="C80" s="731" t="s">
        <v>602</v>
      </c>
      <c r="D80" s="732" t="s">
        <v>603</v>
      </c>
      <c r="E80" s="733">
        <v>50113001</v>
      </c>
      <c r="F80" s="732" t="s">
        <v>622</v>
      </c>
      <c r="G80" s="731" t="s">
        <v>623</v>
      </c>
      <c r="H80" s="731">
        <v>900493</v>
      </c>
      <c r="I80" s="731">
        <v>0</v>
      </c>
      <c r="J80" s="731" t="s">
        <v>751</v>
      </c>
      <c r="K80" s="731" t="s">
        <v>329</v>
      </c>
      <c r="L80" s="734">
        <v>317.64726648138515</v>
      </c>
      <c r="M80" s="734">
        <v>6</v>
      </c>
      <c r="N80" s="735">
        <v>1905.8835988883109</v>
      </c>
    </row>
    <row r="81" spans="1:14" ht="14.45" customHeight="1" x14ac:dyDescent="0.2">
      <c r="A81" s="729" t="s">
        <v>589</v>
      </c>
      <c r="B81" s="730" t="s">
        <v>590</v>
      </c>
      <c r="C81" s="731" t="s">
        <v>602</v>
      </c>
      <c r="D81" s="732" t="s">
        <v>603</v>
      </c>
      <c r="E81" s="733">
        <v>50113001</v>
      </c>
      <c r="F81" s="732" t="s">
        <v>622</v>
      </c>
      <c r="G81" s="731" t="s">
        <v>623</v>
      </c>
      <c r="H81" s="731">
        <v>843067</v>
      </c>
      <c r="I81" s="731">
        <v>0</v>
      </c>
      <c r="J81" s="731" t="s">
        <v>752</v>
      </c>
      <c r="K81" s="731" t="s">
        <v>329</v>
      </c>
      <c r="L81" s="734">
        <v>416.54431906948696</v>
      </c>
      <c r="M81" s="734">
        <v>8</v>
      </c>
      <c r="N81" s="735">
        <v>3332.3545525558957</v>
      </c>
    </row>
    <row r="82" spans="1:14" ht="14.45" customHeight="1" x14ac:dyDescent="0.2">
      <c r="A82" s="729" t="s">
        <v>589</v>
      </c>
      <c r="B82" s="730" t="s">
        <v>590</v>
      </c>
      <c r="C82" s="731" t="s">
        <v>602</v>
      </c>
      <c r="D82" s="732" t="s">
        <v>603</v>
      </c>
      <c r="E82" s="733">
        <v>50113001</v>
      </c>
      <c r="F82" s="732" t="s">
        <v>622</v>
      </c>
      <c r="G82" s="731" t="s">
        <v>623</v>
      </c>
      <c r="H82" s="731">
        <v>188217</v>
      </c>
      <c r="I82" s="731">
        <v>88217</v>
      </c>
      <c r="J82" s="731" t="s">
        <v>753</v>
      </c>
      <c r="K82" s="731" t="s">
        <v>754</v>
      </c>
      <c r="L82" s="734">
        <v>126.70599999999999</v>
      </c>
      <c r="M82" s="734">
        <v>5</v>
      </c>
      <c r="N82" s="735">
        <v>633.53</v>
      </c>
    </row>
    <row r="83" spans="1:14" ht="14.45" customHeight="1" x14ac:dyDescent="0.2">
      <c r="A83" s="729" t="s">
        <v>589</v>
      </c>
      <c r="B83" s="730" t="s">
        <v>590</v>
      </c>
      <c r="C83" s="731" t="s">
        <v>602</v>
      </c>
      <c r="D83" s="732" t="s">
        <v>603</v>
      </c>
      <c r="E83" s="733">
        <v>50113001</v>
      </c>
      <c r="F83" s="732" t="s">
        <v>622</v>
      </c>
      <c r="G83" s="731" t="s">
        <v>623</v>
      </c>
      <c r="H83" s="731">
        <v>188219</v>
      </c>
      <c r="I83" s="731">
        <v>88219</v>
      </c>
      <c r="J83" s="731" t="s">
        <v>755</v>
      </c>
      <c r="K83" s="731" t="s">
        <v>756</v>
      </c>
      <c r="L83" s="734">
        <v>142.71</v>
      </c>
      <c r="M83" s="734">
        <v>1</v>
      </c>
      <c r="N83" s="735">
        <v>142.71</v>
      </c>
    </row>
    <row r="84" spans="1:14" ht="14.45" customHeight="1" x14ac:dyDescent="0.2">
      <c r="A84" s="729" t="s">
        <v>589</v>
      </c>
      <c r="B84" s="730" t="s">
        <v>590</v>
      </c>
      <c r="C84" s="731" t="s">
        <v>602</v>
      </c>
      <c r="D84" s="732" t="s">
        <v>603</v>
      </c>
      <c r="E84" s="733">
        <v>50113001</v>
      </c>
      <c r="F84" s="732" t="s">
        <v>622</v>
      </c>
      <c r="G84" s="731" t="s">
        <v>623</v>
      </c>
      <c r="H84" s="731">
        <v>225971</v>
      </c>
      <c r="I84" s="731">
        <v>225971</v>
      </c>
      <c r="J84" s="731" t="s">
        <v>757</v>
      </c>
      <c r="K84" s="731" t="s">
        <v>758</v>
      </c>
      <c r="L84" s="734">
        <v>103.91000000000003</v>
      </c>
      <c r="M84" s="734">
        <v>4</v>
      </c>
      <c r="N84" s="735">
        <v>415.6400000000001</v>
      </c>
    </row>
    <row r="85" spans="1:14" ht="14.45" customHeight="1" x14ac:dyDescent="0.2">
      <c r="A85" s="729" t="s">
        <v>589</v>
      </c>
      <c r="B85" s="730" t="s">
        <v>590</v>
      </c>
      <c r="C85" s="731" t="s">
        <v>602</v>
      </c>
      <c r="D85" s="732" t="s">
        <v>603</v>
      </c>
      <c r="E85" s="733">
        <v>50113001</v>
      </c>
      <c r="F85" s="732" t="s">
        <v>622</v>
      </c>
      <c r="G85" s="731" t="s">
        <v>636</v>
      </c>
      <c r="H85" s="731">
        <v>844554</v>
      </c>
      <c r="I85" s="731">
        <v>114065</v>
      </c>
      <c r="J85" s="731" t="s">
        <v>759</v>
      </c>
      <c r="K85" s="731" t="s">
        <v>760</v>
      </c>
      <c r="L85" s="734">
        <v>18.290000000000003</v>
      </c>
      <c r="M85" s="734">
        <v>1</v>
      </c>
      <c r="N85" s="735">
        <v>18.290000000000003</v>
      </c>
    </row>
    <row r="86" spans="1:14" ht="14.45" customHeight="1" x14ac:dyDescent="0.2">
      <c r="A86" s="729" t="s">
        <v>589</v>
      </c>
      <c r="B86" s="730" t="s">
        <v>590</v>
      </c>
      <c r="C86" s="731" t="s">
        <v>602</v>
      </c>
      <c r="D86" s="732" t="s">
        <v>603</v>
      </c>
      <c r="E86" s="733">
        <v>50113001</v>
      </c>
      <c r="F86" s="732" t="s">
        <v>622</v>
      </c>
      <c r="G86" s="731" t="s">
        <v>636</v>
      </c>
      <c r="H86" s="731">
        <v>115316</v>
      </c>
      <c r="I86" s="731">
        <v>15316</v>
      </c>
      <c r="J86" s="731" t="s">
        <v>761</v>
      </c>
      <c r="K86" s="731" t="s">
        <v>690</v>
      </c>
      <c r="L86" s="734">
        <v>19.010000000000002</v>
      </c>
      <c r="M86" s="734">
        <v>1</v>
      </c>
      <c r="N86" s="735">
        <v>19.010000000000002</v>
      </c>
    </row>
    <row r="87" spans="1:14" ht="14.45" customHeight="1" x14ac:dyDescent="0.2">
      <c r="A87" s="729" t="s">
        <v>589</v>
      </c>
      <c r="B87" s="730" t="s">
        <v>590</v>
      </c>
      <c r="C87" s="731" t="s">
        <v>602</v>
      </c>
      <c r="D87" s="732" t="s">
        <v>603</v>
      </c>
      <c r="E87" s="733">
        <v>50113001</v>
      </c>
      <c r="F87" s="732" t="s">
        <v>622</v>
      </c>
      <c r="G87" s="731" t="s">
        <v>623</v>
      </c>
      <c r="H87" s="731">
        <v>117992</v>
      </c>
      <c r="I87" s="731">
        <v>17992</v>
      </c>
      <c r="J87" s="731" t="s">
        <v>762</v>
      </c>
      <c r="K87" s="731" t="s">
        <v>763</v>
      </c>
      <c r="L87" s="734">
        <v>81.760000000000005</v>
      </c>
      <c r="M87" s="734">
        <v>1</v>
      </c>
      <c r="N87" s="735">
        <v>81.760000000000005</v>
      </c>
    </row>
    <row r="88" spans="1:14" ht="14.45" customHeight="1" x14ac:dyDescent="0.2">
      <c r="A88" s="729" t="s">
        <v>589</v>
      </c>
      <c r="B88" s="730" t="s">
        <v>590</v>
      </c>
      <c r="C88" s="731" t="s">
        <v>602</v>
      </c>
      <c r="D88" s="732" t="s">
        <v>603</v>
      </c>
      <c r="E88" s="733">
        <v>50113001</v>
      </c>
      <c r="F88" s="732" t="s">
        <v>622</v>
      </c>
      <c r="G88" s="731" t="s">
        <v>623</v>
      </c>
      <c r="H88" s="731">
        <v>231541</v>
      </c>
      <c r="I88" s="731">
        <v>231541</v>
      </c>
      <c r="J88" s="731" t="s">
        <v>764</v>
      </c>
      <c r="K88" s="731" t="s">
        <v>765</v>
      </c>
      <c r="L88" s="734">
        <v>80.69</v>
      </c>
      <c r="M88" s="734">
        <v>2</v>
      </c>
      <c r="N88" s="735">
        <v>161.38</v>
      </c>
    </row>
    <row r="89" spans="1:14" ht="14.45" customHeight="1" x14ac:dyDescent="0.2">
      <c r="A89" s="729" t="s">
        <v>589</v>
      </c>
      <c r="B89" s="730" t="s">
        <v>590</v>
      </c>
      <c r="C89" s="731" t="s">
        <v>602</v>
      </c>
      <c r="D89" s="732" t="s">
        <v>603</v>
      </c>
      <c r="E89" s="733">
        <v>50113001</v>
      </c>
      <c r="F89" s="732" t="s">
        <v>622</v>
      </c>
      <c r="G89" s="731" t="s">
        <v>623</v>
      </c>
      <c r="H89" s="731">
        <v>237329</v>
      </c>
      <c r="I89" s="731">
        <v>237329</v>
      </c>
      <c r="J89" s="731" t="s">
        <v>766</v>
      </c>
      <c r="K89" s="731" t="s">
        <v>767</v>
      </c>
      <c r="L89" s="734">
        <v>109.18285714285716</v>
      </c>
      <c r="M89" s="734">
        <v>7</v>
      </c>
      <c r="N89" s="735">
        <v>764.28000000000009</v>
      </c>
    </row>
    <row r="90" spans="1:14" ht="14.45" customHeight="1" x14ac:dyDescent="0.2">
      <c r="A90" s="729" t="s">
        <v>589</v>
      </c>
      <c r="B90" s="730" t="s">
        <v>590</v>
      </c>
      <c r="C90" s="731" t="s">
        <v>602</v>
      </c>
      <c r="D90" s="732" t="s">
        <v>603</v>
      </c>
      <c r="E90" s="733">
        <v>50113001</v>
      </c>
      <c r="F90" s="732" t="s">
        <v>622</v>
      </c>
      <c r="G90" s="731" t="s">
        <v>623</v>
      </c>
      <c r="H90" s="731">
        <v>225169</v>
      </c>
      <c r="I90" s="731">
        <v>225169</v>
      </c>
      <c r="J90" s="731" t="s">
        <v>768</v>
      </c>
      <c r="K90" s="731" t="s">
        <v>769</v>
      </c>
      <c r="L90" s="734">
        <v>44.449999999999996</v>
      </c>
      <c r="M90" s="734">
        <v>1</v>
      </c>
      <c r="N90" s="735">
        <v>44.449999999999996</v>
      </c>
    </row>
    <row r="91" spans="1:14" ht="14.45" customHeight="1" x14ac:dyDescent="0.2">
      <c r="A91" s="729" t="s">
        <v>589</v>
      </c>
      <c r="B91" s="730" t="s">
        <v>590</v>
      </c>
      <c r="C91" s="731" t="s">
        <v>602</v>
      </c>
      <c r="D91" s="732" t="s">
        <v>603</v>
      </c>
      <c r="E91" s="733">
        <v>50113001</v>
      </c>
      <c r="F91" s="732" t="s">
        <v>622</v>
      </c>
      <c r="G91" s="731" t="s">
        <v>623</v>
      </c>
      <c r="H91" s="731">
        <v>225168</v>
      </c>
      <c r="I91" s="731">
        <v>225168</v>
      </c>
      <c r="J91" s="731" t="s">
        <v>768</v>
      </c>
      <c r="K91" s="731" t="s">
        <v>770</v>
      </c>
      <c r="L91" s="734">
        <v>64.14500000000001</v>
      </c>
      <c r="M91" s="734">
        <v>2</v>
      </c>
      <c r="N91" s="735">
        <v>128.29000000000002</v>
      </c>
    </row>
    <row r="92" spans="1:14" ht="14.45" customHeight="1" x14ac:dyDescent="0.2">
      <c r="A92" s="729" t="s">
        <v>589</v>
      </c>
      <c r="B92" s="730" t="s">
        <v>590</v>
      </c>
      <c r="C92" s="731" t="s">
        <v>602</v>
      </c>
      <c r="D92" s="732" t="s">
        <v>603</v>
      </c>
      <c r="E92" s="733">
        <v>50113001</v>
      </c>
      <c r="F92" s="732" t="s">
        <v>622</v>
      </c>
      <c r="G92" s="731" t="s">
        <v>623</v>
      </c>
      <c r="H92" s="731">
        <v>207527</v>
      </c>
      <c r="I92" s="731">
        <v>207527</v>
      </c>
      <c r="J92" s="731" t="s">
        <v>771</v>
      </c>
      <c r="K92" s="731" t="s">
        <v>772</v>
      </c>
      <c r="L92" s="734">
        <v>61.63</v>
      </c>
      <c r="M92" s="734">
        <v>1</v>
      </c>
      <c r="N92" s="735">
        <v>61.63</v>
      </c>
    </row>
    <row r="93" spans="1:14" ht="14.45" customHeight="1" x14ac:dyDescent="0.2">
      <c r="A93" s="729" t="s">
        <v>589</v>
      </c>
      <c r="B93" s="730" t="s">
        <v>590</v>
      </c>
      <c r="C93" s="731" t="s">
        <v>602</v>
      </c>
      <c r="D93" s="732" t="s">
        <v>603</v>
      </c>
      <c r="E93" s="733">
        <v>50113001</v>
      </c>
      <c r="F93" s="732" t="s">
        <v>622</v>
      </c>
      <c r="G93" s="731" t="s">
        <v>623</v>
      </c>
      <c r="H93" s="731">
        <v>100502</v>
      </c>
      <c r="I93" s="731">
        <v>502</v>
      </c>
      <c r="J93" s="731" t="s">
        <v>773</v>
      </c>
      <c r="K93" s="731" t="s">
        <v>774</v>
      </c>
      <c r="L93" s="734">
        <v>268.94000000000005</v>
      </c>
      <c r="M93" s="734">
        <v>1</v>
      </c>
      <c r="N93" s="735">
        <v>268.94000000000005</v>
      </c>
    </row>
    <row r="94" spans="1:14" ht="14.45" customHeight="1" x14ac:dyDescent="0.2">
      <c r="A94" s="729" t="s">
        <v>589</v>
      </c>
      <c r="B94" s="730" t="s">
        <v>590</v>
      </c>
      <c r="C94" s="731" t="s">
        <v>602</v>
      </c>
      <c r="D94" s="732" t="s">
        <v>603</v>
      </c>
      <c r="E94" s="733">
        <v>50113001</v>
      </c>
      <c r="F94" s="732" t="s">
        <v>622</v>
      </c>
      <c r="G94" s="731" t="s">
        <v>623</v>
      </c>
      <c r="H94" s="731">
        <v>102684</v>
      </c>
      <c r="I94" s="731">
        <v>2684</v>
      </c>
      <c r="J94" s="731" t="s">
        <v>773</v>
      </c>
      <c r="K94" s="731" t="s">
        <v>775</v>
      </c>
      <c r="L94" s="734">
        <v>110.51749999999998</v>
      </c>
      <c r="M94" s="734">
        <v>4</v>
      </c>
      <c r="N94" s="735">
        <v>442.06999999999994</v>
      </c>
    </row>
    <row r="95" spans="1:14" ht="14.45" customHeight="1" x14ac:dyDescent="0.2">
      <c r="A95" s="729" t="s">
        <v>589</v>
      </c>
      <c r="B95" s="730" t="s">
        <v>590</v>
      </c>
      <c r="C95" s="731" t="s">
        <v>602</v>
      </c>
      <c r="D95" s="732" t="s">
        <v>603</v>
      </c>
      <c r="E95" s="733">
        <v>50113001</v>
      </c>
      <c r="F95" s="732" t="s">
        <v>622</v>
      </c>
      <c r="G95" s="731" t="s">
        <v>636</v>
      </c>
      <c r="H95" s="731">
        <v>16913</v>
      </c>
      <c r="I95" s="731">
        <v>16913</v>
      </c>
      <c r="J95" s="731" t="s">
        <v>776</v>
      </c>
      <c r="K95" s="731" t="s">
        <v>777</v>
      </c>
      <c r="L95" s="734">
        <v>52.269999999999996</v>
      </c>
      <c r="M95" s="734">
        <v>1</v>
      </c>
      <c r="N95" s="735">
        <v>52.269999999999996</v>
      </c>
    </row>
    <row r="96" spans="1:14" ht="14.45" customHeight="1" x14ac:dyDescent="0.2">
      <c r="A96" s="729" t="s">
        <v>589</v>
      </c>
      <c r="B96" s="730" t="s">
        <v>590</v>
      </c>
      <c r="C96" s="731" t="s">
        <v>602</v>
      </c>
      <c r="D96" s="732" t="s">
        <v>603</v>
      </c>
      <c r="E96" s="733">
        <v>50113001</v>
      </c>
      <c r="F96" s="732" t="s">
        <v>622</v>
      </c>
      <c r="G96" s="731" t="s">
        <v>623</v>
      </c>
      <c r="H96" s="731">
        <v>230353</v>
      </c>
      <c r="I96" s="731">
        <v>230353</v>
      </c>
      <c r="J96" s="731" t="s">
        <v>778</v>
      </c>
      <c r="K96" s="731" t="s">
        <v>779</v>
      </c>
      <c r="L96" s="734">
        <v>1758.33</v>
      </c>
      <c r="M96" s="734">
        <v>1</v>
      </c>
      <c r="N96" s="735">
        <v>1758.33</v>
      </c>
    </row>
    <row r="97" spans="1:14" ht="14.45" customHeight="1" x14ac:dyDescent="0.2">
      <c r="A97" s="729" t="s">
        <v>589</v>
      </c>
      <c r="B97" s="730" t="s">
        <v>590</v>
      </c>
      <c r="C97" s="731" t="s">
        <v>602</v>
      </c>
      <c r="D97" s="732" t="s">
        <v>603</v>
      </c>
      <c r="E97" s="733">
        <v>50113001</v>
      </c>
      <c r="F97" s="732" t="s">
        <v>622</v>
      </c>
      <c r="G97" s="731" t="s">
        <v>636</v>
      </c>
      <c r="H97" s="731">
        <v>191788</v>
      </c>
      <c r="I97" s="731">
        <v>91788</v>
      </c>
      <c r="J97" s="731" t="s">
        <v>780</v>
      </c>
      <c r="K97" s="731" t="s">
        <v>781</v>
      </c>
      <c r="L97" s="734">
        <v>9.120000000000001</v>
      </c>
      <c r="M97" s="734">
        <v>18</v>
      </c>
      <c r="N97" s="735">
        <v>164.16000000000003</v>
      </c>
    </row>
    <row r="98" spans="1:14" ht="14.45" customHeight="1" x14ac:dyDescent="0.2">
      <c r="A98" s="729" t="s">
        <v>589</v>
      </c>
      <c r="B98" s="730" t="s">
        <v>590</v>
      </c>
      <c r="C98" s="731" t="s">
        <v>602</v>
      </c>
      <c r="D98" s="732" t="s">
        <v>603</v>
      </c>
      <c r="E98" s="733">
        <v>50113001</v>
      </c>
      <c r="F98" s="732" t="s">
        <v>622</v>
      </c>
      <c r="G98" s="731" t="s">
        <v>636</v>
      </c>
      <c r="H98" s="731">
        <v>184399</v>
      </c>
      <c r="I98" s="731">
        <v>84399</v>
      </c>
      <c r="J98" s="731" t="s">
        <v>782</v>
      </c>
      <c r="K98" s="731" t="s">
        <v>783</v>
      </c>
      <c r="L98" s="734">
        <v>126.2</v>
      </c>
      <c r="M98" s="734">
        <v>2</v>
      </c>
      <c r="N98" s="735">
        <v>252.4</v>
      </c>
    </row>
    <row r="99" spans="1:14" ht="14.45" customHeight="1" x14ac:dyDescent="0.2">
      <c r="A99" s="729" t="s">
        <v>589</v>
      </c>
      <c r="B99" s="730" t="s">
        <v>590</v>
      </c>
      <c r="C99" s="731" t="s">
        <v>602</v>
      </c>
      <c r="D99" s="732" t="s">
        <v>603</v>
      </c>
      <c r="E99" s="733">
        <v>50113001</v>
      </c>
      <c r="F99" s="732" t="s">
        <v>622</v>
      </c>
      <c r="G99" s="731" t="s">
        <v>623</v>
      </c>
      <c r="H99" s="731">
        <v>224732</v>
      </c>
      <c r="I99" s="731">
        <v>224732</v>
      </c>
      <c r="J99" s="731" t="s">
        <v>784</v>
      </c>
      <c r="K99" s="731" t="s">
        <v>785</v>
      </c>
      <c r="L99" s="734">
        <v>832.65</v>
      </c>
      <c r="M99" s="734">
        <v>1</v>
      </c>
      <c r="N99" s="735">
        <v>832.65</v>
      </c>
    </row>
    <row r="100" spans="1:14" ht="14.45" customHeight="1" x14ac:dyDescent="0.2">
      <c r="A100" s="729" t="s">
        <v>589</v>
      </c>
      <c r="B100" s="730" t="s">
        <v>590</v>
      </c>
      <c r="C100" s="731" t="s">
        <v>602</v>
      </c>
      <c r="D100" s="732" t="s">
        <v>603</v>
      </c>
      <c r="E100" s="733">
        <v>50113001</v>
      </c>
      <c r="F100" s="732" t="s">
        <v>622</v>
      </c>
      <c r="G100" s="731" t="s">
        <v>636</v>
      </c>
      <c r="H100" s="731">
        <v>100536</v>
      </c>
      <c r="I100" s="731">
        <v>536</v>
      </c>
      <c r="J100" s="731" t="s">
        <v>786</v>
      </c>
      <c r="K100" s="731" t="s">
        <v>629</v>
      </c>
      <c r="L100" s="734">
        <v>49.32</v>
      </c>
      <c r="M100" s="734">
        <v>1</v>
      </c>
      <c r="N100" s="735">
        <v>49.32</v>
      </c>
    </row>
    <row r="101" spans="1:14" ht="14.45" customHeight="1" x14ac:dyDescent="0.2">
      <c r="A101" s="729" t="s">
        <v>589</v>
      </c>
      <c r="B101" s="730" t="s">
        <v>590</v>
      </c>
      <c r="C101" s="731" t="s">
        <v>602</v>
      </c>
      <c r="D101" s="732" t="s">
        <v>603</v>
      </c>
      <c r="E101" s="733">
        <v>50113001</v>
      </c>
      <c r="F101" s="732" t="s">
        <v>622</v>
      </c>
      <c r="G101" s="731" t="s">
        <v>636</v>
      </c>
      <c r="H101" s="731">
        <v>155824</v>
      </c>
      <c r="I101" s="731">
        <v>55824</v>
      </c>
      <c r="J101" s="731" t="s">
        <v>787</v>
      </c>
      <c r="K101" s="731" t="s">
        <v>788</v>
      </c>
      <c r="L101" s="734">
        <v>47.962857142857139</v>
      </c>
      <c r="M101" s="734">
        <v>7</v>
      </c>
      <c r="N101" s="735">
        <v>335.73999999999995</v>
      </c>
    </row>
    <row r="102" spans="1:14" ht="14.45" customHeight="1" x14ac:dyDescent="0.2">
      <c r="A102" s="729" t="s">
        <v>589</v>
      </c>
      <c r="B102" s="730" t="s">
        <v>590</v>
      </c>
      <c r="C102" s="731" t="s">
        <v>602</v>
      </c>
      <c r="D102" s="732" t="s">
        <v>603</v>
      </c>
      <c r="E102" s="733">
        <v>50113001</v>
      </c>
      <c r="F102" s="732" t="s">
        <v>622</v>
      </c>
      <c r="G102" s="731" t="s">
        <v>636</v>
      </c>
      <c r="H102" s="731">
        <v>155823</v>
      </c>
      <c r="I102" s="731">
        <v>55823</v>
      </c>
      <c r="J102" s="731" t="s">
        <v>787</v>
      </c>
      <c r="K102" s="731" t="s">
        <v>789</v>
      </c>
      <c r="L102" s="734">
        <v>33.010999953554034</v>
      </c>
      <c r="M102" s="734">
        <v>125</v>
      </c>
      <c r="N102" s="735">
        <v>4126.3749941942542</v>
      </c>
    </row>
    <row r="103" spans="1:14" ht="14.45" customHeight="1" x14ac:dyDescent="0.2">
      <c r="A103" s="729" t="s">
        <v>589</v>
      </c>
      <c r="B103" s="730" t="s">
        <v>590</v>
      </c>
      <c r="C103" s="731" t="s">
        <v>602</v>
      </c>
      <c r="D103" s="732" t="s">
        <v>603</v>
      </c>
      <c r="E103" s="733">
        <v>50113001</v>
      </c>
      <c r="F103" s="732" t="s">
        <v>622</v>
      </c>
      <c r="G103" s="731" t="s">
        <v>636</v>
      </c>
      <c r="H103" s="731">
        <v>107981</v>
      </c>
      <c r="I103" s="731">
        <v>7981</v>
      </c>
      <c r="J103" s="731" t="s">
        <v>787</v>
      </c>
      <c r="K103" s="731" t="s">
        <v>790</v>
      </c>
      <c r="L103" s="734">
        <v>44.520816326530614</v>
      </c>
      <c r="M103" s="734">
        <v>98</v>
      </c>
      <c r="N103" s="735">
        <v>4363.04</v>
      </c>
    </row>
    <row r="104" spans="1:14" ht="14.45" customHeight="1" x14ac:dyDescent="0.2">
      <c r="A104" s="729" t="s">
        <v>589</v>
      </c>
      <c r="B104" s="730" t="s">
        <v>590</v>
      </c>
      <c r="C104" s="731" t="s">
        <v>602</v>
      </c>
      <c r="D104" s="732" t="s">
        <v>603</v>
      </c>
      <c r="E104" s="733">
        <v>50113001</v>
      </c>
      <c r="F104" s="732" t="s">
        <v>622</v>
      </c>
      <c r="G104" s="731" t="s">
        <v>623</v>
      </c>
      <c r="H104" s="731">
        <v>100874</v>
      </c>
      <c r="I104" s="731">
        <v>874</v>
      </c>
      <c r="J104" s="731" t="s">
        <v>791</v>
      </c>
      <c r="K104" s="731" t="s">
        <v>792</v>
      </c>
      <c r="L104" s="734">
        <v>88.480000000000018</v>
      </c>
      <c r="M104" s="734">
        <v>1</v>
      </c>
      <c r="N104" s="735">
        <v>88.480000000000018</v>
      </c>
    </row>
    <row r="105" spans="1:14" ht="14.45" customHeight="1" x14ac:dyDescent="0.2">
      <c r="A105" s="729" t="s">
        <v>589</v>
      </c>
      <c r="B105" s="730" t="s">
        <v>590</v>
      </c>
      <c r="C105" s="731" t="s">
        <v>602</v>
      </c>
      <c r="D105" s="732" t="s">
        <v>603</v>
      </c>
      <c r="E105" s="733">
        <v>50113001</v>
      </c>
      <c r="F105" s="732" t="s">
        <v>622</v>
      </c>
      <c r="G105" s="731" t="s">
        <v>623</v>
      </c>
      <c r="H105" s="731">
        <v>100876</v>
      </c>
      <c r="I105" s="731">
        <v>876</v>
      </c>
      <c r="J105" s="731" t="s">
        <v>793</v>
      </c>
      <c r="K105" s="731" t="s">
        <v>792</v>
      </c>
      <c r="L105" s="734">
        <v>74.146666666666661</v>
      </c>
      <c r="M105" s="734">
        <v>6</v>
      </c>
      <c r="N105" s="735">
        <v>444.88</v>
      </c>
    </row>
    <row r="106" spans="1:14" ht="14.45" customHeight="1" x14ac:dyDescent="0.2">
      <c r="A106" s="729" t="s">
        <v>589</v>
      </c>
      <c r="B106" s="730" t="s">
        <v>590</v>
      </c>
      <c r="C106" s="731" t="s">
        <v>602</v>
      </c>
      <c r="D106" s="732" t="s">
        <v>603</v>
      </c>
      <c r="E106" s="733">
        <v>50113001</v>
      </c>
      <c r="F106" s="732" t="s">
        <v>622</v>
      </c>
      <c r="G106" s="731" t="s">
        <v>623</v>
      </c>
      <c r="H106" s="731">
        <v>200863</v>
      </c>
      <c r="I106" s="731">
        <v>200863</v>
      </c>
      <c r="J106" s="731" t="s">
        <v>793</v>
      </c>
      <c r="K106" s="731" t="s">
        <v>794</v>
      </c>
      <c r="L106" s="734">
        <v>84.709230769230786</v>
      </c>
      <c r="M106" s="734">
        <v>13</v>
      </c>
      <c r="N106" s="735">
        <v>1101.2200000000003</v>
      </c>
    </row>
    <row r="107" spans="1:14" ht="14.45" customHeight="1" x14ac:dyDescent="0.2">
      <c r="A107" s="729" t="s">
        <v>589</v>
      </c>
      <c r="B107" s="730" t="s">
        <v>590</v>
      </c>
      <c r="C107" s="731" t="s">
        <v>602</v>
      </c>
      <c r="D107" s="732" t="s">
        <v>603</v>
      </c>
      <c r="E107" s="733">
        <v>50113001</v>
      </c>
      <c r="F107" s="732" t="s">
        <v>622</v>
      </c>
      <c r="G107" s="731" t="s">
        <v>623</v>
      </c>
      <c r="H107" s="731">
        <v>207820</v>
      </c>
      <c r="I107" s="731">
        <v>207820</v>
      </c>
      <c r="J107" s="731" t="s">
        <v>795</v>
      </c>
      <c r="K107" s="731" t="s">
        <v>796</v>
      </c>
      <c r="L107" s="734">
        <v>31.278163265306116</v>
      </c>
      <c r="M107" s="734">
        <v>49</v>
      </c>
      <c r="N107" s="735">
        <v>1532.6299999999997</v>
      </c>
    </row>
    <row r="108" spans="1:14" ht="14.45" customHeight="1" x14ac:dyDescent="0.2">
      <c r="A108" s="729" t="s">
        <v>589</v>
      </c>
      <c r="B108" s="730" t="s">
        <v>590</v>
      </c>
      <c r="C108" s="731" t="s">
        <v>602</v>
      </c>
      <c r="D108" s="732" t="s">
        <v>603</v>
      </c>
      <c r="E108" s="733">
        <v>50113001</v>
      </c>
      <c r="F108" s="732" t="s">
        <v>622</v>
      </c>
      <c r="G108" s="731" t="s">
        <v>623</v>
      </c>
      <c r="H108" s="731">
        <v>207819</v>
      </c>
      <c r="I108" s="731">
        <v>207819</v>
      </c>
      <c r="J108" s="731" t="s">
        <v>797</v>
      </c>
      <c r="K108" s="731" t="s">
        <v>798</v>
      </c>
      <c r="L108" s="734">
        <v>22.53</v>
      </c>
      <c r="M108" s="734">
        <v>14</v>
      </c>
      <c r="N108" s="735">
        <v>315.42</v>
      </c>
    </row>
    <row r="109" spans="1:14" ht="14.45" customHeight="1" x14ac:dyDescent="0.2">
      <c r="A109" s="729" t="s">
        <v>589</v>
      </c>
      <c r="B109" s="730" t="s">
        <v>590</v>
      </c>
      <c r="C109" s="731" t="s">
        <v>602</v>
      </c>
      <c r="D109" s="732" t="s">
        <v>603</v>
      </c>
      <c r="E109" s="733">
        <v>50113001</v>
      </c>
      <c r="F109" s="732" t="s">
        <v>622</v>
      </c>
      <c r="G109" s="731" t="s">
        <v>623</v>
      </c>
      <c r="H109" s="731">
        <v>232603</v>
      </c>
      <c r="I109" s="731">
        <v>232603</v>
      </c>
      <c r="J109" s="731" t="s">
        <v>799</v>
      </c>
      <c r="K109" s="731" t="s">
        <v>800</v>
      </c>
      <c r="L109" s="734">
        <v>116.53</v>
      </c>
      <c r="M109" s="734">
        <v>1</v>
      </c>
      <c r="N109" s="735">
        <v>116.53</v>
      </c>
    </row>
    <row r="110" spans="1:14" ht="14.45" customHeight="1" x14ac:dyDescent="0.2">
      <c r="A110" s="729" t="s">
        <v>589</v>
      </c>
      <c r="B110" s="730" t="s">
        <v>590</v>
      </c>
      <c r="C110" s="731" t="s">
        <v>602</v>
      </c>
      <c r="D110" s="732" t="s">
        <v>603</v>
      </c>
      <c r="E110" s="733">
        <v>50113001</v>
      </c>
      <c r="F110" s="732" t="s">
        <v>622</v>
      </c>
      <c r="G110" s="731" t="s">
        <v>623</v>
      </c>
      <c r="H110" s="731">
        <v>237532</v>
      </c>
      <c r="I110" s="731">
        <v>237532</v>
      </c>
      <c r="J110" s="731" t="s">
        <v>801</v>
      </c>
      <c r="K110" s="731" t="s">
        <v>802</v>
      </c>
      <c r="L110" s="734">
        <v>100.61</v>
      </c>
      <c r="M110" s="734">
        <v>1</v>
      </c>
      <c r="N110" s="735">
        <v>100.61</v>
      </c>
    </row>
    <row r="111" spans="1:14" ht="14.45" customHeight="1" x14ac:dyDescent="0.2">
      <c r="A111" s="729" t="s">
        <v>589</v>
      </c>
      <c r="B111" s="730" t="s">
        <v>590</v>
      </c>
      <c r="C111" s="731" t="s">
        <v>602</v>
      </c>
      <c r="D111" s="732" t="s">
        <v>603</v>
      </c>
      <c r="E111" s="733">
        <v>50113001</v>
      </c>
      <c r="F111" s="732" t="s">
        <v>622</v>
      </c>
      <c r="G111" s="731" t="s">
        <v>623</v>
      </c>
      <c r="H111" s="731">
        <v>846338</v>
      </c>
      <c r="I111" s="731">
        <v>122685</v>
      </c>
      <c r="J111" s="731" t="s">
        <v>803</v>
      </c>
      <c r="K111" s="731" t="s">
        <v>690</v>
      </c>
      <c r="L111" s="734">
        <v>115.94000000000001</v>
      </c>
      <c r="M111" s="734">
        <v>1</v>
      </c>
      <c r="N111" s="735">
        <v>115.94000000000001</v>
      </c>
    </row>
    <row r="112" spans="1:14" ht="14.45" customHeight="1" x14ac:dyDescent="0.2">
      <c r="A112" s="729" t="s">
        <v>589</v>
      </c>
      <c r="B112" s="730" t="s">
        <v>590</v>
      </c>
      <c r="C112" s="731" t="s">
        <v>602</v>
      </c>
      <c r="D112" s="732" t="s">
        <v>603</v>
      </c>
      <c r="E112" s="733">
        <v>50113001</v>
      </c>
      <c r="F112" s="732" t="s">
        <v>622</v>
      </c>
      <c r="G112" s="731" t="s">
        <v>329</v>
      </c>
      <c r="H112" s="731">
        <v>233016</v>
      </c>
      <c r="I112" s="731">
        <v>233016</v>
      </c>
      <c r="J112" s="731" t="s">
        <v>804</v>
      </c>
      <c r="K112" s="731" t="s">
        <v>805</v>
      </c>
      <c r="L112" s="734">
        <v>106.27714285714288</v>
      </c>
      <c r="M112" s="734">
        <v>140</v>
      </c>
      <c r="N112" s="735">
        <v>14878.800000000003</v>
      </c>
    </row>
    <row r="113" spans="1:14" ht="14.45" customHeight="1" x14ac:dyDescent="0.2">
      <c r="A113" s="729" t="s">
        <v>589</v>
      </c>
      <c r="B113" s="730" t="s">
        <v>590</v>
      </c>
      <c r="C113" s="731" t="s">
        <v>602</v>
      </c>
      <c r="D113" s="732" t="s">
        <v>603</v>
      </c>
      <c r="E113" s="733">
        <v>50113001</v>
      </c>
      <c r="F113" s="732" t="s">
        <v>622</v>
      </c>
      <c r="G113" s="731" t="s">
        <v>636</v>
      </c>
      <c r="H113" s="731">
        <v>130652</v>
      </c>
      <c r="I113" s="731">
        <v>30652</v>
      </c>
      <c r="J113" s="731" t="s">
        <v>806</v>
      </c>
      <c r="K113" s="731" t="s">
        <v>807</v>
      </c>
      <c r="L113" s="734">
        <v>114.02000000000004</v>
      </c>
      <c r="M113" s="734">
        <v>2</v>
      </c>
      <c r="N113" s="735">
        <v>228.04000000000008</v>
      </c>
    </row>
    <row r="114" spans="1:14" ht="14.45" customHeight="1" x14ac:dyDescent="0.2">
      <c r="A114" s="729" t="s">
        <v>589</v>
      </c>
      <c r="B114" s="730" t="s">
        <v>590</v>
      </c>
      <c r="C114" s="731" t="s">
        <v>602</v>
      </c>
      <c r="D114" s="732" t="s">
        <v>603</v>
      </c>
      <c r="E114" s="733">
        <v>50113001</v>
      </c>
      <c r="F114" s="732" t="s">
        <v>622</v>
      </c>
      <c r="G114" s="731" t="s">
        <v>623</v>
      </c>
      <c r="H114" s="731">
        <v>118304</v>
      </c>
      <c r="I114" s="731">
        <v>18304</v>
      </c>
      <c r="J114" s="731" t="s">
        <v>808</v>
      </c>
      <c r="K114" s="731" t="s">
        <v>809</v>
      </c>
      <c r="L114" s="734">
        <v>185.61</v>
      </c>
      <c r="M114" s="734">
        <v>3</v>
      </c>
      <c r="N114" s="735">
        <v>556.83000000000004</v>
      </c>
    </row>
    <row r="115" spans="1:14" ht="14.45" customHeight="1" x14ac:dyDescent="0.2">
      <c r="A115" s="729" t="s">
        <v>589</v>
      </c>
      <c r="B115" s="730" t="s">
        <v>590</v>
      </c>
      <c r="C115" s="731" t="s">
        <v>602</v>
      </c>
      <c r="D115" s="732" t="s">
        <v>603</v>
      </c>
      <c r="E115" s="733">
        <v>50113001</v>
      </c>
      <c r="F115" s="732" t="s">
        <v>622</v>
      </c>
      <c r="G115" s="731" t="s">
        <v>623</v>
      </c>
      <c r="H115" s="731">
        <v>118305</v>
      </c>
      <c r="I115" s="731">
        <v>18305</v>
      </c>
      <c r="J115" s="731" t="s">
        <v>808</v>
      </c>
      <c r="K115" s="731" t="s">
        <v>810</v>
      </c>
      <c r="L115" s="734">
        <v>242</v>
      </c>
      <c r="M115" s="734">
        <v>20</v>
      </c>
      <c r="N115" s="735">
        <v>4840</v>
      </c>
    </row>
    <row r="116" spans="1:14" ht="14.45" customHeight="1" x14ac:dyDescent="0.2">
      <c r="A116" s="729" t="s">
        <v>589</v>
      </c>
      <c r="B116" s="730" t="s">
        <v>590</v>
      </c>
      <c r="C116" s="731" t="s">
        <v>602</v>
      </c>
      <c r="D116" s="732" t="s">
        <v>603</v>
      </c>
      <c r="E116" s="733">
        <v>50113001</v>
      </c>
      <c r="F116" s="732" t="s">
        <v>622</v>
      </c>
      <c r="G116" s="731" t="s">
        <v>636</v>
      </c>
      <c r="H116" s="731">
        <v>109709</v>
      </c>
      <c r="I116" s="731">
        <v>9709</v>
      </c>
      <c r="J116" s="731" t="s">
        <v>811</v>
      </c>
      <c r="K116" s="731" t="s">
        <v>812</v>
      </c>
      <c r="L116" s="734">
        <v>64.900000000000006</v>
      </c>
      <c r="M116" s="734">
        <v>14</v>
      </c>
      <c r="N116" s="735">
        <v>908.6</v>
      </c>
    </row>
    <row r="117" spans="1:14" ht="14.45" customHeight="1" x14ac:dyDescent="0.2">
      <c r="A117" s="729" t="s">
        <v>589</v>
      </c>
      <c r="B117" s="730" t="s">
        <v>590</v>
      </c>
      <c r="C117" s="731" t="s">
        <v>602</v>
      </c>
      <c r="D117" s="732" t="s">
        <v>603</v>
      </c>
      <c r="E117" s="733">
        <v>50113001</v>
      </c>
      <c r="F117" s="732" t="s">
        <v>622</v>
      </c>
      <c r="G117" s="731" t="s">
        <v>623</v>
      </c>
      <c r="H117" s="731">
        <v>119654</v>
      </c>
      <c r="I117" s="731">
        <v>119654</v>
      </c>
      <c r="J117" s="731" t="s">
        <v>813</v>
      </c>
      <c r="K117" s="731" t="s">
        <v>814</v>
      </c>
      <c r="L117" s="734">
        <v>255.10000000000005</v>
      </c>
      <c r="M117" s="734">
        <v>1</v>
      </c>
      <c r="N117" s="735">
        <v>255.10000000000005</v>
      </c>
    </row>
    <row r="118" spans="1:14" ht="14.45" customHeight="1" x14ac:dyDescent="0.2">
      <c r="A118" s="729" t="s">
        <v>589</v>
      </c>
      <c r="B118" s="730" t="s">
        <v>590</v>
      </c>
      <c r="C118" s="731" t="s">
        <v>602</v>
      </c>
      <c r="D118" s="732" t="s">
        <v>603</v>
      </c>
      <c r="E118" s="733">
        <v>50113001</v>
      </c>
      <c r="F118" s="732" t="s">
        <v>622</v>
      </c>
      <c r="G118" s="731" t="s">
        <v>623</v>
      </c>
      <c r="H118" s="731">
        <v>119653</v>
      </c>
      <c r="I118" s="731">
        <v>119653</v>
      </c>
      <c r="J118" s="731" t="s">
        <v>813</v>
      </c>
      <c r="K118" s="731" t="s">
        <v>815</v>
      </c>
      <c r="L118" s="734">
        <v>157.19</v>
      </c>
      <c r="M118" s="734">
        <v>3</v>
      </c>
      <c r="N118" s="735">
        <v>471.57</v>
      </c>
    </row>
    <row r="119" spans="1:14" ht="14.45" customHeight="1" x14ac:dyDescent="0.2">
      <c r="A119" s="729" t="s">
        <v>589</v>
      </c>
      <c r="B119" s="730" t="s">
        <v>590</v>
      </c>
      <c r="C119" s="731" t="s">
        <v>602</v>
      </c>
      <c r="D119" s="732" t="s">
        <v>603</v>
      </c>
      <c r="E119" s="733">
        <v>50113001</v>
      </c>
      <c r="F119" s="732" t="s">
        <v>622</v>
      </c>
      <c r="G119" s="731" t="s">
        <v>329</v>
      </c>
      <c r="H119" s="731">
        <v>193019</v>
      </c>
      <c r="I119" s="731">
        <v>93019</v>
      </c>
      <c r="J119" s="731" t="s">
        <v>816</v>
      </c>
      <c r="K119" s="731" t="s">
        <v>817</v>
      </c>
      <c r="L119" s="734">
        <v>106.62</v>
      </c>
      <c r="M119" s="734">
        <v>2</v>
      </c>
      <c r="N119" s="735">
        <v>213.24</v>
      </c>
    </row>
    <row r="120" spans="1:14" ht="14.45" customHeight="1" x14ac:dyDescent="0.2">
      <c r="A120" s="729" t="s">
        <v>589</v>
      </c>
      <c r="B120" s="730" t="s">
        <v>590</v>
      </c>
      <c r="C120" s="731" t="s">
        <v>602</v>
      </c>
      <c r="D120" s="732" t="s">
        <v>603</v>
      </c>
      <c r="E120" s="733">
        <v>50113001</v>
      </c>
      <c r="F120" s="732" t="s">
        <v>622</v>
      </c>
      <c r="G120" s="731" t="s">
        <v>623</v>
      </c>
      <c r="H120" s="731">
        <v>844145</v>
      </c>
      <c r="I120" s="731">
        <v>56350</v>
      </c>
      <c r="J120" s="731" t="s">
        <v>818</v>
      </c>
      <c r="K120" s="731" t="s">
        <v>819</v>
      </c>
      <c r="L120" s="734">
        <v>39.317499999999988</v>
      </c>
      <c r="M120" s="734">
        <v>8</v>
      </c>
      <c r="N120" s="735">
        <v>314.53999999999991</v>
      </c>
    </row>
    <row r="121" spans="1:14" ht="14.45" customHeight="1" x14ac:dyDescent="0.2">
      <c r="A121" s="729" t="s">
        <v>589</v>
      </c>
      <c r="B121" s="730" t="s">
        <v>590</v>
      </c>
      <c r="C121" s="731" t="s">
        <v>602</v>
      </c>
      <c r="D121" s="732" t="s">
        <v>603</v>
      </c>
      <c r="E121" s="733">
        <v>50113001</v>
      </c>
      <c r="F121" s="732" t="s">
        <v>622</v>
      </c>
      <c r="G121" s="731" t="s">
        <v>623</v>
      </c>
      <c r="H121" s="731">
        <v>100610</v>
      </c>
      <c r="I121" s="731">
        <v>610</v>
      </c>
      <c r="J121" s="731" t="s">
        <v>820</v>
      </c>
      <c r="K121" s="731" t="s">
        <v>821</v>
      </c>
      <c r="L121" s="734">
        <v>72.42</v>
      </c>
      <c r="M121" s="734">
        <v>5</v>
      </c>
      <c r="N121" s="735">
        <v>362.1</v>
      </c>
    </row>
    <row r="122" spans="1:14" ht="14.45" customHeight="1" x14ac:dyDescent="0.2">
      <c r="A122" s="729" t="s">
        <v>589</v>
      </c>
      <c r="B122" s="730" t="s">
        <v>590</v>
      </c>
      <c r="C122" s="731" t="s">
        <v>602</v>
      </c>
      <c r="D122" s="732" t="s">
        <v>603</v>
      </c>
      <c r="E122" s="733">
        <v>50113001</v>
      </c>
      <c r="F122" s="732" t="s">
        <v>622</v>
      </c>
      <c r="G122" s="731" t="s">
        <v>623</v>
      </c>
      <c r="H122" s="731">
        <v>131385</v>
      </c>
      <c r="I122" s="731">
        <v>31385</v>
      </c>
      <c r="J122" s="731" t="s">
        <v>822</v>
      </c>
      <c r="K122" s="731" t="s">
        <v>823</v>
      </c>
      <c r="L122" s="734">
        <v>39.139999999999993</v>
      </c>
      <c r="M122" s="734">
        <v>1</v>
      </c>
      <c r="N122" s="735">
        <v>39.139999999999993</v>
      </c>
    </row>
    <row r="123" spans="1:14" ht="14.45" customHeight="1" x14ac:dyDescent="0.2">
      <c r="A123" s="729" t="s">
        <v>589</v>
      </c>
      <c r="B123" s="730" t="s">
        <v>590</v>
      </c>
      <c r="C123" s="731" t="s">
        <v>602</v>
      </c>
      <c r="D123" s="732" t="s">
        <v>603</v>
      </c>
      <c r="E123" s="733">
        <v>50113001</v>
      </c>
      <c r="F123" s="732" t="s">
        <v>622</v>
      </c>
      <c r="G123" s="731" t="s">
        <v>623</v>
      </c>
      <c r="H123" s="731">
        <v>232165</v>
      </c>
      <c r="I123" s="731">
        <v>232165</v>
      </c>
      <c r="J123" s="731" t="s">
        <v>824</v>
      </c>
      <c r="K123" s="731" t="s">
        <v>825</v>
      </c>
      <c r="L123" s="734">
        <v>144.42000000000002</v>
      </c>
      <c r="M123" s="734">
        <v>1</v>
      </c>
      <c r="N123" s="735">
        <v>144.42000000000002</v>
      </c>
    </row>
    <row r="124" spans="1:14" ht="14.45" customHeight="1" x14ac:dyDescent="0.2">
      <c r="A124" s="729" t="s">
        <v>589</v>
      </c>
      <c r="B124" s="730" t="s">
        <v>590</v>
      </c>
      <c r="C124" s="731" t="s">
        <v>602</v>
      </c>
      <c r="D124" s="732" t="s">
        <v>603</v>
      </c>
      <c r="E124" s="733">
        <v>50113001</v>
      </c>
      <c r="F124" s="732" t="s">
        <v>622</v>
      </c>
      <c r="G124" s="731" t="s">
        <v>623</v>
      </c>
      <c r="H124" s="731">
        <v>191836</v>
      </c>
      <c r="I124" s="731">
        <v>91836</v>
      </c>
      <c r="J124" s="731" t="s">
        <v>826</v>
      </c>
      <c r="K124" s="731" t="s">
        <v>827</v>
      </c>
      <c r="L124" s="734">
        <v>44.575454545454548</v>
      </c>
      <c r="M124" s="734">
        <v>11</v>
      </c>
      <c r="N124" s="735">
        <v>490.33000000000004</v>
      </c>
    </row>
    <row r="125" spans="1:14" ht="14.45" customHeight="1" x14ac:dyDescent="0.2">
      <c r="A125" s="729" t="s">
        <v>589</v>
      </c>
      <c r="B125" s="730" t="s">
        <v>590</v>
      </c>
      <c r="C125" s="731" t="s">
        <v>602</v>
      </c>
      <c r="D125" s="732" t="s">
        <v>603</v>
      </c>
      <c r="E125" s="733">
        <v>50113001</v>
      </c>
      <c r="F125" s="732" t="s">
        <v>622</v>
      </c>
      <c r="G125" s="731" t="s">
        <v>623</v>
      </c>
      <c r="H125" s="731">
        <v>207966</v>
      </c>
      <c r="I125" s="731">
        <v>207966</v>
      </c>
      <c r="J125" s="731" t="s">
        <v>828</v>
      </c>
      <c r="K125" s="731" t="s">
        <v>829</v>
      </c>
      <c r="L125" s="734">
        <v>19.310000000000002</v>
      </c>
      <c r="M125" s="734">
        <v>5</v>
      </c>
      <c r="N125" s="735">
        <v>96.550000000000011</v>
      </c>
    </row>
    <row r="126" spans="1:14" ht="14.45" customHeight="1" x14ac:dyDescent="0.2">
      <c r="A126" s="729" t="s">
        <v>589</v>
      </c>
      <c r="B126" s="730" t="s">
        <v>590</v>
      </c>
      <c r="C126" s="731" t="s">
        <v>602</v>
      </c>
      <c r="D126" s="732" t="s">
        <v>603</v>
      </c>
      <c r="E126" s="733">
        <v>50113001</v>
      </c>
      <c r="F126" s="732" t="s">
        <v>622</v>
      </c>
      <c r="G126" s="731" t="s">
        <v>623</v>
      </c>
      <c r="H126" s="731">
        <v>132090</v>
      </c>
      <c r="I126" s="731">
        <v>32090</v>
      </c>
      <c r="J126" s="731" t="s">
        <v>830</v>
      </c>
      <c r="K126" s="731" t="s">
        <v>831</v>
      </c>
      <c r="L126" s="734">
        <v>27.392500000000002</v>
      </c>
      <c r="M126" s="734">
        <v>8</v>
      </c>
      <c r="N126" s="735">
        <v>219.14000000000001</v>
      </c>
    </row>
    <row r="127" spans="1:14" ht="14.45" customHeight="1" x14ac:dyDescent="0.2">
      <c r="A127" s="729" t="s">
        <v>589</v>
      </c>
      <c r="B127" s="730" t="s">
        <v>590</v>
      </c>
      <c r="C127" s="731" t="s">
        <v>602</v>
      </c>
      <c r="D127" s="732" t="s">
        <v>603</v>
      </c>
      <c r="E127" s="733">
        <v>50113001</v>
      </c>
      <c r="F127" s="732" t="s">
        <v>622</v>
      </c>
      <c r="G127" s="731" t="s">
        <v>623</v>
      </c>
      <c r="H127" s="731">
        <v>230437</v>
      </c>
      <c r="I127" s="731">
        <v>230437</v>
      </c>
      <c r="J127" s="731" t="s">
        <v>832</v>
      </c>
      <c r="K127" s="731" t="s">
        <v>833</v>
      </c>
      <c r="L127" s="734">
        <v>47.260000124889238</v>
      </c>
      <c r="M127" s="734">
        <v>6</v>
      </c>
      <c r="N127" s="735">
        <v>283.56000074933542</v>
      </c>
    </row>
    <row r="128" spans="1:14" ht="14.45" customHeight="1" x14ac:dyDescent="0.2">
      <c r="A128" s="729" t="s">
        <v>589</v>
      </c>
      <c r="B128" s="730" t="s">
        <v>590</v>
      </c>
      <c r="C128" s="731" t="s">
        <v>602</v>
      </c>
      <c r="D128" s="732" t="s">
        <v>603</v>
      </c>
      <c r="E128" s="733">
        <v>50113001</v>
      </c>
      <c r="F128" s="732" t="s">
        <v>622</v>
      </c>
      <c r="G128" s="731" t="s">
        <v>623</v>
      </c>
      <c r="H128" s="731">
        <v>230438</v>
      </c>
      <c r="I128" s="731">
        <v>230438</v>
      </c>
      <c r="J128" s="731" t="s">
        <v>832</v>
      </c>
      <c r="K128" s="731" t="s">
        <v>834</v>
      </c>
      <c r="L128" s="734">
        <v>71.819999999999979</v>
      </c>
      <c r="M128" s="734">
        <v>1</v>
      </c>
      <c r="N128" s="735">
        <v>71.819999999999979</v>
      </c>
    </row>
    <row r="129" spans="1:14" ht="14.45" customHeight="1" x14ac:dyDescent="0.2">
      <c r="A129" s="729" t="s">
        <v>589</v>
      </c>
      <c r="B129" s="730" t="s">
        <v>590</v>
      </c>
      <c r="C129" s="731" t="s">
        <v>602</v>
      </c>
      <c r="D129" s="732" t="s">
        <v>603</v>
      </c>
      <c r="E129" s="733">
        <v>50113001</v>
      </c>
      <c r="F129" s="732" t="s">
        <v>622</v>
      </c>
      <c r="G129" s="731" t="s">
        <v>623</v>
      </c>
      <c r="H129" s="731">
        <v>221998</v>
      </c>
      <c r="I129" s="731">
        <v>221998</v>
      </c>
      <c r="J129" s="731" t="s">
        <v>835</v>
      </c>
      <c r="K129" s="731" t="s">
        <v>836</v>
      </c>
      <c r="L129" s="734">
        <v>22.41</v>
      </c>
      <c r="M129" s="734">
        <v>20</v>
      </c>
      <c r="N129" s="735">
        <v>448.2</v>
      </c>
    </row>
    <row r="130" spans="1:14" ht="14.45" customHeight="1" x14ac:dyDescent="0.2">
      <c r="A130" s="729" t="s">
        <v>589</v>
      </c>
      <c r="B130" s="730" t="s">
        <v>590</v>
      </c>
      <c r="C130" s="731" t="s">
        <v>602</v>
      </c>
      <c r="D130" s="732" t="s">
        <v>603</v>
      </c>
      <c r="E130" s="733">
        <v>50113001</v>
      </c>
      <c r="F130" s="732" t="s">
        <v>622</v>
      </c>
      <c r="G130" s="731" t="s">
        <v>623</v>
      </c>
      <c r="H130" s="731">
        <v>502132</v>
      </c>
      <c r="I130" s="731">
        <v>9999999</v>
      </c>
      <c r="J130" s="731" t="s">
        <v>837</v>
      </c>
      <c r="K130" s="731" t="s">
        <v>838</v>
      </c>
      <c r="L130" s="734">
        <v>324.64999999999998</v>
      </c>
      <c r="M130" s="734">
        <v>2</v>
      </c>
      <c r="N130" s="735">
        <v>649.29999999999995</v>
      </c>
    </row>
    <row r="131" spans="1:14" ht="14.45" customHeight="1" x14ac:dyDescent="0.2">
      <c r="A131" s="729" t="s">
        <v>589</v>
      </c>
      <c r="B131" s="730" t="s">
        <v>590</v>
      </c>
      <c r="C131" s="731" t="s">
        <v>602</v>
      </c>
      <c r="D131" s="732" t="s">
        <v>603</v>
      </c>
      <c r="E131" s="733">
        <v>50113001</v>
      </c>
      <c r="F131" s="732" t="s">
        <v>622</v>
      </c>
      <c r="G131" s="731" t="s">
        <v>636</v>
      </c>
      <c r="H131" s="731">
        <v>56976</v>
      </c>
      <c r="I131" s="731">
        <v>56976</v>
      </c>
      <c r="J131" s="731" t="s">
        <v>839</v>
      </c>
      <c r="K131" s="731" t="s">
        <v>840</v>
      </c>
      <c r="L131" s="734">
        <v>11.83</v>
      </c>
      <c r="M131" s="734">
        <v>1</v>
      </c>
      <c r="N131" s="735">
        <v>11.83</v>
      </c>
    </row>
    <row r="132" spans="1:14" ht="14.45" customHeight="1" x14ac:dyDescent="0.2">
      <c r="A132" s="729" t="s">
        <v>589</v>
      </c>
      <c r="B132" s="730" t="s">
        <v>590</v>
      </c>
      <c r="C132" s="731" t="s">
        <v>602</v>
      </c>
      <c r="D132" s="732" t="s">
        <v>603</v>
      </c>
      <c r="E132" s="733">
        <v>50113001</v>
      </c>
      <c r="F132" s="732" t="s">
        <v>622</v>
      </c>
      <c r="G132" s="731" t="s">
        <v>623</v>
      </c>
      <c r="H132" s="731">
        <v>154094</v>
      </c>
      <c r="I132" s="731">
        <v>54094</v>
      </c>
      <c r="J132" s="731" t="s">
        <v>841</v>
      </c>
      <c r="K132" s="731" t="s">
        <v>842</v>
      </c>
      <c r="L132" s="734">
        <v>111.24</v>
      </c>
      <c r="M132" s="734">
        <v>1</v>
      </c>
      <c r="N132" s="735">
        <v>111.24</v>
      </c>
    </row>
    <row r="133" spans="1:14" ht="14.45" customHeight="1" x14ac:dyDescent="0.2">
      <c r="A133" s="729" t="s">
        <v>589</v>
      </c>
      <c r="B133" s="730" t="s">
        <v>590</v>
      </c>
      <c r="C133" s="731" t="s">
        <v>602</v>
      </c>
      <c r="D133" s="732" t="s">
        <v>603</v>
      </c>
      <c r="E133" s="733">
        <v>50113001</v>
      </c>
      <c r="F133" s="732" t="s">
        <v>622</v>
      </c>
      <c r="G133" s="731" t="s">
        <v>623</v>
      </c>
      <c r="H133" s="731">
        <v>845240</v>
      </c>
      <c r="I133" s="731">
        <v>109799</v>
      </c>
      <c r="J133" s="731" t="s">
        <v>843</v>
      </c>
      <c r="K133" s="731" t="s">
        <v>844</v>
      </c>
      <c r="L133" s="734">
        <v>81.029523809523809</v>
      </c>
      <c r="M133" s="734">
        <v>21</v>
      </c>
      <c r="N133" s="735">
        <v>1701.62</v>
      </c>
    </row>
    <row r="134" spans="1:14" ht="14.45" customHeight="1" x14ac:dyDescent="0.2">
      <c r="A134" s="729" t="s">
        <v>589</v>
      </c>
      <c r="B134" s="730" t="s">
        <v>590</v>
      </c>
      <c r="C134" s="731" t="s">
        <v>602</v>
      </c>
      <c r="D134" s="732" t="s">
        <v>603</v>
      </c>
      <c r="E134" s="733">
        <v>50113001</v>
      </c>
      <c r="F134" s="732" t="s">
        <v>622</v>
      </c>
      <c r="G134" s="731" t="s">
        <v>623</v>
      </c>
      <c r="H134" s="731">
        <v>845123</v>
      </c>
      <c r="I134" s="731">
        <v>109797</v>
      </c>
      <c r="J134" s="731" t="s">
        <v>843</v>
      </c>
      <c r="K134" s="731" t="s">
        <v>845</v>
      </c>
      <c r="L134" s="734">
        <v>28.45</v>
      </c>
      <c r="M134" s="734">
        <v>3</v>
      </c>
      <c r="N134" s="735">
        <v>85.35</v>
      </c>
    </row>
    <row r="135" spans="1:14" ht="14.45" customHeight="1" x14ac:dyDescent="0.2">
      <c r="A135" s="729" t="s">
        <v>589</v>
      </c>
      <c r="B135" s="730" t="s">
        <v>590</v>
      </c>
      <c r="C135" s="731" t="s">
        <v>602</v>
      </c>
      <c r="D135" s="732" t="s">
        <v>603</v>
      </c>
      <c r="E135" s="733">
        <v>50113001</v>
      </c>
      <c r="F135" s="732" t="s">
        <v>622</v>
      </c>
      <c r="G135" s="731" t="s">
        <v>636</v>
      </c>
      <c r="H135" s="731">
        <v>231956</v>
      </c>
      <c r="I135" s="731">
        <v>231956</v>
      </c>
      <c r="J135" s="731" t="s">
        <v>846</v>
      </c>
      <c r="K135" s="731" t="s">
        <v>847</v>
      </c>
      <c r="L135" s="734">
        <v>49.76</v>
      </c>
      <c r="M135" s="734">
        <v>1</v>
      </c>
      <c r="N135" s="735">
        <v>49.76</v>
      </c>
    </row>
    <row r="136" spans="1:14" ht="14.45" customHeight="1" x14ac:dyDescent="0.2">
      <c r="A136" s="729" t="s">
        <v>589</v>
      </c>
      <c r="B136" s="730" t="s">
        <v>590</v>
      </c>
      <c r="C136" s="731" t="s">
        <v>602</v>
      </c>
      <c r="D136" s="732" t="s">
        <v>603</v>
      </c>
      <c r="E136" s="733">
        <v>50113001</v>
      </c>
      <c r="F136" s="732" t="s">
        <v>622</v>
      </c>
      <c r="G136" s="731" t="s">
        <v>636</v>
      </c>
      <c r="H136" s="731">
        <v>131934</v>
      </c>
      <c r="I136" s="731">
        <v>31934</v>
      </c>
      <c r="J136" s="731" t="s">
        <v>846</v>
      </c>
      <c r="K136" s="731" t="s">
        <v>847</v>
      </c>
      <c r="L136" s="734">
        <v>49.760000000000012</v>
      </c>
      <c r="M136" s="734">
        <v>1</v>
      </c>
      <c r="N136" s="735">
        <v>49.760000000000012</v>
      </c>
    </row>
    <row r="137" spans="1:14" ht="14.45" customHeight="1" x14ac:dyDescent="0.2">
      <c r="A137" s="729" t="s">
        <v>589</v>
      </c>
      <c r="B137" s="730" t="s">
        <v>590</v>
      </c>
      <c r="C137" s="731" t="s">
        <v>602</v>
      </c>
      <c r="D137" s="732" t="s">
        <v>603</v>
      </c>
      <c r="E137" s="733">
        <v>50113001</v>
      </c>
      <c r="F137" s="732" t="s">
        <v>622</v>
      </c>
      <c r="G137" s="731" t="s">
        <v>623</v>
      </c>
      <c r="H137" s="731">
        <v>840155</v>
      </c>
      <c r="I137" s="731">
        <v>0</v>
      </c>
      <c r="J137" s="731" t="s">
        <v>848</v>
      </c>
      <c r="K137" s="731" t="s">
        <v>329</v>
      </c>
      <c r="L137" s="734">
        <v>65.792353002976</v>
      </c>
      <c r="M137" s="734">
        <v>17</v>
      </c>
      <c r="N137" s="735">
        <v>1118.4700010505919</v>
      </c>
    </row>
    <row r="138" spans="1:14" ht="14.45" customHeight="1" x14ac:dyDescent="0.2">
      <c r="A138" s="729" t="s">
        <v>589</v>
      </c>
      <c r="B138" s="730" t="s">
        <v>590</v>
      </c>
      <c r="C138" s="731" t="s">
        <v>602</v>
      </c>
      <c r="D138" s="732" t="s">
        <v>603</v>
      </c>
      <c r="E138" s="733">
        <v>50113001</v>
      </c>
      <c r="F138" s="732" t="s">
        <v>622</v>
      </c>
      <c r="G138" s="731" t="s">
        <v>623</v>
      </c>
      <c r="H138" s="731">
        <v>100643</v>
      </c>
      <c r="I138" s="731">
        <v>643</v>
      </c>
      <c r="J138" s="731" t="s">
        <v>849</v>
      </c>
      <c r="K138" s="731" t="s">
        <v>850</v>
      </c>
      <c r="L138" s="734">
        <v>63.56</v>
      </c>
      <c r="M138" s="734">
        <v>4</v>
      </c>
      <c r="N138" s="735">
        <v>254.24</v>
      </c>
    </row>
    <row r="139" spans="1:14" ht="14.45" customHeight="1" x14ac:dyDescent="0.2">
      <c r="A139" s="729" t="s">
        <v>589</v>
      </c>
      <c r="B139" s="730" t="s">
        <v>590</v>
      </c>
      <c r="C139" s="731" t="s">
        <v>602</v>
      </c>
      <c r="D139" s="732" t="s">
        <v>603</v>
      </c>
      <c r="E139" s="733">
        <v>50113001</v>
      </c>
      <c r="F139" s="732" t="s">
        <v>622</v>
      </c>
      <c r="G139" s="731" t="s">
        <v>623</v>
      </c>
      <c r="H139" s="731">
        <v>117926</v>
      </c>
      <c r="I139" s="731">
        <v>201609</v>
      </c>
      <c r="J139" s="731" t="s">
        <v>851</v>
      </c>
      <c r="K139" s="731" t="s">
        <v>852</v>
      </c>
      <c r="L139" s="734">
        <v>43.827500000000001</v>
      </c>
      <c r="M139" s="734">
        <v>8</v>
      </c>
      <c r="N139" s="735">
        <v>350.62</v>
      </c>
    </row>
    <row r="140" spans="1:14" ht="14.45" customHeight="1" x14ac:dyDescent="0.2">
      <c r="A140" s="729" t="s">
        <v>589</v>
      </c>
      <c r="B140" s="730" t="s">
        <v>590</v>
      </c>
      <c r="C140" s="731" t="s">
        <v>602</v>
      </c>
      <c r="D140" s="732" t="s">
        <v>603</v>
      </c>
      <c r="E140" s="733">
        <v>50113001</v>
      </c>
      <c r="F140" s="732" t="s">
        <v>622</v>
      </c>
      <c r="G140" s="731" t="s">
        <v>636</v>
      </c>
      <c r="H140" s="731">
        <v>153950</v>
      </c>
      <c r="I140" s="731">
        <v>53950</v>
      </c>
      <c r="J140" s="731" t="s">
        <v>853</v>
      </c>
      <c r="K140" s="731" t="s">
        <v>854</v>
      </c>
      <c r="L140" s="734">
        <v>91.43</v>
      </c>
      <c r="M140" s="734">
        <v>1</v>
      </c>
      <c r="N140" s="735">
        <v>91.43</v>
      </c>
    </row>
    <row r="141" spans="1:14" ht="14.45" customHeight="1" x14ac:dyDescent="0.2">
      <c r="A141" s="729" t="s">
        <v>589</v>
      </c>
      <c r="B141" s="730" t="s">
        <v>590</v>
      </c>
      <c r="C141" s="731" t="s">
        <v>602</v>
      </c>
      <c r="D141" s="732" t="s">
        <v>603</v>
      </c>
      <c r="E141" s="733">
        <v>50113001</v>
      </c>
      <c r="F141" s="732" t="s">
        <v>622</v>
      </c>
      <c r="G141" s="731" t="s">
        <v>636</v>
      </c>
      <c r="H141" s="731">
        <v>233360</v>
      </c>
      <c r="I141" s="731">
        <v>233360</v>
      </c>
      <c r="J141" s="731" t="s">
        <v>855</v>
      </c>
      <c r="K141" s="731" t="s">
        <v>856</v>
      </c>
      <c r="L141" s="734">
        <v>21.96</v>
      </c>
      <c r="M141" s="734">
        <v>1</v>
      </c>
      <c r="N141" s="735">
        <v>21.96</v>
      </c>
    </row>
    <row r="142" spans="1:14" ht="14.45" customHeight="1" x14ac:dyDescent="0.2">
      <c r="A142" s="729" t="s">
        <v>589</v>
      </c>
      <c r="B142" s="730" t="s">
        <v>590</v>
      </c>
      <c r="C142" s="731" t="s">
        <v>602</v>
      </c>
      <c r="D142" s="732" t="s">
        <v>603</v>
      </c>
      <c r="E142" s="733">
        <v>50113001</v>
      </c>
      <c r="F142" s="732" t="s">
        <v>622</v>
      </c>
      <c r="G142" s="731" t="s">
        <v>636</v>
      </c>
      <c r="H142" s="731">
        <v>233366</v>
      </c>
      <c r="I142" s="731">
        <v>233366</v>
      </c>
      <c r="J142" s="731" t="s">
        <v>855</v>
      </c>
      <c r="K142" s="731" t="s">
        <v>857</v>
      </c>
      <c r="L142" s="734">
        <v>45.576666666666675</v>
      </c>
      <c r="M142" s="734">
        <v>6</v>
      </c>
      <c r="N142" s="735">
        <v>273.46000000000004</v>
      </c>
    </row>
    <row r="143" spans="1:14" ht="14.45" customHeight="1" x14ac:dyDescent="0.2">
      <c r="A143" s="729" t="s">
        <v>589</v>
      </c>
      <c r="B143" s="730" t="s">
        <v>590</v>
      </c>
      <c r="C143" s="731" t="s">
        <v>602</v>
      </c>
      <c r="D143" s="732" t="s">
        <v>603</v>
      </c>
      <c r="E143" s="733">
        <v>50113001</v>
      </c>
      <c r="F143" s="732" t="s">
        <v>622</v>
      </c>
      <c r="G143" s="731" t="s">
        <v>636</v>
      </c>
      <c r="H143" s="731">
        <v>849578</v>
      </c>
      <c r="I143" s="731">
        <v>149480</v>
      </c>
      <c r="J143" s="731" t="s">
        <v>858</v>
      </c>
      <c r="K143" s="731" t="s">
        <v>859</v>
      </c>
      <c r="L143" s="734">
        <v>58.609999999999978</v>
      </c>
      <c r="M143" s="734">
        <v>1</v>
      </c>
      <c r="N143" s="735">
        <v>58.609999999999978</v>
      </c>
    </row>
    <row r="144" spans="1:14" ht="14.45" customHeight="1" x14ac:dyDescent="0.2">
      <c r="A144" s="729" t="s">
        <v>589</v>
      </c>
      <c r="B144" s="730" t="s">
        <v>590</v>
      </c>
      <c r="C144" s="731" t="s">
        <v>602</v>
      </c>
      <c r="D144" s="732" t="s">
        <v>603</v>
      </c>
      <c r="E144" s="733">
        <v>50113001</v>
      </c>
      <c r="F144" s="732" t="s">
        <v>622</v>
      </c>
      <c r="G144" s="731" t="s">
        <v>623</v>
      </c>
      <c r="H144" s="731">
        <v>848770</v>
      </c>
      <c r="I144" s="731">
        <v>155685</v>
      </c>
      <c r="J144" s="731" t="s">
        <v>860</v>
      </c>
      <c r="K144" s="731" t="s">
        <v>857</v>
      </c>
      <c r="L144" s="734">
        <v>140.86000000000004</v>
      </c>
      <c r="M144" s="734">
        <v>1</v>
      </c>
      <c r="N144" s="735">
        <v>140.86000000000004</v>
      </c>
    </row>
    <row r="145" spans="1:14" ht="14.45" customHeight="1" x14ac:dyDescent="0.2">
      <c r="A145" s="729" t="s">
        <v>589</v>
      </c>
      <c r="B145" s="730" t="s">
        <v>590</v>
      </c>
      <c r="C145" s="731" t="s">
        <v>602</v>
      </c>
      <c r="D145" s="732" t="s">
        <v>603</v>
      </c>
      <c r="E145" s="733">
        <v>50113006</v>
      </c>
      <c r="F145" s="732" t="s">
        <v>861</v>
      </c>
      <c r="G145" s="731" t="s">
        <v>636</v>
      </c>
      <c r="H145" s="731">
        <v>33850</v>
      </c>
      <c r="I145" s="731">
        <v>33850</v>
      </c>
      <c r="J145" s="731" t="s">
        <v>862</v>
      </c>
      <c r="K145" s="731" t="s">
        <v>863</v>
      </c>
      <c r="L145" s="734">
        <v>148.66</v>
      </c>
      <c r="M145" s="734">
        <v>2</v>
      </c>
      <c r="N145" s="735">
        <v>297.32</v>
      </c>
    </row>
    <row r="146" spans="1:14" ht="14.45" customHeight="1" x14ac:dyDescent="0.2">
      <c r="A146" s="729" t="s">
        <v>589</v>
      </c>
      <c r="B146" s="730" t="s">
        <v>590</v>
      </c>
      <c r="C146" s="731" t="s">
        <v>602</v>
      </c>
      <c r="D146" s="732" t="s">
        <v>603</v>
      </c>
      <c r="E146" s="733">
        <v>50113008</v>
      </c>
      <c r="F146" s="732" t="s">
        <v>864</v>
      </c>
      <c r="G146" s="731"/>
      <c r="H146" s="731"/>
      <c r="I146" s="731">
        <v>230687</v>
      </c>
      <c r="J146" s="731" t="s">
        <v>865</v>
      </c>
      <c r="K146" s="731" t="s">
        <v>866</v>
      </c>
      <c r="L146" s="734">
        <v>4305.39990234375</v>
      </c>
      <c r="M146" s="734">
        <v>1</v>
      </c>
      <c r="N146" s="735">
        <v>4305.39990234375</v>
      </c>
    </row>
    <row r="147" spans="1:14" ht="14.45" customHeight="1" x14ac:dyDescent="0.2">
      <c r="A147" s="729" t="s">
        <v>589</v>
      </c>
      <c r="B147" s="730" t="s">
        <v>590</v>
      </c>
      <c r="C147" s="731" t="s">
        <v>602</v>
      </c>
      <c r="D147" s="732" t="s">
        <v>603</v>
      </c>
      <c r="E147" s="733">
        <v>50113013</v>
      </c>
      <c r="F147" s="732" t="s">
        <v>867</v>
      </c>
      <c r="G147" s="731" t="s">
        <v>636</v>
      </c>
      <c r="H147" s="731">
        <v>185525</v>
      </c>
      <c r="I147" s="731">
        <v>85525</v>
      </c>
      <c r="J147" s="731" t="s">
        <v>868</v>
      </c>
      <c r="K147" s="731" t="s">
        <v>869</v>
      </c>
      <c r="L147" s="734">
        <v>110.18999999999998</v>
      </c>
      <c r="M147" s="734">
        <v>1</v>
      </c>
      <c r="N147" s="735">
        <v>110.18999999999998</v>
      </c>
    </row>
    <row r="148" spans="1:14" ht="14.45" customHeight="1" x14ac:dyDescent="0.2">
      <c r="A148" s="729" t="s">
        <v>589</v>
      </c>
      <c r="B148" s="730" t="s">
        <v>590</v>
      </c>
      <c r="C148" s="731" t="s">
        <v>602</v>
      </c>
      <c r="D148" s="732" t="s">
        <v>603</v>
      </c>
      <c r="E148" s="733">
        <v>50113013</v>
      </c>
      <c r="F148" s="732" t="s">
        <v>867</v>
      </c>
      <c r="G148" s="731" t="s">
        <v>623</v>
      </c>
      <c r="H148" s="731">
        <v>203097</v>
      </c>
      <c r="I148" s="731">
        <v>203097</v>
      </c>
      <c r="J148" s="731" t="s">
        <v>870</v>
      </c>
      <c r="K148" s="731" t="s">
        <v>871</v>
      </c>
      <c r="L148" s="734">
        <v>167.33999999999997</v>
      </c>
      <c r="M148" s="734">
        <v>1</v>
      </c>
      <c r="N148" s="735">
        <v>167.33999999999997</v>
      </c>
    </row>
    <row r="149" spans="1:14" ht="14.45" customHeight="1" x14ac:dyDescent="0.2">
      <c r="A149" s="729" t="s">
        <v>589</v>
      </c>
      <c r="B149" s="730" t="s">
        <v>590</v>
      </c>
      <c r="C149" s="731" t="s">
        <v>602</v>
      </c>
      <c r="D149" s="732" t="s">
        <v>603</v>
      </c>
      <c r="E149" s="733">
        <v>50113013</v>
      </c>
      <c r="F149" s="732" t="s">
        <v>867</v>
      </c>
      <c r="G149" s="731" t="s">
        <v>623</v>
      </c>
      <c r="H149" s="731">
        <v>172972</v>
      </c>
      <c r="I149" s="731">
        <v>72972</v>
      </c>
      <c r="J149" s="731" t="s">
        <v>872</v>
      </c>
      <c r="K149" s="731" t="s">
        <v>873</v>
      </c>
      <c r="L149" s="734">
        <v>203.72</v>
      </c>
      <c r="M149" s="734">
        <v>8</v>
      </c>
      <c r="N149" s="735">
        <v>1629.76</v>
      </c>
    </row>
    <row r="150" spans="1:14" ht="14.45" customHeight="1" x14ac:dyDescent="0.2">
      <c r="A150" s="729" t="s">
        <v>589</v>
      </c>
      <c r="B150" s="730" t="s">
        <v>590</v>
      </c>
      <c r="C150" s="731" t="s">
        <v>602</v>
      </c>
      <c r="D150" s="732" t="s">
        <v>603</v>
      </c>
      <c r="E150" s="733">
        <v>50113013</v>
      </c>
      <c r="F150" s="732" t="s">
        <v>867</v>
      </c>
      <c r="G150" s="731" t="s">
        <v>636</v>
      </c>
      <c r="H150" s="731">
        <v>105951</v>
      </c>
      <c r="I150" s="731">
        <v>5951</v>
      </c>
      <c r="J150" s="731" t="s">
        <v>874</v>
      </c>
      <c r="K150" s="731" t="s">
        <v>875</v>
      </c>
      <c r="L150" s="734">
        <v>113.75</v>
      </c>
      <c r="M150" s="734">
        <v>1</v>
      </c>
      <c r="N150" s="735">
        <v>113.75</v>
      </c>
    </row>
    <row r="151" spans="1:14" ht="14.45" customHeight="1" x14ac:dyDescent="0.2">
      <c r="A151" s="729" t="s">
        <v>589</v>
      </c>
      <c r="B151" s="730" t="s">
        <v>590</v>
      </c>
      <c r="C151" s="731" t="s">
        <v>602</v>
      </c>
      <c r="D151" s="732" t="s">
        <v>603</v>
      </c>
      <c r="E151" s="733">
        <v>50113013</v>
      </c>
      <c r="F151" s="732" t="s">
        <v>867</v>
      </c>
      <c r="G151" s="731" t="s">
        <v>623</v>
      </c>
      <c r="H151" s="731">
        <v>201961</v>
      </c>
      <c r="I151" s="731">
        <v>201961</v>
      </c>
      <c r="J151" s="731" t="s">
        <v>876</v>
      </c>
      <c r="K151" s="731" t="s">
        <v>877</v>
      </c>
      <c r="L151" s="734">
        <v>321.41666666666669</v>
      </c>
      <c r="M151" s="734">
        <v>9</v>
      </c>
      <c r="N151" s="735">
        <v>2892.75</v>
      </c>
    </row>
    <row r="152" spans="1:14" ht="14.45" customHeight="1" x14ac:dyDescent="0.2">
      <c r="A152" s="729" t="s">
        <v>589</v>
      </c>
      <c r="B152" s="730" t="s">
        <v>590</v>
      </c>
      <c r="C152" s="731" t="s">
        <v>602</v>
      </c>
      <c r="D152" s="732" t="s">
        <v>603</v>
      </c>
      <c r="E152" s="733">
        <v>50113013</v>
      </c>
      <c r="F152" s="732" t="s">
        <v>867</v>
      </c>
      <c r="G152" s="731" t="s">
        <v>623</v>
      </c>
      <c r="H152" s="731">
        <v>136083</v>
      </c>
      <c r="I152" s="731">
        <v>136083</v>
      </c>
      <c r="J152" s="731" t="s">
        <v>878</v>
      </c>
      <c r="K152" s="731" t="s">
        <v>879</v>
      </c>
      <c r="L152" s="734">
        <v>484.65217886178874</v>
      </c>
      <c r="M152" s="734">
        <v>61.500000000000028</v>
      </c>
      <c r="N152" s="735">
        <v>29806.109000000022</v>
      </c>
    </row>
    <row r="153" spans="1:14" ht="14.45" customHeight="1" x14ac:dyDescent="0.2">
      <c r="A153" s="729" t="s">
        <v>589</v>
      </c>
      <c r="B153" s="730" t="s">
        <v>590</v>
      </c>
      <c r="C153" s="731" t="s">
        <v>602</v>
      </c>
      <c r="D153" s="732" t="s">
        <v>603</v>
      </c>
      <c r="E153" s="733">
        <v>50113013</v>
      </c>
      <c r="F153" s="732" t="s">
        <v>867</v>
      </c>
      <c r="G153" s="731" t="s">
        <v>623</v>
      </c>
      <c r="H153" s="731">
        <v>498791</v>
      </c>
      <c r="I153" s="731">
        <v>9999999</v>
      </c>
      <c r="J153" s="731" t="s">
        <v>880</v>
      </c>
      <c r="K153" s="731" t="s">
        <v>881</v>
      </c>
      <c r="L153" s="734">
        <v>1316.8649999999996</v>
      </c>
      <c r="M153" s="734">
        <v>12.760000000000005</v>
      </c>
      <c r="N153" s="735">
        <v>16803.197400000001</v>
      </c>
    </row>
    <row r="154" spans="1:14" ht="14.45" customHeight="1" x14ac:dyDescent="0.2">
      <c r="A154" s="729" t="s">
        <v>589</v>
      </c>
      <c r="B154" s="730" t="s">
        <v>590</v>
      </c>
      <c r="C154" s="731" t="s">
        <v>602</v>
      </c>
      <c r="D154" s="732" t="s">
        <v>603</v>
      </c>
      <c r="E154" s="733">
        <v>50113013</v>
      </c>
      <c r="F154" s="732" t="s">
        <v>867</v>
      </c>
      <c r="G154" s="731" t="s">
        <v>623</v>
      </c>
      <c r="H154" s="731">
        <v>183926</v>
      </c>
      <c r="I154" s="731">
        <v>183926</v>
      </c>
      <c r="J154" s="731" t="s">
        <v>882</v>
      </c>
      <c r="K154" s="731" t="s">
        <v>883</v>
      </c>
      <c r="L154" s="734">
        <v>132.13470588235296</v>
      </c>
      <c r="M154" s="734">
        <v>0.67999999999999994</v>
      </c>
      <c r="N154" s="735">
        <v>89.851600000000005</v>
      </c>
    </row>
    <row r="155" spans="1:14" ht="14.45" customHeight="1" x14ac:dyDescent="0.2">
      <c r="A155" s="729" t="s">
        <v>589</v>
      </c>
      <c r="B155" s="730" t="s">
        <v>590</v>
      </c>
      <c r="C155" s="731" t="s">
        <v>602</v>
      </c>
      <c r="D155" s="732" t="s">
        <v>603</v>
      </c>
      <c r="E155" s="733">
        <v>50113013</v>
      </c>
      <c r="F155" s="732" t="s">
        <v>867</v>
      </c>
      <c r="G155" s="731" t="s">
        <v>636</v>
      </c>
      <c r="H155" s="731">
        <v>849887</v>
      </c>
      <c r="I155" s="731">
        <v>129834</v>
      </c>
      <c r="J155" s="731" t="s">
        <v>884</v>
      </c>
      <c r="K155" s="731" t="s">
        <v>885</v>
      </c>
      <c r="L155" s="734">
        <v>150.69999999999999</v>
      </c>
      <c r="M155" s="734">
        <v>3.8</v>
      </c>
      <c r="N155" s="735">
        <v>572.66</v>
      </c>
    </row>
    <row r="156" spans="1:14" ht="14.45" customHeight="1" x14ac:dyDescent="0.2">
      <c r="A156" s="729" t="s">
        <v>589</v>
      </c>
      <c r="B156" s="730" t="s">
        <v>590</v>
      </c>
      <c r="C156" s="731" t="s">
        <v>602</v>
      </c>
      <c r="D156" s="732" t="s">
        <v>603</v>
      </c>
      <c r="E156" s="733">
        <v>50113013</v>
      </c>
      <c r="F156" s="732" t="s">
        <v>867</v>
      </c>
      <c r="G156" s="731" t="s">
        <v>636</v>
      </c>
      <c r="H156" s="731">
        <v>849655</v>
      </c>
      <c r="I156" s="731">
        <v>129836</v>
      </c>
      <c r="J156" s="731" t="s">
        <v>886</v>
      </c>
      <c r="K156" s="731" t="s">
        <v>885</v>
      </c>
      <c r="L156" s="734">
        <v>264.00000000000028</v>
      </c>
      <c r="M156" s="734">
        <v>11.199999999999994</v>
      </c>
      <c r="N156" s="735">
        <v>2956.8000000000015</v>
      </c>
    </row>
    <row r="157" spans="1:14" ht="14.45" customHeight="1" x14ac:dyDescent="0.2">
      <c r="A157" s="729" t="s">
        <v>589</v>
      </c>
      <c r="B157" s="730" t="s">
        <v>590</v>
      </c>
      <c r="C157" s="731" t="s">
        <v>602</v>
      </c>
      <c r="D157" s="732" t="s">
        <v>603</v>
      </c>
      <c r="E157" s="733">
        <v>50113013</v>
      </c>
      <c r="F157" s="732" t="s">
        <v>867</v>
      </c>
      <c r="G157" s="731" t="s">
        <v>623</v>
      </c>
      <c r="H157" s="731">
        <v>101066</v>
      </c>
      <c r="I157" s="731">
        <v>1066</v>
      </c>
      <c r="J157" s="731" t="s">
        <v>887</v>
      </c>
      <c r="K157" s="731" t="s">
        <v>888</v>
      </c>
      <c r="L157" s="734">
        <v>57.288750000000007</v>
      </c>
      <c r="M157" s="734">
        <v>8</v>
      </c>
      <c r="N157" s="735">
        <v>458.31000000000006</v>
      </c>
    </row>
    <row r="158" spans="1:14" ht="14.45" customHeight="1" x14ac:dyDescent="0.2">
      <c r="A158" s="729" t="s">
        <v>589</v>
      </c>
      <c r="B158" s="730" t="s">
        <v>590</v>
      </c>
      <c r="C158" s="731" t="s">
        <v>602</v>
      </c>
      <c r="D158" s="732" t="s">
        <v>603</v>
      </c>
      <c r="E158" s="733">
        <v>50113013</v>
      </c>
      <c r="F158" s="732" t="s">
        <v>867</v>
      </c>
      <c r="G158" s="731" t="s">
        <v>623</v>
      </c>
      <c r="H158" s="731">
        <v>148262</v>
      </c>
      <c r="I158" s="731">
        <v>48262</v>
      </c>
      <c r="J158" s="731" t="s">
        <v>887</v>
      </c>
      <c r="K158" s="731" t="s">
        <v>889</v>
      </c>
      <c r="L158" s="734">
        <v>37.740000000000009</v>
      </c>
      <c r="M158" s="734">
        <v>1</v>
      </c>
      <c r="N158" s="735">
        <v>37.740000000000009</v>
      </c>
    </row>
    <row r="159" spans="1:14" ht="14.45" customHeight="1" x14ac:dyDescent="0.2">
      <c r="A159" s="729" t="s">
        <v>589</v>
      </c>
      <c r="B159" s="730" t="s">
        <v>590</v>
      </c>
      <c r="C159" s="731" t="s">
        <v>602</v>
      </c>
      <c r="D159" s="732" t="s">
        <v>603</v>
      </c>
      <c r="E159" s="733">
        <v>50113013</v>
      </c>
      <c r="F159" s="732" t="s">
        <v>867</v>
      </c>
      <c r="G159" s="731" t="s">
        <v>623</v>
      </c>
      <c r="H159" s="731">
        <v>394618</v>
      </c>
      <c r="I159" s="731">
        <v>112786</v>
      </c>
      <c r="J159" s="731" t="s">
        <v>890</v>
      </c>
      <c r="K159" s="731" t="s">
        <v>891</v>
      </c>
      <c r="L159" s="734">
        <v>328.87800000000004</v>
      </c>
      <c r="M159" s="734">
        <v>0.30000000000000004</v>
      </c>
      <c r="N159" s="735">
        <v>98.663400000000024</v>
      </c>
    </row>
    <row r="160" spans="1:14" ht="14.45" customHeight="1" x14ac:dyDescent="0.2">
      <c r="A160" s="729" t="s">
        <v>589</v>
      </c>
      <c r="B160" s="730" t="s">
        <v>590</v>
      </c>
      <c r="C160" s="731" t="s">
        <v>602</v>
      </c>
      <c r="D160" s="732" t="s">
        <v>603</v>
      </c>
      <c r="E160" s="733">
        <v>50113013</v>
      </c>
      <c r="F160" s="732" t="s">
        <v>867</v>
      </c>
      <c r="G160" s="731" t="s">
        <v>623</v>
      </c>
      <c r="H160" s="731">
        <v>96414</v>
      </c>
      <c r="I160" s="731">
        <v>96414</v>
      </c>
      <c r="J160" s="731" t="s">
        <v>892</v>
      </c>
      <c r="K160" s="731" t="s">
        <v>893</v>
      </c>
      <c r="L160" s="734">
        <v>59.2</v>
      </c>
      <c r="M160" s="734">
        <v>1</v>
      </c>
      <c r="N160" s="735">
        <v>59.2</v>
      </c>
    </row>
    <row r="161" spans="1:14" ht="14.45" customHeight="1" x14ac:dyDescent="0.2">
      <c r="A161" s="729" t="s">
        <v>589</v>
      </c>
      <c r="B161" s="730" t="s">
        <v>590</v>
      </c>
      <c r="C161" s="731" t="s">
        <v>602</v>
      </c>
      <c r="D161" s="732" t="s">
        <v>603</v>
      </c>
      <c r="E161" s="733">
        <v>50113013</v>
      </c>
      <c r="F161" s="732" t="s">
        <v>867</v>
      </c>
      <c r="G161" s="731" t="s">
        <v>636</v>
      </c>
      <c r="H161" s="731">
        <v>173750</v>
      </c>
      <c r="I161" s="731">
        <v>173750</v>
      </c>
      <c r="J161" s="731" t="s">
        <v>894</v>
      </c>
      <c r="K161" s="731" t="s">
        <v>895</v>
      </c>
      <c r="L161" s="734">
        <v>825.07999999999993</v>
      </c>
      <c r="M161" s="734">
        <v>11</v>
      </c>
      <c r="N161" s="735">
        <v>9075.8799999999992</v>
      </c>
    </row>
    <row r="162" spans="1:14" ht="14.45" customHeight="1" x14ac:dyDescent="0.2">
      <c r="A162" s="729" t="s">
        <v>589</v>
      </c>
      <c r="B162" s="730" t="s">
        <v>590</v>
      </c>
      <c r="C162" s="731" t="s">
        <v>602</v>
      </c>
      <c r="D162" s="732" t="s">
        <v>603</v>
      </c>
      <c r="E162" s="733">
        <v>50113013</v>
      </c>
      <c r="F162" s="732" t="s">
        <v>867</v>
      </c>
      <c r="G162" s="731" t="s">
        <v>623</v>
      </c>
      <c r="H162" s="731">
        <v>101076</v>
      </c>
      <c r="I162" s="731">
        <v>1076</v>
      </c>
      <c r="J162" s="731" t="s">
        <v>896</v>
      </c>
      <c r="K162" s="731" t="s">
        <v>792</v>
      </c>
      <c r="L162" s="734">
        <v>78.33</v>
      </c>
      <c r="M162" s="734">
        <v>1</v>
      </c>
      <c r="N162" s="735">
        <v>78.33</v>
      </c>
    </row>
    <row r="163" spans="1:14" ht="14.45" customHeight="1" x14ac:dyDescent="0.2">
      <c r="A163" s="729" t="s">
        <v>589</v>
      </c>
      <c r="B163" s="730" t="s">
        <v>590</v>
      </c>
      <c r="C163" s="731" t="s">
        <v>602</v>
      </c>
      <c r="D163" s="732" t="s">
        <v>603</v>
      </c>
      <c r="E163" s="733">
        <v>50113013</v>
      </c>
      <c r="F163" s="732" t="s">
        <v>867</v>
      </c>
      <c r="G163" s="731" t="s">
        <v>636</v>
      </c>
      <c r="H163" s="731">
        <v>206563</v>
      </c>
      <c r="I163" s="731">
        <v>206563</v>
      </c>
      <c r="J163" s="731" t="s">
        <v>897</v>
      </c>
      <c r="K163" s="731" t="s">
        <v>898</v>
      </c>
      <c r="L163" s="734">
        <v>19.04</v>
      </c>
      <c r="M163" s="734">
        <v>20</v>
      </c>
      <c r="N163" s="735">
        <v>380.79999999999995</v>
      </c>
    </row>
    <row r="164" spans="1:14" ht="14.45" customHeight="1" x14ac:dyDescent="0.2">
      <c r="A164" s="729" t="s">
        <v>589</v>
      </c>
      <c r="B164" s="730" t="s">
        <v>590</v>
      </c>
      <c r="C164" s="731" t="s">
        <v>602</v>
      </c>
      <c r="D164" s="732" t="s">
        <v>603</v>
      </c>
      <c r="E164" s="733">
        <v>50113013</v>
      </c>
      <c r="F164" s="732" t="s">
        <v>867</v>
      </c>
      <c r="G164" s="731" t="s">
        <v>636</v>
      </c>
      <c r="H164" s="731">
        <v>126127</v>
      </c>
      <c r="I164" s="731">
        <v>26127</v>
      </c>
      <c r="J164" s="731" t="s">
        <v>899</v>
      </c>
      <c r="K164" s="731" t="s">
        <v>900</v>
      </c>
      <c r="L164" s="734">
        <v>2237.729999999995</v>
      </c>
      <c r="M164" s="734">
        <v>0.20000000000000018</v>
      </c>
      <c r="N164" s="735">
        <v>447.54599999999937</v>
      </c>
    </row>
    <row r="165" spans="1:14" ht="14.45" customHeight="1" x14ac:dyDescent="0.2">
      <c r="A165" s="729" t="s">
        <v>589</v>
      </c>
      <c r="B165" s="730" t="s">
        <v>590</v>
      </c>
      <c r="C165" s="731" t="s">
        <v>602</v>
      </c>
      <c r="D165" s="732" t="s">
        <v>603</v>
      </c>
      <c r="E165" s="733">
        <v>50113013</v>
      </c>
      <c r="F165" s="732" t="s">
        <v>867</v>
      </c>
      <c r="G165" s="731" t="s">
        <v>636</v>
      </c>
      <c r="H165" s="731">
        <v>166269</v>
      </c>
      <c r="I165" s="731">
        <v>166269</v>
      </c>
      <c r="J165" s="731" t="s">
        <v>901</v>
      </c>
      <c r="K165" s="731" t="s">
        <v>902</v>
      </c>
      <c r="L165" s="734">
        <v>52.88000000000001</v>
      </c>
      <c r="M165" s="734">
        <v>58</v>
      </c>
      <c r="N165" s="735">
        <v>3067.0400000000004</v>
      </c>
    </row>
    <row r="166" spans="1:14" ht="14.45" customHeight="1" x14ac:dyDescent="0.2">
      <c r="A166" s="729" t="s">
        <v>589</v>
      </c>
      <c r="B166" s="730" t="s">
        <v>590</v>
      </c>
      <c r="C166" s="731" t="s">
        <v>602</v>
      </c>
      <c r="D166" s="732" t="s">
        <v>603</v>
      </c>
      <c r="E166" s="733">
        <v>50113013</v>
      </c>
      <c r="F166" s="732" t="s">
        <v>867</v>
      </c>
      <c r="G166" s="731" t="s">
        <v>623</v>
      </c>
      <c r="H166" s="731">
        <v>184895</v>
      </c>
      <c r="I166" s="731">
        <v>84895</v>
      </c>
      <c r="J166" s="731" t="s">
        <v>903</v>
      </c>
      <c r="K166" s="731" t="s">
        <v>904</v>
      </c>
      <c r="L166" s="734">
        <v>66.550000000000011</v>
      </c>
      <c r="M166" s="734">
        <v>1</v>
      </c>
      <c r="N166" s="735">
        <v>66.550000000000011</v>
      </c>
    </row>
    <row r="167" spans="1:14" ht="14.45" customHeight="1" x14ac:dyDescent="0.2">
      <c r="A167" s="729" t="s">
        <v>589</v>
      </c>
      <c r="B167" s="730" t="s">
        <v>590</v>
      </c>
      <c r="C167" s="731" t="s">
        <v>607</v>
      </c>
      <c r="D167" s="732" t="s">
        <v>608</v>
      </c>
      <c r="E167" s="733">
        <v>50113001</v>
      </c>
      <c r="F167" s="732" t="s">
        <v>622</v>
      </c>
      <c r="G167" s="731" t="s">
        <v>623</v>
      </c>
      <c r="H167" s="731">
        <v>100362</v>
      </c>
      <c r="I167" s="731">
        <v>362</v>
      </c>
      <c r="J167" s="731" t="s">
        <v>628</v>
      </c>
      <c r="K167" s="731" t="s">
        <v>629</v>
      </c>
      <c r="L167" s="734">
        <v>72.570000000000007</v>
      </c>
      <c r="M167" s="734">
        <v>1</v>
      </c>
      <c r="N167" s="735">
        <v>72.570000000000007</v>
      </c>
    </row>
    <row r="168" spans="1:14" ht="14.45" customHeight="1" x14ac:dyDescent="0.2">
      <c r="A168" s="729" t="s">
        <v>589</v>
      </c>
      <c r="B168" s="730" t="s">
        <v>590</v>
      </c>
      <c r="C168" s="731" t="s">
        <v>607</v>
      </c>
      <c r="D168" s="732" t="s">
        <v>608</v>
      </c>
      <c r="E168" s="733">
        <v>50113001</v>
      </c>
      <c r="F168" s="732" t="s">
        <v>622</v>
      </c>
      <c r="G168" s="731" t="s">
        <v>623</v>
      </c>
      <c r="H168" s="731">
        <v>845008</v>
      </c>
      <c r="I168" s="731">
        <v>107806</v>
      </c>
      <c r="J168" s="731" t="s">
        <v>630</v>
      </c>
      <c r="K168" s="731" t="s">
        <v>631</v>
      </c>
      <c r="L168" s="734">
        <v>67.336666666666659</v>
      </c>
      <c r="M168" s="734">
        <v>6</v>
      </c>
      <c r="N168" s="735">
        <v>404.02</v>
      </c>
    </row>
    <row r="169" spans="1:14" ht="14.45" customHeight="1" x14ac:dyDescent="0.2">
      <c r="A169" s="729" t="s">
        <v>589</v>
      </c>
      <c r="B169" s="730" t="s">
        <v>590</v>
      </c>
      <c r="C169" s="731" t="s">
        <v>607</v>
      </c>
      <c r="D169" s="732" t="s">
        <v>608</v>
      </c>
      <c r="E169" s="733">
        <v>50113001</v>
      </c>
      <c r="F169" s="732" t="s">
        <v>622</v>
      </c>
      <c r="G169" s="731" t="s">
        <v>623</v>
      </c>
      <c r="H169" s="731">
        <v>202701</v>
      </c>
      <c r="I169" s="731">
        <v>202701</v>
      </c>
      <c r="J169" s="731" t="s">
        <v>630</v>
      </c>
      <c r="K169" s="731" t="s">
        <v>905</v>
      </c>
      <c r="L169" s="734">
        <v>134.51666666666668</v>
      </c>
      <c r="M169" s="734">
        <v>3</v>
      </c>
      <c r="N169" s="735">
        <v>403.55</v>
      </c>
    </row>
    <row r="170" spans="1:14" ht="14.45" customHeight="1" x14ac:dyDescent="0.2">
      <c r="A170" s="729" t="s">
        <v>589</v>
      </c>
      <c r="B170" s="730" t="s">
        <v>590</v>
      </c>
      <c r="C170" s="731" t="s">
        <v>607</v>
      </c>
      <c r="D170" s="732" t="s">
        <v>608</v>
      </c>
      <c r="E170" s="733">
        <v>50113001</v>
      </c>
      <c r="F170" s="732" t="s">
        <v>622</v>
      </c>
      <c r="G170" s="731" t="s">
        <v>636</v>
      </c>
      <c r="H170" s="731">
        <v>102954</v>
      </c>
      <c r="I170" s="731">
        <v>2954</v>
      </c>
      <c r="J170" s="731" t="s">
        <v>906</v>
      </c>
      <c r="K170" s="731" t="s">
        <v>665</v>
      </c>
      <c r="L170" s="734">
        <v>15.000000000000004</v>
      </c>
      <c r="M170" s="734">
        <v>1</v>
      </c>
      <c r="N170" s="735">
        <v>15.000000000000004</v>
      </c>
    </row>
    <row r="171" spans="1:14" ht="14.45" customHeight="1" x14ac:dyDescent="0.2">
      <c r="A171" s="729" t="s">
        <v>589</v>
      </c>
      <c r="B171" s="730" t="s">
        <v>590</v>
      </c>
      <c r="C171" s="731" t="s">
        <v>607</v>
      </c>
      <c r="D171" s="732" t="s">
        <v>608</v>
      </c>
      <c r="E171" s="733">
        <v>50113001</v>
      </c>
      <c r="F171" s="732" t="s">
        <v>622</v>
      </c>
      <c r="G171" s="731" t="s">
        <v>623</v>
      </c>
      <c r="H171" s="731">
        <v>176954</v>
      </c>
      <c r="I171" s="731">
        <v>176954</v>
      </c>
      <c r="J171" s="731" t="s">
        <v>907</v>
      </c>
      <c r="K171" s="731" t="s">
        <v>908</v>
      </c>
      <c r="L171" s="734">
        <v>95.11999999999999</v>
      </c>
      <c r="M171" s="734">
        <v>2</v>
      </c>
      <c r="N171" s="735">
        <v>190.23999999999998</v>
      </c>
    </row>
    <row r="172" spans="1:14" ht="14.45" customHeight="1" x14ac:dyDescent="0.2">
      <c r="A172" s="729" t="s">
        <v>589</v>
      </c>
      <c r="B172" s="730" t="s">
        <v>590</v>
      </c>
      <c r="C172" s="731" t="s">
        <v>607</v>
      </c>
      <c r="D172" s="732" t="s">
        <v>608</v>
      </c>
      <c r="E172" s="733">
        <v>50113001</v>
      </c>
      <c r="F172" s="732" t="s">
        <v>622</v>
      </c>
      <c r="G172" s="731" t="s">
        <v>636</v>
      </c>
      <c r="H172" s="731">
        <v>849444</v>
      </c>
      <c r="I172" s="731">
        <v>163085</v>
      </c>
      <c r="J172" s="731" t="s">
        <v>909</v>
      </c>
      <c r="K172" s="731" t="s">
        <v>910</v>
      </c>
      <c r="L172" s="734">
        <v>23.22</v>
      </c>
      <c r="M172" s="734">
        <v>1</v>
      </c>
      <c r="N172" s="735">
        <v>23.22</v>
      </c>
    </row>
    <row r="173" spans="1:14" ht="14.45" customHeight="1" x14ac:dyDescent="0.2">
      <c r="A173" s="729" t="s">
        <v>589</v>
      </c>
      <c r="B173" s="730" t="s">
        <v>590</v>
      </c>
      <c r="C173" s="731" t="s">
        <v>607</v>
      </c>
      <c r="D173" s="732" t="s">
        <v>608</v>
      </c>
      <c r="E173" s="733">
        <v>50113001</v>
      </c>
      <c r="F173" s="732" t="s">
        <v>622</v>
      </c>
      <c r="G173" s="731" t="s">
        <v>623</v>
      </c>
      <c r="H173" s="731">
        <v>194919</v>
      </c>
      <c r="I173" s="731">
        <v>94919</v>
      </c>
      <c r="J173" s="731" t="s">
        <v>911</v>
      </c>
      <c r="K173" s="731" t="s">
        <v>912</v>
      </c>
      <c r="L173" s="734">
        <v>51.980000000000011</v>
      </c>
      <c r="M173" s="734">
        <v>1</v>
      </c>
      <c r="N173" s="735">
        <v>51.980000000000011</v>
      </c>
    </row>
    <row r="174" spans="1:14" ht="14.45" customHeight="1" x14ac:dyDescent="0.2">
      <c r="A174" s="729" t="s">
        <v>589</v>
      </c>
      <c r="B174" s="730" t="s">
        <v>590</v>
      </c>
      <c r="C174" s="731" t="s">
        <v>607</v>
      </c>
      <c r="D174" s="732" t="s">
        <v>608</v>
      </c>
      <c r="E174" s="733">
        <v>50113001</v>
      </c>
      <c r="F174" s="732" t="s">
        <v>622</v>
      </c>
      <c r="G174" s="731" t="s">
        <v>623</v>
      </c>
      <c r="H174" s="731">
        <v>144794</v>
      </c>
      <c r="I174" s="731">
        <v>144794</v>
      </c>
      <c r="J174" s="731" t="s">
        <v>913</v>
      </c>
      <c r="K174" s="731" t="s">
        <v>844</v>
      </c>
      <c r="L174" s="734">
        <v>81.700000000000017</v>
      </c>
      <c r="M174" s="734">
        <v>1</v>
      </c>
      <c r="N174" s="735">
        <v>81.700000000000017</v>
      </c>
    </row>
    <row r="175" spans="1:14" ht="14.45" customHeight="1" x14ac:dyDescent="0.2">
      <c r="A175" s="729" t="s">
        <v>589</v>
      </c>
      <c r="B175" s="730" t="s">
        <v>590</v>
      </c>
      <c r="C175" s="731" t="s">
        <v>607</v>
      </c>
      <c r="D175" s="732" t="s">
        <v>608</v>
      </c>
      <c r="E175" s="733">
        <v>50113001</v>
      </c>
      <c r="F175" s="732" t="s">
        <v>622</v>
      </c>
      <c r="G175" s="731" t="s">
        <v>623</v>
      </c>
      <c r="H175" s="731">
        <v>207931</v>
      </c>
      <c r="I175" s="731">
        <v>207931</v>
      </c>
      <c r="J175" s="731" t="s">
        <v>639</v>
      </c>
      <c r="K175" s="731" t="s">
        <v>640</v>
      </c>
      <c r="L175" s="734">
        <v>28.349999999999998</v>
      </c>
      <c r="M175" s="734">
        <v>2</v>
      </c>
      <c r="N175" s="735">
        <v>56.699999999999996</v>
      </c>
    </row>
    <row r="176" spans="1:14" ht="14.45" customHeight="1" x14ac:dyDescent="0.2">
      <c r="A176" s="729" t="s">
        <v>589</v>
      </c>
      <c r="B176" s="730" t="s">
        <v>590</v>
      </c>
      <c r="C176" s="731" t="s">
        <v>607</v>
      </c>
      <c r="D176" s="732" t="s">
        <v>608</v>
      </c>
      <c r="E176" s="733">
        <v>50113001</v>
      </c>
      <c r="F176" s="732" t="s">
        <v>622</v>
      </c>
      <c r="G176" s="731" t="s">
        <v>636</v>
      </c>
      <c r="H176" s="731">
        <v>849054</v>
      </c>
      <c r="I176" s="731">
        <v>107847</v>
      </c>
      <c r="J176" s="731" t="s">
        <v>914</v>
      </c>
      <c r="K176" s="731" t="s">
        <v>631</v>
      </c>
      <c r="L176" s="734">
        <v>98.150000000000034</v>
      </c>
      <c r="M176" s="734">
        <v>1</v>
      </c>
      <c r="N176" s="735">
        <v>98.150000000000034</v>
      </c>
    </row>
    <row r="177" spans="1:14" ht="14.45" customHeight="1" x14ac:dyDescent="0.2">
      <c r="A177" s="729" t="s">
        <v>589</v>
      </c>
      <c r="B177" s="730" t="s">
        <v>590</v>
      </c>
      <c r="C177" s="731" t="s">
        <v>607</v>
      </c>
      <c r="D177" s="732" t="s">
        <v>608</v>
      </c>
      <c r="E177" s="733">
        <v>50113001</v>
      </c>
      <c r="F177" s="732" t="s">
        <v>622</v>
      </c>
      <c r="G177" s="731" t="s">
        <v>623</v>
      </c>
      <c r="H177" s="731">
        <v>173389</v>
      </c>
      <c r="I177" s="731">
        <v>173389</v>
      </c>
      <c r="J177" s="731" t="s">
        <v>641</v>
      </c>
      <c r="K177" s="731" t="s">
        <v>642</v>
      </c>
      <c r="L177" s="734">
        <v>753.28000000000009</v>
      </c>
      <c r="M177" s="734">
        <v>1</v>
      </c>
      <c r="N177" s="735">
        <v>753.28000000000009</v>
      </c>
    </row>
    <row r="178" spans="1:14" ht="14.45" customHeight="1" x14ac:dyDescent="0.2">
      <c r="A178" s="729" t="s">
        <v>589</v>
      </c>
      <c r="B178" s="730" t="s">
        <v>590</v>
      </c>
      <c r="C178" s="731" t="s">
        <v>607</v>
      </c>
      <c r="D178" s="732" t="s">
        <v>608</v>
      </c>
      <c r="E178" s="733">
        <v>50113001</v>
      </c>
      <c r="F178" s="732" t="s">
        <v>622</v>
      </c>
      <c r="G178" s="731" t="s">
        <v>623</v>
      </c>
      <c r="H178" s="731">
        <v>173394</v>
      </c>
      <c r="I178" s="731">
        <v>173394</v>
      </c>
      <c r="J178" s="731" t="s">
        <v>915</v>
      </c>
      <c r="K178" s="731" t="s">
        <v>916</v>
      </c>
      <c r="L178" s="734">
        <v>423.71999999999997</v>
      </c>
      <c r="M178" s="734">
        <v>1</v>
      </c>
      <c r="N178" s="735">
        <v>423.71999999999997</v>
      </c>
    </row>
    <row r="179" spans="1:14" ht="14.45" customHeight="1" x14ac:dyDescent="0.2">
      <c r="A179" s="729" t="s">
        <v>589</v>
      </c>
      <c r="B179" s="730" t="s">
        <v>590</v>
      </c>
      <c r="C179" s="731" t="s">
        <v>607</v>
      </c>
      <c r="D179" s="732" t="s">
        <v>608</v>
      </c>
      <c r="E179" s="733">
        <v>50113001</v>
      </c>
      <c r="F179" s="732" t="s">
        <v>622</v>
      </c>
      <c r="G179" s="731" t="s">
        <v>623</v>
      </c>
      <c r="H179" s="731">
        <v>173396</v>
      </c>
      <c r="I179" s="731">
        <v>173396</v>
      </c>
      <c r="J179" s="731" t="s">
        <v>915</v>
      </c>
      <c r="K179" s="731" t="s">
        <v>917</v>
      </c>
      <c r="L179" s="734">
        <v>800.81999999999994</v>
      </c>
      <c r="M179" s="734">
        <v>1</v>
      </c>
      <c r="N179" s="735">
        <v>800.81999999999994</v>
      </c>
    </row>
    <row r="180" spans="1:14" ht="14.45" customHeight="1" x14ac:dyDescent="0.2">
      <c r="A180" s="729" t="s">
        <v>589</v>
      </c>
      <c r="B180" s="730" t="s">
        <v>590</v>
      </c>
      <c r="C180" s="731" t="s">
        <v>607</v>
      </c>
      <c r="D180" s="732" t="s">
        <v>608</v>
      </c>
      <c r="E180" s="733">
        <v>50113001</v>
      </c>
      <c r="F180" s="732" t="s">
        <v>622</v>
      </c>
      <c r="G180" s="731" t="s">
        <v>623</v>
      </c>
      <c r="H180" s="731">
        <v>185060</v>
      </c>
      <c r="I180" s="731">
        <v>85060</v>
      </c>
      <c r="J180" s="731" t="s">
        <v>918</v>
      </c>
      <c r="K180" s="731" t="s">
        <v>919</v>
      </c>
      <c r="L180" s="734">
        <v>66.11</v>
      </c>
      <c r="M180" s="734">
        <v>1</v>
      </c>
      <c r="N180" s="735">
        <v>66.11</v>
      </c>
    </row>
    <row r="181" spans="1:14" ht="14.45" customHeight="1" x14ac:dyDescent="0.2">
      <c r="A181" s="729" t="s">
        <v>589</v>
      </c>
      <c r="B181" s="730" t="s">
        <v>590</v>
      </c>
      <c r="C181" s="731" t="s">
        <v>607</v>
      </c>
      <c r="D181" s="732" t="s">
        <v>608</v>
      </c>
      <c r="E181" s="733">
        <v>50113001</v>
      </c>
      <c r="F181" s="732" t="s">
        <v>622</v>
      </c>
      <c r="G181" s="731" t="s">
        <v>623</v>
      </c>
      <c r="H181" s="731">
        <v>132853</v>
      </c>
      <c r="I181" s="731">
        <v>132853</v>
      </c>
      <c r="J181" s="731" t="s">
        <v>643</v>
      </c>
      <c r="K181" s="731" t="s">
        <v>645</v>
      </c>
      <c r="L181" s="734">
        <v>103.32</v>
      </c>
      <c r="M181" s="734">
        <v>4</v>
      </c>
      <c r="N181" s="735">
        <v>413.28</v>
      </c>
    </row>
    <row r="182" spans="1:14" ht="14.45" customHeight="1" x14ac:dyDescent="0.2">
      <c r="A182" s="729" t="s">
        <v>589</v>
      </c>
      <c r="B182" s="730" t="s">
        <v>590</v>
      </c>
      <c r="C182" s="731" t="s">
        <v>607</v>
      </c>
      <c r="D182" s="732" t="s">
        <v>608</v>
      </c>
      <c r="E182" s="733">
        <v>50113001</v>
      </c>
      <c r="F182" s="732" t="s">
        <v>622</v>
      </c>
      <c r="G182" s="731" t="s">
        <v>623</v>
      </c>
      <c r="H182" s="731">
        <v>993603</v>
      </c>
      <c r="I182" s="731">
        <v>0</v>
      </c>
      <c r="J182" s="731" t="s">
        <v>655</v>
      </c>
      <c r="K182" s="731" t="s">
        <v>329</v>
      </c>
      <c r="L182" s="734">
        <v>234.42</v>
      </c>
      <c r="M182" s="734">
        <v>1</v>
      </c>
      <c r="N182" s="735">
        <v>234.42</v>
      </c>
    </row>
    <row r="183" spans="1:14" ht="14.45" customHeight="1" x14ac:dyDescent="0.2">
      <c r="A183" s="729" t="s">
        <v>589</v>
      </c>
      <c r="B183" s="730" t="s">
        <v>590</v>
      </c>
      <c r="C183" s="731" t="s">
        <v>607</v>
      </c>
      <c r="D183" s="732" t="s">
        <v>608</v>
      </c>
      <c r="E183" s="733">
        <v>50113001</v>
      </c>
      <c r="F183" s="732" t="s">
        <v>622</v>
      </c>
      <c r="G183" s="731" t="s">
        <v>329</v>
      </c>
      <c r="H183" s="731">
        <v>241307</v>
      </c>
      <c r="I183" s="731">
        <v>241307</v>
      </c>
      <c r="J183" s="731" t="s">
        <v>658</v>
      </c>
      <c r="K183" s="731" t="s">
        <v>659</v>
      </c>
      <c r="L183" s="734">
        <v>103.58</v>
      </c>
      <c r="M183" s="734">
        <v>2</v>
      </c>
      <c r="N183" s="735">
        <v>207.16</v>
      </c>
    </row>
    <row r="184" spans="1:14" ht="14.45" customHeight="1" x14ac:dyDescent="0.2">
      <c r="A184" s="729" t="s">
        <v>589</v>
      </c>
      <c r="B184" s="730" t="s">
        <v>590</v>
      </c>
      <c r="C184" s="731" t="s">
        <v>607</v>
      </c>
      <c r="D184" s="732" t="s">
        <v>608</v>
      </c>
      <c r="E184" s="733">
        <v>50113001</v>
      </c>
      <c r="F184" s="732" t="s">
        <v>622</v>
      </c>
      <c r="G184" s="731" t="s">
        <v>636</v>
      </c>
      <c r="H184" s="731">
        <v>233600</v>
      </c>
      <c r="I184" s="731">
        <v>233600</v>
      </c>
      <c r="J184" s="731" t="s">
        <v>920</v>
      </c>
      <c r="K184" s="731" t="s">
        <v>669</v>
      </c>
      <c r="L184" s="734">
        <v>52.219999999999992</v>
      </c>
      <c r="M184" s="734">
        <v>1</v>
      </c>
      <c r="N184" s="735">
        <v>52.219999999999992</v>
      </c>
    </row>
    <row r="185" spans="1:14" ht="14.45" customHeight="1" x14ac:dyDescent="0.2">
      <c r="A185" s="729" t="s">
        <v>589</v>
      </c>
      <c r="B185" s="730" t="s">
        <v>590</v>
      </c>
      <c r="C185" s="731" t="s">
        <v>607</v>
      </c>
      <c r="D185" s="732" t="s">
        <v>608</v>
      </c>
      <c r="E185" s="733">
        <v>50113001</v>
      </c>
      <c r="F185" s="732" t="s">
        <v>622</v>
      </c>
      <c r="G185" s="731" t="s">
        <v>636</v>
      </c>
      <c r="H185" s="731">
        <v>233559</v>
      </c>
      <c r="I185" s="731">
        <v>233559</v>
      </c>
      <c r="J185" s="731" t="s">
        <v>921</v>
      </c>
      <c r="K185" s="731" t="s">
        <v>922</v>
      </c>
      <c r="L185" s="734">
        <v>26.430000000000003</v>
      </c>
      <c r="M185" s="734">
        <v>2</v>
      </c>
      <c r="N185" s="735">
        <v>52.860000000000007</v>
      </c>
    </row>
    <row r="186" spans="1:14" ht="14.45" customHeight="1" x14ac:dyDescent="0.2">
      <c r="A186" s="729" t="s">
        <v>589</v>
      </c>
      <c r="B186" s="730" t="s">
        <v>590</v>
      </c>
      <c r="C186" s="731" t="s">
        <v>607</v>
      </c>
      <c r="D186" s="732" t="s">
        <v>608</v>
      </c>
      <c r="E186" s="733">
        <v>50113001</v>
      </c>
      <c r="F186" s="732" t="s">
        <v>622</v>
      </c>
      <c r="G186" s="731" t="s">
        <v>623</v>
      </c>
      <c r="H186" s="731">
        <v>164888</v>
      </c>
      <c r="I186" s="731">
        <v>164888</v>
      </c>
      <c r="J186" s="731" t="s">
        <v>923</v>
      </c>
      <c r="K186" s="731" t="s">
        <v>924</v>
      </c>
      <c r="L186" s="734">
        <v>238.96000000000004</v>
      </c>
      <c r="M186" s="734">
        <v>1</v>
      </c>
      <c r="N186" s="735">
        <v>238.96000000000004</v>
      </c>
    </row>
    <row r="187" spans="1:14" ht="14.45" customHeight="1" x14ac:dyDescent="0.2">
      <c r="A187" s="729" t="s">
        <v>589</v>
      </c>
      <c r="B187" s="730" t="s">
        <v>590</v>
      </c>
      <c r="C187" s="731" t="s">
        <v>607</v>
      </c>
      <c r="D187" s="732" t="s">
        <v>608</v>
      </c>
      <c r="E187" s="733">
        <v>50113001</v>
      </c>
      <c r="F187" s="732" t="s">
        <v>622</v>
      </c>
      <c r="G187" s="731" t="s">
        <v>623</v>
      </c>
      <c r="H187" s="731">
        <v>841498</v>
      </c>
      <c r="I187" s="731">
        <v>31951</v>
      </c>
      <c r="J187" s="731" t="s">
        <v>925</v>
      </c>
      <c r="K187" s="731" t="s">
        <v>926</v>
      </c>
      <c r="L187" s="734">
        <v>50.659999999999989</v>
      </c>
      <c r="M187" s="734">
        <v>1</v>
      </c>
      <c r="N187" s="735">
        <v>50.659999999999989</v>
      </c>
    </row>
    <row r="188" spans="1:14" ht="14.45" customHeight="1" x14ac:dyDescent="0.2">
      <c r="A188" s="729" t="s">
        <v>589</v>
      </c>
      <c r="B188" s="730" t="s">
        <v>590</v>
      </c>
      <c r="C188" s="731" t="s">
        <v>607</v>
      </c>
      <c r="D188" s="732" t="s">
        <v>608</v>
      </c>
      <c r="E188" s="733">
        <v>50113001</v>
      </c>
      <c r="F188" s="732" t="s">
        <v>622</v>
      </c>
      <c r="G188" s="731" t="s">
        <v>623</v>
      </c>
      <c r="H188" s="731">
        <v>171547</v>
      </c>
      <c r="I188" s="731">
        <v>171547</v>
      </c>
      <c r="J188" s="731" t="s">
        <v>927</v>
      </c>
      <c r="K188" s="731" t="s">
        <v>928</v>
      </c>
      <c r="L188" s="734">
        <v>54.43</v>
      </c>
      <c r="M188" s="734">
        <v>1</v>
      </c>
      <c r="N188" s="735">
        <v>54.43</v>
      </c>
    </row>
    <row r="189" spans="1:14" ht="14.45" customHeight="1" x14ac:dyDescent="0.2">
      <c r="A189" s="729" t="s">
        <v>589</v>
      </c>
      <c r="B189" s="730" t="s">
        <v>590</v>
      </c>
      <c r="C189" s="731" t="s">
        <v>607</v>
      </c>
      <c r="D189" s="732" t="s">
        <v>608</v>
      </c>
      <c r="E189" s="733">
        <v>50113001</v>
      </c>
      <c r="F189" s="732" t="s">
        <v>622</v>
      </c>
      <c r="G189" s="731" t="s">
        <v>636</v>
      </c>
      <c r="H189" s="731">
        <v>110252</v>
      </c>
      <c r="I189" s="731">
        <v>10252</v>
      </c>
      <c r="J189" s="731" t="s">
        <v>664</v>
      </c>
      <c r="K189" s="731" t="s">
        <v>665</v>
      </c>
      <c r="L189" s="734">
        <v>70.399999999999991</v>
      </c>
      <c r="M189" s="734">
        <v>1</v>
      </c>
      <c r="N189" s="735">
        <v>70.399999999999991</v>
      </c>
    </row>
    <row r="190" spans="1:14" ht="14.45" customHeight="1" x14ac:dyDescent="0.2">
      <c r="A190" s="729" t="s">
        <v>589</v>
      </c>
      <c r="B190" s="730" t="s">
        <v>590</v>
      </c>
      <c r="C190" s="731" t="s">
        <v>607</v>
      </c>
      <c r="D190" s="732" t="s">
        <v>608</v>
      </c>
      <c r="E190" s="733">
        <v>50113001</v>
      </c>
      <c r="F190" s="732" t="s">
        <v>622</v>
      </c>
      <c r="G190" s="731" t="s">
        <v>623</v>
      </c>
      <c r="H190" s="731">
        <v>848477</v>
      </c>
      <c r="I190" s="731">
        <v>124346</v>
      </c>
      <c r="J190" s="731" t="s">
        <v>929</v>
      </c>
      <c r="K190" s="731" t="s">
        <v>930</v>
      </c>
      <c r="L190" s="734">
        <v>131.12</v>
      </c>
      <c r="M190" s="734">
        <v>1</v>
      </c>
      <c r="N190" s="735">
        <v>131.12</v>
      </c>
    </row>
    <row r="191" spans="1:14" ht="14.45" customHeight="1" x14ac:dyDescent="0.2">
      <c r="A191" s="729" t="s">
        <v>589</v>
      </c>
      <c r="B191" s="730" t="s">
        <v>590</v>
      </c>
      <c r="C191" s="731" t="s">
        <v>607</v>
      </c>
      <c r="D191" s="732" t="s">
        <v>608</v>
      </c>
      <c r="E191" s="733">
        <v>50113001</v>
      </c>
      <c r="F191" s="732" t="s">
        <v>622</v>
      </c>
      <c r="G191" s="731" t="s">
        <v>623</v>
      </c>
      <c r="H191" s="731">
        <v>846446</v>
      </c>
      <c r="I191" s="731">
        <v>124343</v>
      </c>
      <c r="J191" s="731" t="s">
        <v>929</v>
      </c>
      <c r="K191" s="731" t="s">
        <v>931</v>
      </c>
      <c r="L191" s="734">
        <v>30.600000000000009</v>
      </c>
      <c r="M191" s="734">
        <v>1</v>
      </c>
      <c r="N191" s="735">
        <v>30.600000000000009</v>
      </c>
    </row>
    <row r="192" spans="1:14" ht="14.45" customHeight="1" x14ac:dyDescent="0.2">
      <c r="A192" s="729" t="s">
        <v>589</v>
      </c>
      <c r="B192" s="730" t="s">
        <v>590</v>
      </c>
      <c r="C192" s="731" t="s">
        <v>607</v>
      </c>
      <c r="D192" s="732" t="s">
        <v>608</v>
      </c>
      <c r="E192" s="733">
        <v>50113001</v>
      </c>
      <c r="F192" s="732" t="s">
        <v>622</v>
      </c>
      <c r="G192" s="731" t="s">
        <v>623</v>
      </c>
      <c r="H192" s="731">
        <v>238137</v>
      </c>
      <c r="I192" s="731">
        <v>238137</v>
      </c>
      <c r="J192" s="731" t="s">
        <v>932</v>
      </c>
      <c r="K192" s="731" t="s">
        <v>933</v>
      </c>
      <c r="L192" s="734">
        <v>37.630000000000003</v>
      </c>
      <c r="M192" s="734">
        <v>2</v>
      </c>
      <c r="N192" s="735">
        <v>75.260000000000005</v>
      </c>
    </row>
    <row r="193" spans="1:14" ht="14.45" customHeight="1" x14ac:dyDescent="0.2">
      <c r="A193" s="729" t="s">
        <v>589</v>
      </c>
      <c r="B193" s="730" t="s">
        <v>590</v>
      </c>
      <c r="C193" s="731" t="s">
        <v>607</v>
      </c>
      <c r="D193" s="732" t="s">
        <v>608</v>
      </c>
      <c r="E193" s="733">
        <v>50113001</v>
      </c>
      <c r="F193" s="732" t="s">
        <v>622</v>
      </c>
      <c r="G193" s="731" t="s">
        <v>623</v>
      </c>
      <c r="H193" s="731">
        <v>238142</v>
      </c>
      <c r="I193" s="731">
        <v>238142</v>
      </c>
      <c r="J193" s="731" t="s">
        <v>666</v>
      </c>
      <c r="K193" s="731" t="s">
        <v>667</v>
      </c>
      <c r="L193" s="734">
        <v>58.84</v>
      </c>
      <c r="M193" s="734">
        <v>3</v>
      </c>
      <c r="N193" s="735">
        <v>176.52</v>
      </c>
    </row>
    <row r="194" spans="1:14" ht="14.45" customHeight="1" x14ac:dyDescent="0.2">
      <c r="A194" s="729" t="s">
        <v>589</v>
      </c>
      <c r="B194" s="730" t="s">
        <v>590</v>
      </c>
      <c r="C194" s="731" t="s">
        <v>607</v>
      </c>
      <c r="D194" s="732" t="s">
        <v>608</v>
      </c>
      <c r="E194" s="733">
        <v>50113001</v>
      </c>
      <c r="F194" s="732" t="s">
        <v>622</v>
      </c>
      <c r="G194" s="731" t="s">
        <v>623</v>
      </c>
      <c r="H194" s="731">
        <v>230409</v>
      </c>
      <c r="I194" s="731">
        <v>230409</v>
      </c>
      <c r="J194" s="731" t="s">
        <v>668</v>
      </c>
      <c r="K194" s="731" t="s">
        <v>669</v>
      </c>
      <c r="L194" s="734">
        <v>19.820000000000004</v>
      </c>
      <c r="M194" s="734">
        <v>1</v>
      </c>
      <c r="N194" s="735">
        <v>19.820000000000004</v>
      </c>
    </row>
    <row r="195" spans="1:14" ht="14.45" customHeight="1" x14ac:dyDescent="0.2">
      <c r="A195" s="729" t="s">
        <v>589</v>
      </c>
      <c r="B195" s="730" t="s">
        <v>590</v>
      </c>
      <c r="C195" s="731" t="s">
        <v>607</v>
      </c>
      <c r="D195" s="732" t="s">
        <v>608</v>
      </c>
      <c r="E195" s="733">
        <v>50113001</v>
      </c>
      <c r="F195" s="732" t="s">
        <v>622</v>
      </c>
      <c r="G195" s="731" t="s">
        <v>623</v>
      </c>
      <c r="H195" s="731">
        <v>207229</v>
      </c>
      <c r="I195" s="731">
        <v>207229</v>
      </c>
      <c r="J195" s="731" t="s">
        <v>934</v>
      </c>
      <c r="K195" s="731" t="s">
        <v>935</v>
      </c>
      <c r="L195" s="734">
        <v>211.59000000000006</v>
      </c>
      <c r="M195" s="734">
        <v>2</v>
      </c>
      <c r="N195" s="735">
        <v>423.18000000000012</v>
      </c>
    </row>
    <row r="196" spans="1:14" ht="14.45" customHeight="1" x14ac:dyDescent="0.2">
      <c r="A196" s="729" t="s">
        <v>589</v>
      </c>
      <c r="B196" s="730" t="s">
        <v>590</v>
      </c>
      <c r="C196" s="731" t="s">
        <v>607</v>
      </c>
      <c r="D196" s="732" t="s">
        <v>608</v>
      </c>
      <c r="E196" s="733">
        <v>50113001</v>
      </c>
      <c r="F196" s="732" t="s">
        <v>622</v>
      </c>
      <c r="G196" s="731" t="s">
        <v>636</v>
      </c>
      <c r="H196" s="731">
        <v>214435</v>
      </c>
      <c r="I196" s="731">
        <v>214435</v>
      </c>
      <c r="J196" s="731" t="s">
        <v>670</v>
      </c>
      <c r="K196" s="731" t="s">
        <v>671</v>
      </c>
      <c r="L196" s="734">
        <v>42.850000000000009</v>
      </c>
      <c r="M196" s="734">
        <v>1</v>
      </c>
      <c r="N196" s="735">
        <v>42.850000000000009</v>
      </c>
    </row>
    <row r="197" spans="1:14" ht="14.45" customHeight="1" x14ac:dyDescent="0.2">
      <c r="A197" s="729" t="s">
        <v>589</v>
      </c>
      <c r="B197" s="730" t="s">
        <v>590</v>
      </c>
      <c r="C197" s="731" t="s">
        <v>607</v>
      </c>
      <c r="D197" s="732" t="s">
        <v>608</v>
      </c>
      <c r="E197" s="733">
        <v>50113001</v>
      </c>
      <c r="F197" s="732" t="s">
        <v>622</v>
      </c>
      <c r="G197" s="731" t="s">
        <v>623</v>
      </c>
      <c r="H197" s="731">
        <v>214525</v>
      </c>
      <c r="I197" s="731">
        <v>214525</v>
      </c>
      <c r="J197" s="731" t="s">
        <v>936</v>
      </c>
      <c r="K197" s="731" t="s">
        <v>937</v>
      </c>
      <c r="L197" s="734">
        <v>26.429999999999996</v>
      </c>
      <c r="M197" s="734">
        <v>1</v>
      </c>
      <c r="N197" s="735">
        <v>26.429999999999996</v>
      </c>
    </row>
    <row r="198" spans="1:14" ht="14.45" customHeight="1" x14ac:dyDescent="0.2">
      <c r="A198" s="729" t="s">
        <v>589</v>
      </c>
      <c r="B198" s="730" t="s">
        <v>590</v>
      </c>
      <c r="C198" s="731" t="s">
        <v>607</v>
      </c>
      <c r="D198" s="732" t="s">
        <v>608</v>
      </c>
      <c r="E198" s="733">
        <v>50113001</v>
      </c>
      <c r="F198" s="732" t="s">
        <v>622</v>
      </c>
      <c r="G198" s="731" t="s">
        <v>636</v>
      </c>
      <c r="H198" s="731">
        <v>214427</v>
      </c>
      <c r="I198" s="731">
        <v>214427</v>
      </c>
      <c r="J198" s="731" t="s">
        <v>672</v>
      </c>
      <c r="K198" s="731" t="s">
        <v>673</v>
      </c>
      <c r="L198" s="734">
        <v>16.570000000000004</v>
      </c>
      <c r="M198" s="734">
        <v>7</v>
      </c>
      <c r="N198" s="735">
        <v>115.99000000000002</v>
      </c>
    </row>
    <row r="199" spans="1:14" ht="14.45" customHeight="1" x14ac:dyDescent="0.2">
      <c r="A199" s="729" t="s">
        <v>589</v>
      </c>
      <c r="B199" s="730" t="s">
        <v>590</v>
      </c>
      <c r="C199" s="731" t="s">
        <v>607</v>
      </c>
      <c r="D199" s="732" t="s">
        <v>608</v>
      </c>
      <c r="E199" s="733">
        <v>50113001</v>
      </c>
      <c r="F199" s="732" t="s">
        <v>622</v>
      </c>
      <c r="G199" s="731" t="s">
        <v>623</v>
      </c>
      <c r="H199" s="731">
        <v>193104</v>
      </c>
      <c r="I199" s="731">
        <v>93104</v>
      </c>
      <c r="J199" s="731" t="s">
        <v>674</v>
      </c>
      <c r="K199" s="731" t="s">
        <v>675</v>
      </c>
      <c r="L199" s="734">
        <v>47.27</v>
      </c>
      <c r="M199" s="734">
        <v>1</v>
      </c>
      <c r="N199" s="735">
        <v>47.27</v>
      </c>
    </row>
    <row r="200" spans="1:14" ht="14.45" customHeight="1" x14ac:dyDescent="0.2">
      <c r="A200" s="729" t="s">
        <v>589</v>
      </c>
      <c r="B200" s="730" t="s">
        <v>590</v>
      </c>
      <c r="C200" s="731" t="s">
        <v>607</v>
      </c>
      <c r="D200" s="732" t="s">
        <v>608</v>
      </c>
      <c r="E200" s="733">
        <v>50113001</v>
      </c>
      <c r="F200" s="732" t="s">
        <v>622</v>
      </c>
      <c r="G200" s="731" t="s">
        <v>623</v>
      </c>
      <c r="H200" s="731">
        <v>193105</v>
      </c>
      <c r="I200" s="731">
        <v>93105</v>
      </c>
      <c r="J200" s="731" t="s">
        <v>674</v>
      </c>
      <c r="K200" s="731" t="s">
        <v>938</v>
      </c>
      <c r="L200" s="734">
        <v>208.38</v>
      </c>
      <c r="M200" s="734">
        <v>1</v>
      </c>
      <c r="N200" s="735">
        <v>208.38</v>
      </c>
    </row>
    <row r="201" spans="1:14" ht="14.45" customHeight="1" x14ac:dyDescent="0.2">
      <c r="A201" s="729" t="s">
        <v>589</v>
      </c>
      <c r="B201" s="730" t="s">
        <v>590</v>
      </c>
      <c r="C201" s="731" t="s">
        <v>607</v>
      </c>
      <c r="D201" s="732" t="s">
        <v>608</v>
      </c>
      <c r="E201" s="733">
        <v>50113001</v>
      </c>
      <c r="F201" s="732" t="s">
        <v>622</v>
      </c>
      <c r="G201" s="731" t="s">
        <v>636</v>
      </c>
      <c r="H201" s="731">
        <v>144997</v>
      </c>
      <c r="I201" s="731">
        <v>44997</v>
      </c>
      <c r="J201" s="731" t="s">
        <v>939</v>
      </c>
      <c r="K201" s="731" t="s">
        <v>940</v>
      </c>
      <c r="L201" s="734">
        <v>238.21999999999997</v>
      </c>
      <c r="M201" s="734">
        <v>1</v>
      </c>
      <c r="N201" s="735">
        <v>238.21999999999997</v>
      </c>
    </row>
    <row r="202" spans="1:14" ht="14.45" customHeight="1" x14ac:dyDescent="0.2">
      <c r="A202" s="729" t="s">
        <v>589</v>
      </c>
      <c r="B202" s="730" t="s">
        <v>590</v>
      </c>
      <c r="C202" s="731" t="s">
        <v>607</v>
      </c>
      <c r="D202" s="732" t="s">
        <v>608</v>
      </c>
      <c r="E202" s="733">
        <v>50113001</v>
      </c>
      <c r="F202" s="732" t="s">
        <v>622</v>
      </c>
      <c r="G202" s="731" t="s">
        <v>623</v>
      </c>
      <c r="H202" s="731">
        <v>197522</v>
      </c>
      <c r="I202" s="731">
        <v>97522</v>
      </c>
      <c r="J202" s="731" t="s">
        <v>941</v>
      </c>
      <c r="K202" s="731" t="s">
        <v>942</v>
      </c>
      <c r="L202" s="734">
        <v>159.02000000000004</v>
      </c>
      <c r="M202" s="734">
        <v>2</v>
      </c>
      <c r="N202" s="735">
        <v>318.04000000000008</v>
      </c>
    </row>
    <row r="203" spans="1:14" ht="14.45" customHeight="1" x14ac:dyDescent="0.2">
      <c r="A203" s="729" t="s">
        <v>589</v>
      </c>
      <c r="B203" s="730" t="s">
        <v>590</v>
      </c>
      <c r="C203" s="731" t="s">
        <v>607</v>
      </c>
      <c r="D203" s="732" t="s">
        <v>608</v>
      </c>
      <c r="E203" s="733">
        <v>50113001</v>
      </c>
      <c r="F203" s="732" t="s">
        <v>622</v>
      </c>
      <c r="G203" s="731" t="s">
        <v>623</v>
      </c>
      <c r="H203" s="731">
        <v>184090</v>
      </c>
      <c r="I203" s="731">
        <v>84090</v>
      </c>
      <c r="J203" s="731" t="s">
        <v>676</v>
      </c>
      <c r="K203" s="731" t="s">
        <v>677</v>
      </c>
      <c r="L203" s="734">
        <v>60.079999999999991</v>
      </c>
      <c r="M203" s="734">
        <v>7</v>
      </c>
      <c r="N203" s="735">
        <v>420.55999999999995</v>
      </c>
    </row>
    <row r="204" spans="1:14" ht="14.45" customHeight="1" x14ac:dyDescent="0.2">
      <c r="A204" s="729" t="s">
        <v>589</v>
      </c>
      <c r="B204" s="730" t="s">
        <v>590</v>
      </c>
      <c r="C204" s="731" t="s">
        <v>607</v>
      </c>
      <c r="D204" s="732" t="s">
        <v>608</v>
      </c>
      <c r="E204" s="733">
        <v>50113001</v>
      </c>
      <c r="F204" s="732" t="s">
        <v>622</v>
      </c>
      <c r="G204" s="731" t="s">
        <v>623</v>
      </c>
      <c r="H204" s="731">
        <v>230421</v>
      </c>
      <c r="I204" s="731">
        <v>230421</v>
      </c>
      <c r="J204" s="731" t="s">
        <v>678</v>
      </c>
      <c r="K204" s="731" t="s">
        <v>679</v>
      </c>
      <c r="L204" s="734">
        <v>76.330000000000013</v>
      </c>
      <c r="M204" s="734">
        <v>1</v>
      </c>
      <c r="N204" s="735">
        <v>76.330000000000013</v>
      </c>
    </row>
    <row r="205" spans="1:14" ht="14.45" customHeight="1" x14ac:dyDescent="0.2">
      <c r="A205" s="729" t="s">
        <v>589</v>
      </c>
      <c r="B205" s="730" t="s">
        <v>590</v>
      </c>
      <c r="C205" s="731" t="s">
        <v>607</v>
      </c>
      <c r="D205" s="732" t="s">
        <v>608</v>
      </c>
      <c r="E205" s="733">
        <v>50113001</v>
      </c>
      <c r="F205" s="732" t="s">
        <v>622</v>
      </c>
      <c r="G205" s="731" t="s">
        <v>623</v>
      </c>
      <c r="H205" s="731">
        <v>221074</v>
      </c>
      <c r="I205" s="731">
        <v>221074</v>
      </c>
      <c r="J205" s="731" t="s">
        <v>678</v>
      </c>
      <c r="K205" s="731" t="s">
        <v>679</v>
      </c>
      <c r="L205" s="734">
        <v>76.33</v>
      </c>
      <c r="M205" s="734">
        <v>2</v>
      </c>
      <c r="N205" s="735">
        <v>152.66</v>
      </c>
    </row>
    <row r="206" spans="1:14" ht="14.45" customHeight="1" x14ac:dyDescent="0.2">
      <c r="A206" s="729" t="s">
        <v>589</v>
      </c>
      <c r="B206" s="730" t="s">
        <v>590</v>
      </c>
      <c r="C206" s="731" t="s">
        <v>607</v>
      </c>
      <c r="D206" s="732" t="s">
        <v>608</v>
      </c>
      <c r="E206" s="733">
        <v>50113001</v>
      </c>
      <c r="F206" s="732" t="s">
        <v>622</v>
      </c>
      <c r="G206" s="731" t="s">
        <v>623</v>
      </c>
      <c r="H206" s="731">
        <v>189026</v>
      </c>
      <c r="I206" s="731">
        <v>89026</v>
      </c>
      <c r="J206" s="731" t="s">
        <v>943</v>
      </c>
      <c r="K206" s="731" t="s">
        <v>944</v>
      </c>
      <c r="L206" s="734">
        <v>86.600000000000009</v>
      </c>
      <c r="M206" s="734">
        <v>1</v>
      </c>
      <c r="N206" s="735">
        <v>86.600000000000009</v>
      </c>
    </row>
    <row r="207" spans="1:14" ht="14.45" customHeight="1" x14ac:dyDescent="0.2">
      <c r="A207" s="729" t="s">
        <v>589</v>
      </c>
      <c r="B207" s="730" t="s">
        <v>590</v>
      </c>
      <c r="C207" s="731" t="s">
        <v>607</v>
      </c>
      <c r="D207" s="732" t="s">
        <v>608</v>
      </c>
      <c r="E207" s="733">
        <v>50113001</v>
      </c>
      <c r="F207" s="732" t="s">
        <v>622</v>
      </c>
      <c r="G207" s="731" t="s">
        <v>623</v>
      </c>
      <c r="H207" s="731">
        <v>175631</v>
      </c>
      <c r="I207" s="731">
        <v>75631</v>
      </c>
      <c r="J207" s="731" t="s">
        <v>945</v>
      </c>
      <c r="K207" s="731" t="s">
        <v>946</v>
      </c>
      <c r="L207" s="734">
        <v>34.940000000000005</v>
      </c>
      <c r="M207" s="734">
        <v>3</v>
      </c>
      <c r="N207" s="735">
        <v>104.82000000000002</v>
      </c>
    </row>
    <row r="208" spans="1:14" ht="14.45" customHeight="1" x14ac:dyDescent="0.2">
      <c r="A208" s="729" t="s">
        <v>589</v>
      </c>
      <c r="B208" s="730" t="s">
        <v>590</v>
      </c>
      <c r="C208" s="731" t="s">
        <v>607</v>
      </c>
      <c r="D208" s="732" t="s">
        <v>608</v>
      </c>
      <c r="E208" s="733">
        <v>50113001</v>
      </c>
      <c r="F208" s="732" t="s">
        <v>622</v>
      </c>
      <c r="G208" s="731" t="s">
        <v>623</v>
      </c>
      <c r="H208" s="731">
        <v>117011</v>
      </c>
      <c r="I208" s="731">
        <v>17011</v>
      </c>
      <c r="J208" s="731" t="s">
        <v>947</v>
      </c>
      <c r="K208" s="731" t="s">
        <v>948</v>
      </c>
      <c r="L208" s="734">
        <v>145</v>
      </c>
      <c r="M208" s="734">
        <v>2</v>
      </c>
      <c r="N208" s="735">
        <v>290</v>
      </c>
    </row>
    <row r="209" spans="1:14" ht="14.45" customHeight="1" x14ac:dyDescent="0.2">
      <c r="A209" s="729" t="s">
        <v>589</v>
      </c>
      <c r="B209" s="730" t="s">
        <v>590</v>
      </c>
      <c r="C209" s="731" t="s">
        <v>607</v>
      </c>
      <c r="D209" s="732" t="s">
        <v>608</v>
      </c>
      <c r="E209" s="733">
        <v>50113001</v>
      </c>
      <c r="F209" s="732" t="s">
        <v>622</v>
      </c>
      <c r="G209" s="731" t="s">
        <v>623</v>
      </c>
      <c r="H209" s="731">
        <v>183318</v>
      </c>
      <c r="I209" s="731">
        <v>83318</v>
      </c>
      <c r="J209" s="731" t="s">
        <v>949</v>
      </c>
      <c r="K209" s="731" t="s">
        <v>950</v>
      </c>
      <c r="L209" s="734">
        <v>31.77</v>
      </c>
      <c r="M209" s="734">
        <v>1</v>
      </c>
      <c r="N209" s="735">
        <v>31.77</v>
      </c>
    </row>
    <row r="210" spans="1:14" ht="14.45" customHeight="1" x14ac:dyDescent="0.2">
      <c r="A210" s="729" t="s">
        <v>589</v>
      </c>
      <c r="B210" s="730" t="s">
        <v>590</v>
      </c>
      <c r="C210" s="731" t="s">
        <v>607</v>
      </c>
      <c r="D210" s="732" t="s">
        <v>608</v>
      </c>
      <c r="E210" s="733">
        <v>50113001</v>
      </c>
      <c r="F210" s="732" t="s">
        <v>622</v>
      </c>
      <c r="G210" s="731" t="s">
        <v>623</v>
      </c>
      <c r="H210" s="731">
        <v>241672</v>
      </c>
      <c r="I210" s="731">
        <v>241672</v>
      </c>
      <c r="J210" s="731" t="s">
        <v>680</v>
      </c>
      <c r="K210" s="731" t="s">
        <v>681</v>
      </c>
      <c r="L210" s="734">
        <v>111.41000000000001</v>
      </c>
      <c r="M210" s="734">
        <v>80</v>
      </c>
      <c r="N210" s="735">
        <v>8912.8000000000011</v>
      </c>
    </row>
    <row r="211" spans="1:14" ht="14.45" customHeight="1" x14ac:dyDescent="0.2">
      <c r="A211" s="729" t="s">
        <v>589</v>
      </c>
      <c r="B211" s="730" t="s">
        <v>590</v>
      </c>
      <c r="C211" s="731" t="s">
        <v>607</v>
      </c>
      <c r="D211" s="732" t="s">
        <v>608</v>
      </c>
      <c r="E211" s="733">
        <v>50113001</v>
      </c>
      <c r="F211" s="732" t="s">
        <v>622</v>
      </c>
      <c r="G211" s="731" t="s">
        <v>623</v>
      </c>
      <c r="H211" s="731">
        <v>231751</v>
      </c>
      <c r="I211" s="731">
        <v>231751</v>
      </c>
      <c r="J211" s="731" t="s">
        <v>624</v>
      </c>
      <c r="K211" s="731" t="s">
        <v>625</v>
      </c>
      <c r="L211" s="734">
        <v>111.37999999999998</v>
      </c>
      <c r="M211" s="734">
        <v>30</v>
      </c>
      <c r="N211" s="735">
        <v>3341.3999999999996</v>
      </c>
    </row>
    <row r="212" spans="1:14" ht="14.45" customHeight="1" x14ac:dyDescent="0.2">
      <c r="A212" s="729" t="s">
        <v>589</v>
      </c>
      <c r="B212" s="730" t="s">
        <v>590</v>
      </c>
      <c r="C212" s="731" t="s">
        <v>607</v>
      </c>
      <c r="D212" s="732" t="s">
        <v>608</v>
      </c>
      <c r="E212" s="733">
        <v>50113001</v>
      </c>
      <c r="F212" s="732" t="s">
        <v>622</v>
      </c>
      <c r="G212" s="731" t="s">
        <v>623</v>
      </c>
      <c r="H212" s="731">
        <v>104071</v>
      </c>
      <c r="I212" s="731">
        <v>4071</v>
      </c>
      <c r="J212" s="731" t="s">
        <v>682</v>
      </c>
      <c r="K212" s="731" t="s">
        <v>684</v>
      </c>
      <c r="L212" s="734">
        <v>224.11000000000004</v>
      </c>
      <c r="M212" s="734">
        <v>1</v>
      </c>
      <c r="N212" s="735">
        <v>224.11000000000004</v>
      </c>
    </row>
    <row r="213" spans="1:14" ht="14.45" customHeight="1" x14ac:dyDescent="0.2">
      <c r="A213" s="729" t="s">
        <v>589</v>
      </c>
      <c r="B213" s="730" t="s">
        <v>590</v>
      </c>
      <c r="C213" s="731" t="s">
        <v>607</v>
      </c>
      <c r="D213" s="732" t="s">
        <v>608</v>
      </c>
      <c r="E213" s="733">
        <v>50113001</v>
      </c>
      <c r="F213" s="732" t="s">
        <v>622</v>
      </c>
      <c r="G213" s="731" t="s">
        <v>623</v>
      </c>
      <c r="H213" s="731">
        <v>102479</v>
      </c>
      <c r="I213" s="731">
        <v>2479</v>
      </c>
      <c r="J213" s="731" t="s">
        <v>682</v>
      </c>
      <c r="K213" s="731" t="s">
        <v>683</v>
      </c>
      <c r="L213" s="734">
        <v>65.490000000000009</v>
      </c>
      <c r="M213" s="734">
        <v>2</v>
      </c>
      <c r="N213" s="735">
        <v>130.98000000000002</v>
      </c>
    </row>
    <row r="214" spans="1:14" ht="14.45" customHeight="1" x14ac:dyDescent="0.2">
      <c r="A214" s="729" t="s">
        <v>589</v>
      </c>
      <c r="B214" s="730" t="s">
        <v>590</v>
      </c>
      <c r="C214" s="731" t="s">
        <v>607</v>
      </c>
      <c r="D214" s="732" t="s">
        <v>608</v>
      </c>
      <c r="E214" s="733">
        <v>50113001</v>
      </c>
      <c r="F214" s="732" t="s">
        <v>622</v>
      </c>
      <c r="G214" s="731" t="s">
        <v>623</v>
      </c>
      <c r="H214" s="731">
        <v>154539</v>
      </c>
      <c r="I214" s="731">
        <v>54539</v>
      </c>
      <c r="J214" s="731" t="s">
        <v>687</v>
      </c>
      <c r="K214" s="731" t="s">
        <v>688</v>
      </c>
      <c r="L214" s="734">
        <v>60.114210526315809</v>
      </c>
      <c r="M214" s="734">
        <v>38</v>
      </c>
      <c r="N214" s="735">
        <v>2284.3400000000006</v>
      </c>
    </row>
    <row r="215" spans="1:14" ht="14.45" customHeight="1" x14ac:dyDescent="0.2">
      <c r="A215" s="729" t="s">
        <v>589</v>
      </c>
      <c r="B215" s="730" t="s">
        <v>590</v>
      </c>
      <c r="C215" s="731" t="s">
        <v>607</v>
      </c>
      <c r="D215" s="732" t="s">
        <v>608</v>
      </c>
      <c r="E215" s="733">
        <v>50113001</v>
      </c>
      <c r="F215" s="732" t="s">
        <v>622</v>
      </c>
      <c r="G215" s="731" t="s">
        <v>636</v>
      </c>
      <c r="H215" s="731">
        <v>148748</v>
      </c>
      <c r="I215" s="731">
        <v>148748</v>
      </c>
      <c r="J215" s="731" t="s">
        <v>951</v>
      </c>
      <c r="K215" s="731" t="s">
        <v>952</v>
      </c>
      <c r="L215" s="734">
        <v>404.32</v>
      </c>
      <c r="M215" s="734">
        <v>1</v>
      </c>
      <c r="N215" s="735">
        <v>404.32</v>
      </c>
    </row>
    <row r="216" spans="1:14" ht="14.45" customHeight="1" x14ac:dyDescent="0.2">
      <c r="A216" s="729" t="s">
        <v>589</v>
      </c>
      <c r="B216" s="730" t="s">
        <v>590</v>
      </c>
      <c r="C216" s="731" t="s">
        <v>607</v>
      </c>
      <c r="D216" s="732" t="s">
        <v>608</v>
      </c>
      <c r="E216" s="733">
        <v>50113001</v>
      </c>
      <c r="F216" s="732" t="s">
        <v>622</v>
      </c>
      <c r="G216" s="731" t="s">
        <v>623</v>
      </c>
      <c r="H216" s="731">
        <v>179333</v>
      </c>
      <c r="I216" s="731">
        <v>179333</v>
      </c>
      <c r="J216" s="731" t="s">
        <v>689</v>
      </c>
      <c r="K216" s="731" t="s">
        <v>924</v>
      </c>
      <c r="L216" s="734">
        <v>224.65</v>
      </c>
      <c r="M216" s="734">
        <v>7</v>
      </c>
      <c r="N216" s="735">
        <v>1572.55</v>
      </c>
    </row>
    <row r="217" spans="1:14" ht="14.45" customHeight="1" x14ac:dyDescent="0.2">
      <c r="A217" s="729" t="s">
        <v>589</v>
      </c>
      <c r="B217" s="730" t="s">
        <v>590</v>
      </c>
      <c r="C217" s="731" t="s">
        <v>607</v>
      </c>
      <c r="D217" s="732" t="s">
        <v>608</v>
      </c>
      <c r="E217" s="733">
        <v>50113001</v>
      </c>
      <c r="F217" s="732" t="s">
        <v>622</v>
      </c>
      <c r="G217" s="731" t="s">
        <v>623</v>
      </c>
      <c r="H217" s="731">
        <v>226523</v>
      </c>
      <c r="I217" s="731">
        <v>226523</v>
      </c>
      <c r="J217" s="731" t="s">
        <v>693</v>
      </c>
      <c r="K217" s="731" t="s">
        <v>694</v>
      </c>
      <c r="L217" s="734">
        <v>51.960000000000015</v>
      </c>
      <c r="M217" s="734">
        <v>1</v>
      </c>
      <c r="N217" s="735">
        <v>51.960000000000015</v>
      </c>
    </row>
    <row r="218" spans="1:14" ht="14.45" customHeight="1" x14ac:dyDescent="0.2">
      <c r="A218" s="729" t="s">
        <v>589</v>
      </c>
      <c r="B218" s="730" t="s">
        <v>590</v>
      </c>
      <c r="C218" s="731" t="s">
        <v>607</v>
      </c>
      <c r="D218" s="732" t="s">
        <v>608</v>
      </c>
      <c r="E218" s="733">
        <v>50113001</v>
      </c>
      <c r="F218" s="732" t="s">
        <v>622</v>
      </c>
      <c r="G218" s="731" t="s">
        <v>623</v>
      </c>
      <c r="H218" s="731">
        <v>226525</v>
      </c>
      <c r="I218" s="731">
        <v>226525</v>
      </c>
      <c r="J218" s="731" t="s">
        <v>693</v>
      </c>
      <c r="K218" s="731" t="s">
        <v>695</v>
      </c>
      <c r="L218" s="734">
        <v>66.34</v>
      </c>
      <c r="M218" s="734">
        <v>1</v>
      </c>
      <c r="N218" s="735">
        <v>66.34</v>
      </c>
    </row>
    <row r="219" spans="1:14" ht="14.45" customHeight="1" x14ac:dyDescent="0.2">
      <c r="A219" s="729" t="s">
        <v>589</v>
      </c>
      <c r="B219" s="730" t="s">
        <v>590</v>
      </c>
      <c r="C219" s="731" t="s">
        <v>607</v>
      </c>
      <c r="D219" s="732" t="s">
        <v>608</v>
      </c>
      <c r="E219" s="733">
        <v>50113001</v>
      </c>
      <c r="F219" s="732" t="s">
        <v>622</v>
      </c>
      <c r="G219" s="731" t="s">
        <v>623</v>
      </c>
      <c r="H219" s="731">
        <v>500355</v>
      </c>
      <c r="I219" s="731">
        <v>15879</v>
      </c>
      <c r="J219" s="731" t="s">
        <v>953</v>
      </c>
      <c r="K219" s="731" t="s">
        <v>329</v>
      </c>
      <c r="L219" s="734">
        <v>97.052000000000007</v>
      </c>
      <c r="M219" s="734">
        <v>1</v>
      </c>
      <c r="N219" s="735">
        <v>97.052000000000007</v>
      </c>
    </row>
    <row r="220" spans="1:14" ht="14.45" customHeight="1" x14ac:dyDescent="0.2">
      <c r="A220" s="729" t="s">
        <v>589</v>
      </c>
      <c r="B220" s="730" t="s">
        <v>590</v>
      </c>
      <c r="C220" s="731" t="s">
        <v>607</v>
      </c>
      <c r="D220" s="732" t="s">
        <v>608</v>
      </c>
      <c r="E220" s="733">
        <v>50113001</v>
      </c>
      <c r="F220" s="732" t="s">
        <v>622</v>
      </c>
      <c r="G220" s="731" t="s">
        <v>623</v>
      </c>
      <c r="H220" s="731">
        <v>905098</v>
      </c>
      <c r="I220" s="731">
        <v>23989</v>
      </c>
      <c r="J220" s="731" t="s">
        <v>954</v>
      </c>
      <c r="K220" s="731" t="s">
        <v>329</v>
      </c>
      <c r="L220" s="734">
        <v>398.86100000000005</v>
      </c>
      <c r="M220" s="734">
        <v>2</v>
      </c>
      <c r="N220" s="735">
        <v>797.72200000000009</v>
      </c>
    </row>
    <row r="221" spans="1:14" ht="14.45" customHeight="1" x14ac:dyDescent="0.2">
      <c r="A221" s="729" t="s">
        <v>589</v>
      </c>
      <c r="B221" s="730" t="s">
        <v>590</v>
      </c>
      <c r="C221" s="731" t="s">
        <v>607</v>
      </c>
      <c r="D221" s="732" t="s">
        <v>608</v>
      </c>
      <c r="E221" s="733">
        <v>50113001</v>
      </c>
      <c r="F221" s="732" t="s">
        <v>622</v>
      </c>
      <c r="G221" s="731" t="s">
        <v>623</v>
      </c>
      <c r="H221" s="731">
        <v>215476</v>
      </c>
      <c r="I221" s="731">
        <v>215476</v>
      </c>
      <c r="J221" s="731" t="s">
        <v>955</v>
      </c>
      <c r="K221" s="731" t="s">
        <v>956</v>
      </c>
      <c r="L221" s="734">
        <v>122.95999999999992</v>
      </c>
      <c r="M221" s="734">
        <v>1</v>
      </c>
      <c r="N221" s="735">
        <v>122.95999999999992</v>
      </c>
    </row>
    <row r="222" spans="1:14" ht="14.45" customHeight="1" x14ac:dyDescent="0.2">
      <c r="A222" s="729" t="s">
        <v>589</v>
      </c>
      <c r="B222" s="730" t="s">
        <v>590</v>
      </c>
      <c r="C222" s="731" t="s">
        <v>607</v>
      </c>
      <c r="D222" s="732" t="s">
        <v>608</v>
      </c>
      <c r="E222" s="733">
        <v>50113001</v>
      </c>
      <c r="F222" s="732" t="s">
        <v>622</v>
      </c>
      <c r="G222" s="731" t="s">
        <v>623</v>
      </c>
      <c r="H222" s="731">
        <v>501596</v>
      </c>
      <c r="I222" s="731">
        <v>0</v>
      </c>
      <c r="J222" s="731" t="s">
        <v>699</v>
      </c>
      <c r="K222" s="731" t="s">
        <v>700</v>
      </c>
      <c r="L222" s="734">
        <v>113.26000000000003</v>
      </c>
      <c r="M222" s="734">
        <v>1</v>
      </c>
      <c r="N222" s="735">
        <v>113.26000000000003</v>
      </c>
    </row>
    <row r="223" spans="1:14" ht="14.45" customHeight="1" x14ac:dyDescent="0.2">
      <c r="A223" s="729" t="s">
        <v>589</v>
      </c>
      <c r="B223" s="730" t="s">
        <v>590</v>
      </c>
      <c r="C223" s="731" t="s">
        <v>607</v>
      </c>
      <c r="D223" s="732" t="s">
        <v>608</v>
      </c>
      <c r="E223" s="733">
        <v>50113001</v>
      </c>
      <c r="F223" s="732" t="s">
        <v>622</v>
      </c>
      <c r="G223" s="731" t="s">
        <v>623</v>
      </c>
      <c r="H223" s="731">
        <v>846413</v>
      </c>
      <c r="I223" s="731">
        <v>57585</v>
      </c>
      <c r="J223" s="731" t="s">
        <v>957</v>
      </c>
      <c r="K223" s="731" t="s">
        <v>958</v>
      </c>
      <c r="L223" s="734">
        <v>133.12</v>
      </c>
      <c r="M223" s="734">
        <v>2</v>
      </c>
      <c r="N223" s="735">
        <v>266.24</v>
      </c>
    </row>
    <row r="224" spans="1:14" ht="14.45" customHeight="1" x14ac:dyDescent="0.2">
      <c r="A224" s="729" t="s">
        <v>589</v>
      </c>
      <c r="B224" s="730" t="s">
        <v>590</v>
      </c>
      <c r="C224" s="731" t="s">
        <v>607</v>
      </c>
      <c r="D224" s="732" t="s">
        <v>608</v>
      </c>
      <c r="E224" s="733">
        <v>50113001</v>
      </c>
      <c r="F224" s="732" t="s">
        <v>622</v>
      </c>
      <c r="G224" s="731" t="s">
        <v>623</v>
      </c>
      <c r="H224" s="731">
        <v>181293</v>
      </c>
      <c r="I224" s="731">
        <v>181293</v>
      </c>
      <c r="J224" s="731" t="s">
        <v>959</v>
      </c>
      <c r="K224" s="731" t="s">
        <v>960</v>
      </c>
      <c r="L224" s="734">
        <v>224.11000000000016</v>
      </c>
      <c r="M224" s="734">
        <v>1</v>
      </c>
      <c r="N224" s="735">
        <v>224.11000000000016</v>
      </c>
    </row>
    <row r="225" spans="1:14" ht="14.45" customHeight="1" x14ac:dyDescent="0.2">
      <c r="A225" s="729" t="s">
        <v>589</v>
      </c>
      <c r="B225" s="730" t="s">
        <v>590</v>
      </c>
      <c r="C225" s="731" t="s">
        <v>607</v>
      </c>
      <c r="D225" s="732" t="s">
        <v>608</v>
      </c>
      <c r="E225" s="733">
        <v>50113001</v>
      </c>
      <c r="F225" s="732" t="s">
        <v>622</v>
      </c>
      <c r="G225" s="731" t="s">
        <v>636</v>
      </c>
      <c r="H225" s="731">
        <v>243131</v>
      </c>
      <c r="I225" s="731">
        <v>243131</v>
      </c>
      <c r="J225" s="731" t="s">
        <v>961</v>
      </c>
      <c r="K225" s="731" t="s">
        <v>962</v>
      </c>
      <c r="L225" s="734">
        <v>77.679999999999993</v>
      </c>
      <c r="M225" s="734">
        <v>1</v>
      </c>
      <c r="N225" s="735">
        <v>77.679999999999993</v>
      </c>
    </row>
    <row r="226" spans="1:14" ht="14.45" customHeight="1" x14ac:dyDescent="0.2">
      <c r="A226" s="729" t="s">
        <v>589</v>
      </c>
      <c r="B226" s="730" t="s">
        <v>590</v>
      </c>
      <c r="C226" s="731" t="s">
        <v>607</v>
      </c>
      <c r="D226" s="732" t="s">
        <v>608</v>
      </c>
      <c r="E226" s="733">
        <v>50113001</v>
      </c>
      <c r="F226" s="732" t="s">
        <v>622</v>
      </c>
      <c r="G226" s="731" t="s">
        <v>329</v>
      </c>
      <c r="H226" s="731">
        <v>169191</v>
      </c>
      <c r="I226" s="731">
        <v>69191</v>
      </c>
      <c r="J226" s="731" t="s">
        <v>963</v>
      </c>
      <c r="K226" s="731" t="s">
        <v>964</v>
      </c>
      <c r="L226" s="734">
        <v>94.37</v>
      </c>
      <c r="M226" s="734">
        <v>1</v>
      </c>
      <c r="N226" s="735">
        <v>94.37</v>
      </c>
    </row>
    <row r="227" spans="1:14" ht="14.45" customHeight="1" x14ac:dyDescent="0.2">
      <c r="A227" s="729" t="s">
        <v>589</v>
      </c>
      <c r="B227" s="730" t="s">
        <v>590</v>
      </c>
      <c r="C227" s="731" t="s">
        <v>607</v>
      </c>
      <c r="D227" s="732" t="s">
        <v>608</v>
      </c>
      <c r="E227" s="733">
        <v>50113001</v>
      </c>
      <c r="F227" s="732" t="s">
        <v>622</v>
      </c>
      <c r="G227" s="731" t="s">
        <v>636</v>
      </c>
      <c r="H227" s="731">
        <v>243134</v>
      </c>
      <c r="I227" s="731">
        <v>243134</v>
      </c>
      <c r="J227" s="731" t="s">
        <v>965</v>
      </c>
      <c r="K227" s="731" t="s">
        <v>966</v>
      </c>
      <c r="L227" s="734">
        <v>92.204999999999998</v>
      </c>
      <c r="M227" s="734">
        <v>2</v>
      </c>
      <c r="N227" s="735">
        <v>184.41</v>
      </c>
    </row>
    <row r="228" spans="1:14" ht="14.45" customHeight="1" x14ac:dyDescent="0.2">
      <c r="A228" s="729" t="s">
        <v>589</v>
      </c>
      <c r="B228" s="730" t="s">
        <v>590</v>
      </c>
      <c r="C228" s="731" t="s">
        <v>607</v>
      </c>
      <c r="D228" s="732" t="s">
        <v>608</v>
      </c>
      <c r="E228" s="733">
        <v>50113001</v>
      </c>
      <c r="F228" s="732" t="s">
        <v>622</v>
      </c>
      <c r="G228" s="731" t="s">
        <v>623</v>
      </c>
      <c r="H228" s="731">
        <v>214598</v>
      </c>
      <c r="I228" s="731">
        <v>214598</v>
      </c>
      <c r="J228" s="731" t="s">
        <v>967</v>
      </c>
      <c r="K228" s="731" t="s">
        <v>968</v>
      </c>
      <c r="L228" s="734">
        <v>178.64</v>
      </c>
      <c r="M228" s="734">
        <v>1</v>
      </c>
      <c r="N228" s="735">
        <v>178.64</v>
      </c>
    </row>
    <row r="229" spans="1:14" ht="14.45" customHeight="1" x14ac:dyDescent="0.2">
      <c r="A229" s="729" t="s">
        <v>589</v>
      </c>
      <c r="B229" s="730" t="s">
        <v>590</v>
      </c>
      <c r="C229" s="731" t="s">
        <v>607</v>
      </c>
      <c r="D229" s="732" t="s">
        <v>608</v>
      </c>
      <c r="E229" s="733">
        <v>50113001</v>
      </c>
      <c r="F229" s="732" t="s">
        <v>622</v>
      </c>
      <c r="G229" s="731" t="s">
        <v>636</v>
      </c>
      <c r="H229" s="731">
        <v>114439</v>
      </c>
      <c r="I229" s="731">
        <v>14439</v>
      </c>
      <c r="J229" s="731" t="s">
        <v>969</v>
      </c>
      <c r="K229" s="731" t="s">
        <v>970</v>
      </c>
      <c r="L229" s="734">
        <v>74.430000000000007</v>
      </c>
      <c r="M229" s="734">
        <v>1</v>
      </c>
      <c r="N229" s="735">
        <v>74.430000000000007</v>
      </c>
    </row>
    <row r="230" spans="1:14" ht="14.45" customHeight="1" x14ac:dyDescent="0.2">
      <c r="A230" s="729" t="s">
        <v>589</v>
      </c>
      <c r="B230" s="730" t="s">
        <v>590</v>
      </c>
      <c r="C230" s="731" t="s">
        <v>607</v>
      </c>
      <c r="D230" s="732" t="s">
        <v>608</v>
      </c>
      <c r="E230" s="733">
        <v>50113001</v>
      </c>
      <c r="F230" s="732" t="s">
        <v>622</v>
      </c>
      <c r="G230" s="731" t="s">
        <v>623</v>
      </c>
      <c r="H230" s="731">
        <v>243142</v>
      </c>
      <c r="I230" s="731">
        <v>243142</v>
      </c>
      <c r="J230" s="731" t="s">
        <v>710</v>
      </c>
      <c r="K230" s="731" t="s">
        <v>711</v>
      </c>
      <c r="L230" s="734">
        <v>194.50521739130434</v>
      </c>
      <c r="M230" s="734">
        <v>23</v>
      </c>
      <c r="N230" s="735">
        <v>4473.62</v>
      </c>
    </row>
    <row r="231" spans="1:14" ht="14.45" customHeight="1" x14ac:dyDescent="0.2">
      <c r="A231" s="729" t="s">
        <v>589</v>
      </c>
      <c r="B231" s="730" t="s">
        <v>590</v>
      </c>
      <c r="C231" s="731" t="s">
        <v>607</v>
      </c>
      <c r="D231" s="732" t="s">
        <v>608</v>
      </c>
      <c r="E231" s="733">
        <v>50113001</v>
      </c>
      <c r="F231" s="732" t="s">
        <v>622</v>
      </c>
      <c r="G231" s="731" t="s">
        <v>623</v>
      </c>
      <c r="H231" s="731">
        <v>152334</v>
      </c>
      <c r="I231" s="731">
        <v>52334</v>
      </c>
      <c r="J231" s="731" t="s">
        <v>710</v>
      </c>
      <c r="K231" s="731" t="s">
        <v>711</v>
      </c>
      <c r="L231" s="734">
        <v>188.04999999999998</v>
      </c>
      <c r="M231" s="734">
        <v>3</v>
      </c>
      <c r="N231" s="735">
        <v>564.15</v>
      </c>
    </row>
    <row r="232" spans="1:14" ht="14.45" customHeight="1" x14ac:dyDescent="0.2">
      <c r="A232" s="729" t="s">
        <v>589</v>
      </c>
      <c r="B232" s="730" t="s">
        <v>590</v>
      </c>
      <c r="C232" s="731" t="s">
        <v>607</v>
      </c>
      <c r="D232" s="732" t="s">
        <v>608</v>
      </c>
      <c r="E232" s="733">
        <v>50113001</v>
      </c>
      <c r="F232" s="732" t="s">
        <v>622</v>
      </c>
      <c r="G232" s="731" t="s">
        <v>636</v>
      </c>
      <c r="H232" s="731">
        <v>213477</v>
      </c>
      <c r="I232" s="731">
        <v>213477</v>
      </c>
      <c r="J232" s="731" t="s">
        <v>712</v>
      </c>
      <c r="K232" s="731" t="s">
        <v>713</v>
      </c>
      <c r="L232" s="734">
        <v>3299.9816666666666</v>
      </c>
      <c r="M232" s="734">
        <v>12</v>
      </c>
      <c r="N232" s="735">
        <v>39599.78</v>
      </c>
    </row>
    <row r="233" spans="1:14" ht="14.45" customHeight="1" x14ac:dyDescent="0.2">
      <c r="A233" s="729" t="s">
        <v>589</v>
      </c>
      <c r="B233" s="730" t="s">
        <v>590</v>
      </c>
      <c r="C233" s="731" t="s">
        <v>607</v>
      </c>
      <c r="D233" s="732" t="s">
        <v>608</v>
      </c>
      <c r="E233" s="733">
        <v>50113001</v>
      </c>
      <c r="F233" s="732" t="s">
        <v>622</v>
      </c>
      <c r="G233" s="731" t="s">
        <v>636</v>
      </c>
      <c r="H233" s="731">
        <v>213489</v>
      </c>
      <c r="I233" s="731">
        <v>213489</v>
      </c>
      <c r="J233" s="731" t="s">
        <v>971</v>
      </c>
      <c r="K233" s="731" t="s">
        <v>972</v>
      </c>
      <c r="L233" s="734">
        <v>630.66</v>
      </c>
      <c r="M233" s="734">
        <v>1</v>
      </c>
      <c r="N233" s="735">
        <v>630.66</v>
      </c>
    </row>
    <row r="234" spans="1:14" ht="14.45" customHeight="1" x14ac:dyDescent="0.2">
      <c r="A234" s="729" t="s">
        <v>589</v>
      </c>
      <c r="B234" s="730" t="s">
        <v>590</v>
      </c>
      <c r="C234" s="731" t="s">
        <v>607</v>
      </c>
      <c r="D234" s="732" t="s">
        <v>608</v>
      </c>
      <c r="E234" s="733">
        <v>50113001</v>
      </c>
      <c r="F234" s="732" t="s">
        <v>622</v>
      </c>
      <c r="G234" s="731" t="s">
        <v>636</v>
      </c>
      <c r="H234" s="731">
        <v>156804</v>
      </c>
      <c r="I234" s="731">
        <v>56804</v>
      </c>
      <c r="J234" s="731" t="s">
        <v>973</v>
      </c>
      <c r="K234" s="731" t="s">
        <v>974</v>
      </c>
      <c r="L234" s="734">
        <v>31.929999999999996</v>
      </c>
      <c r="M234" s="734">
        <v>1</v>
      </c>
      <c r="N234" s="735">
        <v>31.929999999999996</v>
      </c>
    </row>
    <row r="235" spans="1:14" ht="14.45" customHeight="1" x14ac:dyDescent="0.2">
      <c r="A235" s="729" t="s">
        <v>589</v>
      </c>
      <c r="B235" s="730" t="s">
        <v>590</v>
      </c>
      <c r="C235" s="731" t="s">
        <v>607</v>
      </c>
      <c r="D235" s="732" t="s">
        <v>608</v>
      </c>
      <c r="E235" s="733">
        <v>50113001</v>
      </c>
      <c r="F235" s="732" t="s">
        <v>622</v>
      </c>
      <c r="G235" s="731" t="s">
        <v>623</v>
      </c>
      <c r="H235" s="731">
        <v>129199</v>
      </c>
      <c r="I235" s="731">
        <v>29199</v>
      </c>
      <c r="J235" s="731" t="s">
        <v>975</v>
      </c>
      <c r="K235" s="731" t="s">
        <v>976</v>
      </c>
      <c r="L235" s="734">
        <v>542.57999999999993</v>
      </c>
      <c r="M235" s="734">
        <v>1</v>
      </c>
      <c r="N235" s="735">
        <v>542.57999999999993</v>
      </c>
    </row>
    <row r="236" spans="1:14" ht="14.45" customHeight="1" x14ac:dyDescent="0.2">
      <c r="A236" s="729" t="s">
        <v>589</v>
      </c>
      <c r="B236" s="730" t="s">
        <v>590</v>
      </c>
      <c r="C236" s="731" t="s">
        <v>607</v>
      </c>
      <c r="D236" s="732" t="s">
        <v>608</v>
      </c>
      <c r="E236" s="733">
        <v>50113001</v>
      </c>
      <c r="F236" s="732" t="s">
        <v>622</v>
      </c>
      <c r="G236" s="731" t="s">
        <v>623</v>
      </c>
      <c r="H236" s="731">
        <v>111242</v>
      </c>
      <c r="I236" s="731">
        <v>11242</v>
      </c>
      <c r="J236" s="731" t="s">
        <v>977</v>
      </c>
      <c r="K236" s="731" t="s">
        <v>978</v>
      </c>
      <c r="L236" s="734">
        <v>145.84000000000003</v>
      </c>
      <c r="M236" s="734">
        <v>2</v>
      </c>
      <c r="N236" s="735">
        <v>291.68000000000006</v>
      </c>
    </row>
    <row r="237" spans="1:14" ht="14.45" customHeight="1" x14ac:dyDescent="0.2">
      <c r="A237" s="729" t="s">
        <v>589</v>
      </c>
      <c r="B237" s="730" t="s">
        <v>590</v>
      </c>
      <c r="C237" s="731" t="s">
        <v>607</v>
      </c>
      <c r="D237" s="732" t="s">
        <v>608</v>
      </c>
      <c r="E237" s="733">
        <v>50113001</v>
      </c>
      <c r="F237" s="732" t="s">
        <v>622</v>
      </c>
      <c r="G237" s="731" t="s">
        <v>623</v>
      </c>
      <c r="H237" s="731">
        <v>123746</v>
      </c>
      <c r="I237" s="731">
        <v>23746</v>
      </c>
      <c r="J237" s="731" t="s">
        <v>979</v>
      </c>
      <c r="K237" s="731" t="s">
        <v>980</v>
      </c>
      <c r="L237" s="734">
        <v>68.390000000000015</v>
      </c>
      <c r="M237" s="734">
        <v>1</v>
      </c>
      <c r="N237" s="735">
        <v>68.390000000000015</v>
      </c>
    </row>
    <row r="238" spans="1:14" ht="14.45" customHeight="1" x14ac:dyDescent="0.2">
      <c r="A238" s="729" t="s">
        <v>589</v>
      </c>
      <c r="B238" s="730" t="s">
        <v>590</v>
      </c>
      <c r="C238" s="731" t="s">
        <v>607</v>
      </c>
      <c r="D238" s="732" t="s">
        <v>608</v>
      </c>
      <c r="E238" s="733">
        <v>50113001</v>
      </c>
      <c r="F238" s="732" t="s">
        <v>622</v>
      </c>
      <c r="G238" s="731" t="s">
        <v>623</v>
      </c>
      <c r="H238" s="731">
        <v>152145</v>
      </c>
      <c r="I238" s="731">
        <v>152145</v>
      </c>
      <c r="J238" s="731" t="s">
        <v>981</v>
      </c>
      <c r="K238" s="731" t="s">
        <v>982</v>
      </c>
      <c r="L238" s="734">
        <v>131.33999999999997</v>
      </c>
      <c r="M238" s="734">
        <v>1</v>
      </c>
      <c r="N238" s="735">
        <v>131.33999999999997</v>
      </c>
    </row>
    <row r="239" spans="1:14" ht="14.45" customHeight="1" x14ac:dyDescent="0.2">
      <c r="A239" s="729" t="s">
        <v>589</v>
      </c>
      <c r="B239" s="730" t="s">
        <v>590</v>
      </c>
      <c r="C239" s="731" t="s">
        <v>607</v>
      </c>
      <c r="D239" s="732" t="s">
        <v>608</v>
      </c>
      <c r="E239" s="733">
        <v>50113001</v>
      </c>
      <c r="F239" s="732" t="s">
        <v>622</v>
      </c>
      <c r="G239" s="731" t="s">
        <v>623</v>
      </c>
      <c r="H239" s="731">
        <v>31915</v>
      </c>
      <c r="I239" s="731">
        <v>31915</v>
      </c>
      <c r="J239" s="731" t="s">
        <v>714</v>
      </c>
      <c r="K239" s="731" t="s">
        <v>715</v>
      </c>
      <c r="L239" s="734">
        <v>173.69</v>
      </c>
      <c r="M239" s="734">
        <v>5</v>
      </c>
      <c r="N239" s="735">
        <v>868.45</v>
      </c>
    </row>
    <row r="240" spans="1:14" ht="14.45" customHeight="1" x14ac:dyDescent="0.2">
      <c r="A240" s="729" t="s">
        <v>589</v>
      </c>
      <c r="B240" s="730" t="s">
        <v>590</v>
      </c>
      <c r="C240" s="731" t="s">
        <v>607</v>
      </c>
      <c r="D240" s="732" t="s">
        <v>608</v>
      </c>
      <c r="E240" s="733">
        <v>50113001</v>
      </c>
      <c r="F240" s="732" t="s">
        <v>622</v>
      </c>
      <c r="G240" s="731" t="s">
        <v>623</v>
      </c>
      <c r="H240" s="731">
        <v>47244</v>
      </c>
      <c r="I240" s="731">
        <v>47244</v>
      </c>
      <c r="J240" s="731" t="s">
        <v>716</v>
      </c>
      <c r="K240" s="731" t="s">
        <v>715</v>
      </c>
      <c r="L240" s="734">
        <v>143</v>
      </c>
      <c r="M240" s="734">
        <v>1</v>
      </c>
      <c r="N240" s="735">
        <v>143</v>
      </c>
    </row>
    <row r="241" spans="1:14" ht="14.45" customHeight="1" x14ac:dyDescent="0.2">
      <c r="A241" s="729" t="s">
        <v>589</v>
      </c>
      <c r="B241" s="730" t="s">
        <v>590</v>
      </c>
      <c r="C241" s="731" t="s">
        <v>607</v>
      </c>
      <c r="D241" s="732" t="s">
        <v>608</v>
      </c>
      <c r="E241" s="733">
        <v>50113001</v>
      </c>
      <c r="F241" s="732" t="s">
        <v>622</v>
      </c>
      <c r="G241" s="731" t="s">
        <v>623</v>
      </c>
      <c r="H241" s="731">
        <v>102537</v>
      </c>
      <c r="I241" s="731">
        <v>2537</v>
      </c>
      <c r="J241" s="731" t="s">
        <v>983</v>
      </c>
      <c r="K241" s="731" t="s">
        <v>984</v>
      </c>
      <c r="L241" s="734">
        <v>38.29999999999999</v>
      </c>
      <c r="M241" s="734">
        <v>1</v>
      </c>
      <c r="N241" s="735">
        <v>38.29999999999999</v>
      </c>
    </row>
    <row r="242" spans="1:14" ht="14.45" customHeight="1" x14ac:dyDescent="0.2">
      <c r="A242" s="729" t="s">
        <v>589</v>
      </c>
      <c r="B242" s="730" t="s">
        <v>590</v>
      </c>
      <c r="C242" s="731" t="s">
        <v>607</v>
      </c>
      <c r="D242" s="732" t="s">
        <v>608</v>
      </c>
      <c r="E242" s="733">
        <v>50113001</v>
      </c>
      <c r="F242" s="732" t="s">
        <v>622</v>
      </c>
      <c r="G242" s="731" t="s">
        <v>623</v>
      </c>
      <c r="H242" s="731">
        <v>125366</v>
      </c>
      <c r="I242" s="731">
        <v>25366</v>
      </c>
      <c r="J242" s="731" t="s">
        <v>717</v>
      </c>
      <c r="K242" s="731" t="s">
        <v>985</v>
      </c>
      <c r="L242" s="734">
        <v>70.477000000000018</v>
      </c>
      <c r="M242" s="734">
        <v>10</v>
      </c>
      <c r="N242" s="735">
        <v>704.77000000000021</v>
      </c>
    </row>
    <row r="243" spans="1:14" ht="14.45" customHeight="1" x14ac:dyDescent="0.2">
      <c r="A243" s="729" t="s">
        <v>589</v>
      </c>
      <c r="B243" s="730" t="s">
        <v>590</v>
      </c>
      <c r="C243" s="731" t="s">
        <v>607</v>
      </c>
      <c r="D243" s="732" t="s">
        <v>608</v>
      </c>
      <c r="E243" s="733">
        <v>50113001</v>
      </c>
      <c r="F243" s="732" t="s">
        <v>622</v>
      </c>
      <c r="G243" s="731" t="s">
        <v>636</v>
      </c>
      <c r="H243" s="731">
        <v>100308</v>
      </c>
      <c r="I243" s="731">
        <v>100308</v>
      </c>
      <c r="J243" s="731" t="s">
        <v>719</v>
      </c>
      <c r="K243" s="731" t="s">
        <v>720</v>
      </c>
      <c r="L243" s="734">
        <v>39.72999999999999</v>
      </c>
      <c r="M243" s="734">
        <v>2</v>
      </c>
      <c r="N243" s="735">
        <v>79.45999999999998</v>
      </c>
    </row>
    <row r="244" spans="1:14" ht="14.45" customHeight="1" x14ac:dyDescent="0.2">
      <c r="A244" s="729" t="s">
        <v>589</v>
      </c>
      <c r="B244" s="730" t="s">
        <v>590</v>
      </c>
      <c r="C244" s="731" t="s">
        <v>607</v>
      </c>
      <c r="D244" s="732" t="s">
        <v>608</v>
      </c>
      <c r="E244" s="733">
        <v>50113001</v>
      </c>
      <c r="F244" s="732" t="s">
        <v>622</v>
      </c>
      <c r="G244" s="731" t="s">
        <v>623</v>
      </c>
      <c r="H244" s="731">
        <v>214355</v>
      </c>
      <c r="I244" s="731">
        <v>214355</v>
      </c>
      <c r="J244" s="731" t="s">
        <v>722</v>
      </c>
      <c r="K244" s="731" t="s">
        <v>723</v>
      </c>
      <c r="L244" s="734">
        <v>236.09666666666666</v>
      </c>
      <c r="M244" s="734">
        <v>3</v>
      </c>
      <c r="N244" s="735">
        <v>708.29</v>
      </c>
    </row>
    <row r="245" spans="1:14" ht="14.45" customHeight="1" x14ac:dyDescent="0.2">
      <c r="A245" s="729" t="s">
        <v>589</v>
      </c>
      <c r="B245" s="730" t="s">
        <v>590</v>
      </c>
      <c r="C245" s="731" t="s">
        <v>607</v>
      </c>
      <c r="D245" s="732" t="s">
        <v>608</v>
      </c>
      <c r="E245" s="733">
        <v>50113001</v>
      </c>
      <c r="F245" s="732" t="s">
        <v>622</v>
      </c>
      <c r="G245" s="731" t="s">
        <v>623</v>
      </c>
      <c r="H245" s="731">
        <v>100858</v>
      </c>
      <c r="I245" s="731">
        <v>858</v>
      </c>
      <c r="J245" s="731" t="s">
        <v>986</v>
      </c>
      <c r="K245" s="731" t="s">
        <v>987</v>
      </c>
      <c r="L245" s="734">
        <v>43.86999999999999</v>
      </c>
      <c r="M245" s="734">
        <v>2</v>
      </c>
      <c r="N245" s="735">
        <v>87.739999999999981</v>
      </c>
    </row>
    <row r="246" spans="1:14" ht="14.45" customHeight="1" x14ac:dyDescent="0.2">
      <c r="A246" s="729" t="s">
        <v>589</v>
      </c>
      <c r="B246" s="730" t="s">
        <v>590</v>
      </c>
      <c r="C246" s="731" t="s">
        <v>607</v>
      </c>
      <c r="D246" s="732" t="s">
        <v>608</v>
      </c>
      <c r="E246" s="733">
        <v>50113001</v>
      </c>
      <c r="F246" s="732" t="s">
        <v>622</v>
      </c>
      <c r="G246" s="731" t="s">
        <v>623</v>
      </c>
      <c r="H246" s="731">
        <v>216572</v>
      </c>
      <c r="I246" s="731">
        <v>216572</v>
      </c>
      <c r="J246" s="731" t="s">
        <v>726</v>
      </c>
      <c r="K246" s="731" t="s">
        <v>727</v>
      </c>
      <c r="L246" s="734">
        <v>36.535705617161426</v>
      </c>
      <c r="M246" s="734">
        <v>146</v>
      </c>
      <c r="N246" s="735">
        <v>5334.2130201055679</v>
      </c>
    </row>
    <row r="247" spans="1:14" ht="14.45" customHeight="1" x14ac:dyDescent="0.2">
      <c r="A247" s="729" t="s">
        <v>589</v>
      </c>
      <c r="B247" s="730" t="s">
        <v>590</v>
      </c>
      <c r="C247" s="731" t="s">
        <v>607</v>
      </c>
      <c r="D247" s="732" t="s">
        <v>608</v>
      </c>
      <c r="E247" s="733">
        <v>50113001</v>
      </c>
      <c r="F247" s="732" t="s">
        <v>622</v>
      </c>
      <c r="G247" s="731" t="s">
        <v>623</v>
      </c>
      <c r="H247" s="731">
        <v>100168</v>
      </c>
      <c r="I247" s="731">
        <v>168</v>
      </c>
      <c r="J247" s="731" t="s">
        <v>988</v>
      </c>
      <c r="K247" s="731" t="s">
        <v>989</v>
      </c>
      <c r="L247" s="734">
        <v>43.090000000000011</v>
      </c>
      <c r="M247" s="734">
        <v>1</v>
      </c>
      <c r="N247" s="735">
        <v>43.090000000000011</v>
      </c>
    </row>
    <row r="248" spans="1:14" ht="14.45" customHeight="1" x14ac:dyDescent="0.2">
      <c r="A248" s="729" t="s">
        <v>589</v>
      </c>
      <c r="B248" s="730" t="s">
        <v>590</v>
      </c>
      <c r="C248" s="731" t="s">
        <v>607</v>
      </c>
      <c r="D248" s="732" t="s">
        <v>608</v>
      </c>
      <c r="E248" s="733">
        <v>50113001</v>
      </c>
      <c r="F248" s="732" t="s">
        <v>622</v>
      </c>
      <c r="G248" s="731" t="s">
        <v>623</v>
      </c>
      <c r="H248" s="731">
        <v>51383</v>
      </c>
      <c r="I248" s="731">
        <v>51383</v>
      </c>
      <c r="J248" s="731" t="s">
        <v>728</v>
      </c>
      <c r="K248" s="731" t="s">
        <v>732</v>
      </c>
      <c r="L248" s="734">
        <v>93.500000000000014</v>
      </c>
      <c r="M248" s="734">
        <v>1</v>
      </c>
      <c r="N248" s="735">
        <v>93.500000000000014</v>
      </c>
    </row>
    <row r="249" spans="1:14" ht="14.45" customHeight="1" x14ac:dyDescent="0.2">
      <c r="A249" s="729" t="s">
        <v>589</v>
      </c>
      <c r="B249" s="730" t="s">
        <v>590</v>
      </c>
      <c r="C249" s="731" t="s">
        <v>607</v>
      </c>
      <c r="D249" s="732" t="s">
        <v>608</v>
      </c>
      <c r="E249" s="733">
        <v>50113001</v>
      </c>
      <c r="F249" s="732" t="s">
        <v>622</v>
      </c>
      <c r="G249" s="731" t="s">
        <v>623</v>
      </c>
      <c r="H249" s="731">
        <v>51367</v>
      </c>
      <c r="I249" s="731">
        <v>51367</v>
      </c>
      <c r="J249" s="731" t="s">
        <v>728</v>
      </c>
      <c r="K249" s="731" t="s">
        <v>731</v>
      </c>
      <c r="L249" s="734">
        <v>92.95</v>
      </c>
      <c r="M249" s="734">
        <v>4</v>
      </c>
      <c r="N249" s="735">
        <v>371.8</v>
      </c>
    </row>
    <row r="250" spans="1:14" ht="14.45" customHeight="1" x14ac:dyDescent="0.2">
      <c r="A250" s="729" t="s">
        <v>589</v>
      </c>
      <c r="B250" s="730" t="s">
        <v>590</v>
      </c>
      <c r="C250" s="731" t="s">
        <v>607</v>
      </c>
      <c r="D250" s="732" t="s">
        <v>608</v>
      </c>
      <c r="E250" s="733">
        <v>50113001</v>
      </c>
      <c r="F250" s="732" t="s">
        <v>622</v>
      </c>
      <c r="G250" s="731" t="s">
        <v>623</v>
      </c>
      <c r="H250" s="731">
        <v>51366</v>
      </c>
      <c r="I250" s="731">
        <v>51366</v>
      </c>
      <c r="J250" s="731" t="s">
        <v>728</v>
      </c>
      <c r="K250" s="731" t="s">
        <v>730</v>
      </c>
      <c r="L250" s="734">
        <v>171.6</v>
      </c>
      <c r="M250" s="734">
        <v>67</v>
      </c>
      <c r="N250" s="735">
        <v>11497.199999999999</v>
      </c>
    </row>
    <row r="251" spans="1:14" ht="14.45" customHeight="1" x14ac:dyDescent="0.2">
      <c r="A251" s="729" t="s">
        <v>589</v>
      </c>
      <c r="B251" s="730" t="s">
        <v>590</v>
      </c>
      <c r="C251" s="731" t="s">
        <v>607</v>
      </c>
      <c r="D251" s="732" t="s">
        <v>608</v>
      </c>
      <c r="E251" s="733">
        <v>50113001</v>
      </c>
      <c r="F251" s="732" t="s">
        <v>622</v>
      </c>
      <c r="G251" s="731" t="s">
        <v>623</v>
      </c>
      <c r="H251" s="731">
        <v>207899</v>
      </c>
      <c r="I251" s="731">
        <v>207899</v>
      </c>
      <c r="J251" s="731" t="s">
        <v>990</v>
      </c>
      <c r="K251" s="731" t="s">
        <v>991</v>
      </c>
      <c r="L251" s="734">
        <v>66.850000000000009</v>
      </c>
      <c r="M251" s="734">
        <v>2</v>
      </c>
      <c r="N251" s="735">
        <v>133.70000000000002</v>
      </c>
    </row>
    <row r="252" spans="1:14" ht="14.45" customHeight="1" x14ac:dyDescent="0.2">
      <c r="A252" s="729" t="s">
        <v>589</v>
      </c>
      <c r="B252" s="730" t="s">
        <v>590</v>
      </c>
      <c r="C252" s="731" t="s">
        <v>607</v>
      </c>
      <c r="D252" s="732" t="s">
        <v>608</v>
      </c>
      <c r="E252" s="733">
        <v>50113001</v>
      </c>
      <c r="F252" s="732" t="s">
        <v>622</v>
      </c>
      <c r="G252" s="731" t="s">
        <v>623</v>
      </c>
      <c r="H252" s="731">
        <v>157608</v>
      </c>
      <c r="I252" s="731">
        <v>57608</v>
      </c>
      <c r="J252" s="731" t="s">
        <v>735</v>
      </c>
      <c r="K252" s="731" t="s">
        <v>736</v>
      </c>
      <c r="L252" s="734">
        <v>100.25</v>
      </c>
      <c r="M252" s="734">
        <v>3</v>
      </c>
      <c r="N252" s="735">
        <v>300.75</v>
      </c>
    </row>
    <row r="253" spans="1:14" ht="14.45" customHeight="1" x14ac:dyDescent="0.2">
      <c r="A253" s="729" t="s">
        <v>589</v>
      </c>
      <c r="B253" s="730" t="s">
        <v>590</v>
      </c>
      <c r="C253" s="731" t="s">
        <v>607</v>
      </c>
      <c r="D253" s="732" t="s">
        <v>608</v>
      </c>
      <c r="E253" s="733">
        <v>50113001</v>
      </c>
      <c r="F253" s="732" t="s">
        <v>622</v>
      </c>
      <c r="G253" s="731" t="s">
        <v>623</v>
      </c>
      <c r="H253" s="731">
        <v>208988</v>
      </c>
      <c r="I253" s="731">
        <v>208988</v>
      </c>
      <c r="J253" s="731" t="s">
        <v>737</v>
      </c>
      <c r="K253" s="731" t="s">
        <v>738</v>
      </c>
      <c r="L253" s="734">
        <v>555.16999999999996</v>
      </c>
      <c r="M253" s="734">
        <v>1</v>
      </c>
      <c r="N253" s="735">
        <v>555.16999999999996</v>
      </c>
    </row>
    <row r="254" spans="1:14" ht="14.45" customHeight="1" x14ac:dyDescent="0.2">
      <c r="A254" s="729" t="s">
        <v>589</v>
      </c>
      <c r="B254" s="730" t="s">
        <v>590</v>
      </c>
      <c r="C254" s="731" t="s">
        <v>607</v>
      </c>
      <c r="D254" s="732" t="s">
        <v>608</v>
      </c>
      <c r="E254" s="733">
        <v>50113001</v>
      </c>
      <c r="F254" s="732" t="s">
        <v>622</v>
      </c>
      <c r="G254" s="731" t="s">
        <v>623</v>
      </c>
      <c r="H254" s="731">
        <v>193724</v>
      </c>
      <c r="I254" s="731">
        <v>93724</v>
      </c>
      <c r="J254" s="731" t="s">
        <v>992</v>
      </c>
      <c r="K254" s="731" t="s">
        <v>993</v>
      </c>
      <c r="L254" s="734">
        <v>68.239999999999995</v>
      </c>
      <c r="M254" s="734">
        <v>1</v>
      </c>
      <c r="N254" s="735">
        <v>68.239999999999995</v>
      </c>
    </row>
    <row r="255" spans="1:14" ht="14.45" customHeight="1" x14ac:dyDescent="0.2">
      <c r="A255" s="729" t="s">
        <v>589</v>
      </c>
      <c r="B255" s="730" t="s">
        <v>590</v>
      </c>
      <c r="C255" s="731" t="s">
        <v>607</v>
      </c>
      <c r="D255" s="732" t="s">
        <v>608</v>
      </c>
      <c r="E255" s="733">
        <v>50113001</v>
      </c>
      <c r="F255" s="732" t="s">
        <v>622</v>
      </c>
      <c r="G255" s="731" t="s">
        <v>623</v>
      </c>
      <c r="H255" s="731">
        <v>117189</v>
      </c>
      <c r="I255" s="731">
        <v>17189</v>
      </c>
      <c r="J255" s="731" t="s">
        <v>741</v>
      </c>
      <c r="K255" s="731" t="s">
        <v>742</v>
      </c>
      <c r="L255" s="734">
        <v>73.509999999999991</v>
      </c>
      <c r="M255" s="734">
        <v>1</v>
      </c>
      <c r="N255" s="735">
        <v>73.509999999999991</v>
      </c>
    </row>
    <row r="256" spans="1:14" ht="14.45" customHeight="1" x14ac:dyDescent="0.2">
      <c r="A256" s="729" t="s">
        <v>589</v>
      </c>
      <c r="B256" s="730" t="s">
        <v>590</v>
      </c>
      <c r="C256" s="731" t="s">
        <v>607</v>
      </c>
      <c r="D256" s="732" t="s">
        <v>608</v>
      </c>
      <c r="E256" s="733">
        <v>50113001</v>
      </c>
      <c r="F256" s="732" t="s">
        <v>622</v>
      </c>
      <c r="G256" s="731" t="s">
        <v>623</v>
      </c>
      <c r="H256" s="731">
        <v>102486</v>
      </c>
      <c r="I256" s="731">
        <v>2486</v>
      </c>
      <c r="J256" s="731" t="s">
        <v>743</v>
      </c>
      <c r="K256" s="731" t="s">
        <v>744</v>
      </c>
      <c r="L256" s="734">
        <v>122.95999999999997</v>
      </c>
      <c r="M256" s="734">
        <v>1</v>
      </c>
      <c r="N256" s="735">
        <v>122.95999999999997</v>
      </c>
    </row>
    <row r="257" spans="1:14" ht="14.45" customHeight="1" x14ac:dyDescent="0.2">
      <c r="A257" s="729" t="s">
        <v>589</v>
      </c>
      <c r="B257" s="730" t="s">
        <v>590</v>
      </c>
      <c r="C257" s="731" t="s">
        <v>607</v>
      </c>
      <c r="D257" s="732" t="s">
        <v>608</v>
      </c>
      <c r="E257" s="733">
        <v>50113001</v>
      </c>
      <c r="F257" s="732" t="s">
        <v>622</v>
      </c>
      <c r="G257" s="731" t="s">
        <v>623</v>
      </c>
      <c r="H257" s="731">
        <v>100489</v>
      </c>
      <c r="I257" s="731">
        <v>489</v>
      </c>
      <c r="J257" s="731" t="s">
        <v>745</v>
      </c>
      <c r="K257" s="731" t="s">
        <v>746</v>
      </c>
      <c r="L257" s="734">
        <v>47.29</v>
      </c>
      <c r="M257" s="734">
        <v>1</v>
      </c>
      <c r="N257" s="735">
        <v>47.29</v>
      </c>
    </row>
    <row r="258" spans="1:14" ht="14.45" customHeight="1" x14ac:dyDescent="0.2">
      <c r="A258" s="729" t="s">
        <v>589</v>
      </c>
      <c r="B258" s="730" t="s">
        <v>590</v>
      </c>
      <c r="C258" s="731" t="s">
        <v>607</v>
      </c>
      <c r="D258" s="732" t="s">
        <v>608</v>
      </c>
      <c r="E258" s="733">
        <v>50113001</v>
      </c>
      <c r="F258" s="732" t="s">
        <v>622</v>
      </c>
      <c r="G258" s="731" t="s">
        <v>636</v>
      </c>
      <c r="H258" s="731">
        <v>169654</v>
      </c>
      <c r="I258" s="731">
        <v>169654</v>
      </c>
      <c r="J258" s="731" t="s">
        <v>994</v>
      </c>
      <c r="K258" s="731" t="s">
        <v>631</v>
      </c>
      <c r="L258" s="734">
        <v>50.530000000000015</v>
      </c>
      <c r="M258" s="734">
        <v>1</v>
      </c>
      <c r="N258" s="735">
        <v>50.530000000000015</v>
      </c>
    </row>
    <row r="259" spans="1:14" ht="14.45" customHeight="1" x14ac:dyDescent="0.2">
      <c r="A259" s="729" t="s">
        <v>589</v>
      </c>
      <c r="B259" s="730" t="s">
        <v>590</v>
      </c>
      <c r="C259" s="731" t="s">
        <v>607</v>
      </c>
      <c r="D259" s="732" t="s">
        <v>608</v>
      </c>
      <c r="E259" s="733">
        <v>50113001</v>
      </c>
      <c r="F259" s="732" t="s">
        <v>622</v>
      </c>
      <c r="G259" s="731" t="s">
        <v>623</v>
      </c>
      <c r="H259" s="731">
        <v>930661</v>
      </c>
      <c r="I259" s="731">
        <v>0</v>
      </c>
      <c r="J259" s="731" t="s">
        <v>749</v>
      </c>
      <c r="K259" s="731" t="s">
        <v>329</v>
      </c>
      <c r="L259" s="734">
        <v>372.69193245376351</v>
      </c>
      <c r="M259" s="734">
        <v>1</v>
      </c>
      <c r="N259" s="735">
        <v>372.69193245376351</v>
      </c>
    </row>
    <row r="260" spans="1:14" ht="14.45" customHeight="1" x14ac:dyDescent="0.2">
      <c r="A260" s="729" t="s">
        <v>589</v>
      </c>
      <c r="B260" s="730" t="s">
        <v>590</v>
      </c>
      <c r="C260" s="731" t="s">
        <v>607</v>
      </c>
      <c r="D260" s="732" t="s">
        <v>608</v>
      </c>
      <c r="E260" s="733">
        <v>50113001</v>
      </c>
      <c r="F260" s="732" t="s">
        <v>622</v>
      </c>
      <c r="G260" s="731" t="s">
        <v>623</v>
      </c>
      <c r="H260" s="731">
        <v>920362</v>
      </c>
      <c r="I260" s="731">
        <v>0</v>
      </c>
      <c r="J260" s="731" t="s">
        <v>750</v>
      </c>
      <c r="K260" s="731" t="s">
        <v>329</v>
      </c>
      <c r="L260" s="734">
        <v>585.54223984793043</v>
      </c>
      <c r="M260" s="734">
        <v>3</v>
      </c>
      <c r="N260" s="735">
        <v>1756.6267195437913</v>
      </c>
    </row>
    <row r="261" spans="1:14" ht="14.45" customHeight="1" x14ac:dyDescent="0.2">
      <c r="A261" s="729" t="s">
        <v>589</v>
      </c>
      <c r="B261" s="730" t="s">
        <v>590</v>
      </c>
      <c r="C261" s="731" t="s">
        <v>607</v>
      </c>
      <c r="D261" s="732" t="s">
        <v>608</v>
      </c>
      <c r="E261" s="733">
        <v>50113001</v>
      </c>
      <c r="F261" s="732" t="s">
        <v>622</v>
      </c>
      <c r="G261" s="731" t="s">
        <v>623</v>
      </c>
      <c r="H261" s="731">
        <v>843067</v>
      </c>
      <c r="I261" s="731">
        <v>0</v>
      </c>
      <c r="J261" s="731" t="s">
        <v>752</v>
      </c>
      <c r="K261" s="731" t="s">
        <v>329</v>
      </c>
      <c r="L261" s="734">
        <v>408.09226474541441</v>
      </c>
      <c r="M261" s="734">
        <v>11</v>
      </c>
      <c r="N261" s="735">
        <v>4489.0149121995582</v>
      </c>
    </row>
    <row r="262" spans="1:14" ht="14.45" customHeight="1" x14ac:dyDescent="0.2">
      <c r="A262" s="729" t="s">
        <v>589</v>
      </c>
      <c r="B262" s="730" t="s">
        <v>590</v>
      </c>
      <c r="C262" s="731" t="s">
        <v>607</v>
      </c>
      <c r="D262" s="732" t="s">
        <v>608</v>
      </c>
      <c r="E262" s="733">
        <v>50113001</v>
      </c>
      <c r="F262" s="732" t="s">
        <v>622</v>
      </c>
      <c r="G262" s="731" t="s">
        <v>623</v>
      </c>
      <c r="H262" s="731">
        <v>230614</v>
      </c>
      <c r="I262" s="731">
        <v>230614</v>
      </c>
      <c r="J262" s="731" t="s">
        <v>995</v>
      </c>
      <c r="K262" s="731" t="s">
        <v>996</v>
      </c>
      <c r="L262" s="734">
        <v>277.64000000000004</v>
      </c>
      <c r="M262" s="734">
        <v>1</v>
      </c>
      <c r="N262" s="735">
        <v>277.64000000000004</v>
      </c>
    </row>
    <row r="263" spans="1:14" ht="14.45" customHeight="1" x14ac:dyDescent="0.2">
      <c r="A263" s="729" t="s">
        <v>589</v>
      </c>
      <c r="B263" s="730" t="s">
        <v>590</v>
      </c>
      <c r="C263" s="731" t="s">
        <v>607</v>
      </c>
      <c r="D263" s="732" t="s">
        <v>608</v>
      </c>
      <c r="E263" s="733">
        <v>50113001</v>
      </c>
      <c r="F263" s="732" t="s">
        <v>622</v>
      </c>
      <c r="G263" s="731" t="s">
        <v>623</v>
      </c>
      <c r="H263" s="731">
        <v>214080</v>
      </c>
      <c r="I263" s="731">
        <v>214080</v>
      </c>
      <c r="J263" s="731" t="s">
        <v>997</v>
      </c>
      <c r="K263" s="731" t="s">
        <v>998</v>
      </c>
      <c r="L263" s="734">
        <v>261.41999999999996</v>
      </c>
      <c r="M263" s="734">
        <v>1</v>
      </c>
      <c r="N263" s="735">
        <v>261.41999999999996</v>
      </c>
    </row>
    <row r="264" spans="1:14" ht="14.45" customHeight="1" x14ac:dyDescent="0.2">
      <c r="A264" s="729" t="s">
        <v>589</v>
      </c>
      <c r="B264" s="730" t="s">
        <v>590</v>
      </c>
      <c r="C264" s="731" t="s">
        <v>607</v>
      </c>
      <c r="D264" s="732" t="s">
        <v>608</v>
      </c>
      <c r="E264" s="733">
        <v>50113001</v>
      </c>
      <c r="F264" s="732" t="s">
        <v>622</v>
      </c>
      <c r="G264" s="731" t="s">
        <v>329</v>
      </c>
      <c r="H264" s="731">
        <v>237772</v>
      </c>
      <c r="I264" s="731">
        <v>237772</v>
      </c>
      <c r="J264" s="731" t="s">
        <v>999</v>
      </c>
      <c r="K264" s="731" t="s">
        <v>1000</v>
      </c>
      <c r="L264" s="734">
        <v>104.87</v>
      </c>
      <c r="M264" s="734">
        <v>1</v>
      </c>
      <c r="N264" s="735">
        <v>104.87</v>
      </c>
    </row>
    <row r="265" spans="1:14" ht="14.45" customHeight="1" x14ac:dyDescent="0.2">
      <c r="A265" s="729" t="s">
        <v>589</v>
      </c>
      <c r="B265" s="730" t="s">
        <v>590</v>
      </c>
      <c r="C265" s="731" t="s">
        <v>607</v>
      </c>
      <c r="D265" s="732" t="s">
        <v>608</v>
      </c>
      <c r="E265" s="733">
        <v>50113001</v>
      </c>
      <c r="F265" s="732" t="s">
        <v>622</v>
      </c>
      <c r="G265" s="731" t="s">
        <v>623</v>
      </c>
      <c r="H265" s="731">
        <v>225402</v>
      </c>
      <c r="I265" s="731">
        <v>225402</v>
      </c>
      <c r="J265" s="731" t="s">
        <v>1001</v>
      </c>
      <c r="K265" s="731" t="s">
        <v>1002</v>
      </c>
      <c r="L265" s="734">
        <v>110.97000000000001</v>
      </c>
      <c r="M265" s="734">
        <v>1</v>
      </c>
      <c r="N265" s="735">
        <v>110.97000000000001</v>
      </c>
    </row>
    <row r="266" spans="1:14" ht="14.45" customHeight="1" x14ac:dyDescent="0.2">
      <c r="A266" s="729" t="s">
        <v>589</v>
      </c>
      <c r="B266" s="730" t="s">
        <v>590</v>
      </c>
      <c r="C266" s="731" t="s">
        <v>607</v>
      </c>
      <c r="D266" s="732" t="s">
        <v>608</v>
      </c>
      <c r="E266" s="733">
        <v>50113001</v>
      </c>
      <c r="F266" s="732" t="s">
        <v>622</v>
      </c>
      <c r="G266" s="731" t="s">
        <v>636</v>
      </c>
      <c r="H266" s="731">
        <v>169714</v>
      </c>
      <c r="I266" s="731">
        <v>169714</v>
      </c>
      <c r="J266" s="731" t="s">
        <v>1003</v>
      </c>
      <c r="K266" s="731" t="s">
        <v>1004</v>
      </c>
      <c r="L266" s="734">
        <v>112.13</v>
      </c>
      <c r="M266" s="734">
        <v>1</v>
      </c>
      <c r="N266" s="735">
        <v>112.13</v>
      </c>
    </row>
    <row r="267" spans="1:14" ht="14.45" customHeight="1" x14ac:dyDescent="0.2">
      <c r="A267" s="729" t="s">
        <v>589</v>
      </c>
      <c r="B267" s="730" t="s">
        <v>590</v>
      </c>
      <c r="C267" s="731" t="s">
        <v>607</v>
      </c>
      <c r="D267" s="732" t="s">
        <v>608</v>
      </c>
      <c r="E267" s="733">
        <v>50113001</v>
      </c>
      <c r="F267" s="732" t="s">
        <v>622</v>
      </c>
      <c r="G267" s="731" t="s">
        <v>636</v>
      </c>
      <c r="H267" s="731">
        <v>147133</v>
      </c>
      <c r="I267" s="731">
        <v>172044</v>
      </c>
      <c r="J267" s="731" t="s">
        <v>1005</v>
      </c>
      <c r="K267" s="731" t="s">
        <v>1006</v>
      </c>
      <c r="L267" s="734">
        <v>98.009999999999977</v>
      </c>
      <c r="M267" s="734">
        <v>1</v>
      </c>
      <c r="N267" s="735">
        <v>98.009999999999977</v>
      </c>
    </row>
    <row r="268" spans="1:14" ht="14.45" customHeight="1" x14ac:dyDescent="0.2">
      <c r="A268" s="729" t="s">
        <v>589</v>
      </c>
      <c r="B268" s="730" t="s">
        <v>590</v>
      </c>
      <c r="C268" s="731" t="s">
        <v>607</v>
      </c>
      <c r="D268" s="732" t="s">
        <v>608</v>
      </c>
      <c r="E268" s="733">
        <v>50113001</v>
      </c>
      <c r="F268" s="732" t="s">
        <v>622</v>
      </c>
      <c r="G268" s="731" t="s">
        <v>623</v>
      </c>
      <c r="H268" s="731">
        <v>188219</v>
      </c>
      <c r="I268" s="731">
        <v>88219</v>
      </c>
      <c r="J268" s="731" t="s">
        <v>755</v>
      </c>
      <c r="K268" s="731" t="s">
        <v>756</v>
      </c>
      <c r="L268" s="734">
        <v>142.13142857142856</v>
      </c>
      <c r="M268" s="734">
        <v>7</v>
      </c>
      <c r="N268" s="735">
        <v>994.91999999999985</v>
      </c>
    </row>
    <row r="269" spans="1:14" ht="14.45" customHeight="1" x14ac:dyDescent="0.2">
      <c r="A269" s="729" t="s">
        <v>589</v>
      </c>
      <c r="B269" s="730" t="s">
        <v>590</v>
      </c>
      <c r="C269" s="731" t="s">
        <v>607</v>
      </c>
      <c r="D269" s="732" t="s">
        <v>608</v>
      </c>
      <c r="E269" s="733">
        <v>50113001</v>
      </c>
      <c r="F269" s="732" t="s">
        <v>622</v>
      </c>
      <c r="G269" s="731" t="s">
        <v>623</v>
      </c>
      <c r="H269" s="731">
        <v>216146</v>
      </c>
      <c r="I269" s="731">
        <v>216146</v>
      </c>
      <c r="J269" s="731" t="s">
        <v>755</v>
      </c>
      <c r="K269" s="731" t="s">
        <v>1007</v>
      </c>
      <c r="L269" s="734">
        <v>138.72</v>
      </c>
      <c r="M269" s="734">
        <v>1</v>
      </c>
      <c r="N269" s="735">
        <v>138.72</v>
      </c>
    </row>
    <row r="270" spans="1:14" ht="14.45" customHeight="1" x14ac:dyDescent="0.2">
      <c r="A270" s="729" t="s">
        <v>589</v>
      </c>
      <c r="B270" s="730" t="s">
        <v>590</v>
      </c>
      <c r="C270" s="731" t="s">
        <v>607</v>
      </c>
      <c r="D270" s="732" t="s">
        <v>608</v>
      </c>
      <c r="E270" s="733">
        <v>50113001</v>
      </c>
      <c r="F270" s="732" t="s">
        <v>622</v>
      </c>
      <c r="G270" s="731" t="s">
        <v>623</v>
      </c>
      <c r="H270" s="731">
        <v>218234</v>
      </c>
      <c r="I270" s="731">
        <v>218234</v>
      </c>
      <c r="J270" s="731" t="s">
        <v>1008</v>
      </c>
      <c r="K270" s="731" t="s">
        <v>1009</v>
      </c>
      <c r="L270" s="734">
        <v>60.43</v>
      </c>
      <c r="M270" s="734">
        <v>1</v>
      </c>
      <c r="N270" s="735">
        <v>60.43</v>
      </c>
    </row>
    <row r="271" spans="1:14" ht="14.45" customHeight="1" x14ac:dyDescent="0.2">
      <c r="A271" s="729" t="s">
        <v>589</v>
      </c>
      <c r="B271" s="730" t="s">
        <v>590</v>
      </c>
      <c r="C271" s="731" t="s">
        <v>607</v>
      </c>
      <c r="D271" s="732" t="s">
        <v>608</v>
      </c>
      <c r="E271" s="733">
        <v>50113001</v>
      </c>
      <c r="F271" s="732" t="s">
        <v>622</v>
      </c>
      <c r="G271" s="731" t="s">
        <v>636</v>
      </c>
      <c r="H271" s="731">
        <v>844554</v>
      </c>
      <c r="I271" s="731">
        <v>114065</v>
      </c>
      <c r="J271" s="731" t="s">
        <v>759</v>
      </c>
      <c r="K271" s="731" t="s">
        <v>760</v>
      </c>
      <c r="L271" s="734">
        <v>18.290000000000003</v>
      </c>
      <c r="M271" s="734">
        <v>1</v>
      </c>
      <c r="N271" s="735">
        <v>18.290000000000003</v>
      </c>
    </row>
    <row r="272" spans="1:14" ht="14.45" customHeight="1" x14ac:dyDescent="0.2">
      <c r="A272" s="729" t="s">
        <v>589</v>
      </c>
      <c r="B272" s="730" t="s">
        <v>590</v>
      </c>
      <c r="C272" s="731" t="s">
        <v>607</v>
      </c>
      <c r="D272" s="732" t="s">
        <v>608</v>
      </c>
      <c r="E272" s="733">
        <v>50113001</v>
      </c>
      <c r="F272" s="732" t="s">
        <v>622</v>
      </c>
      <c r="G272" s="731" t="s">
        <v>623</v>
      </c>
      <c r="H272" s="731">
        <v>128222</v>
      </c>
      <c r="I272" s="731">
        <v>28222</v>
      </c>
      <c r="J272" s="731" t="s">
        <v>1010</v>
      </c>
      <c r="K272" s="731" t="s">
        <v>1011</v>
      </c>
      <c r="L272" s="734">
        <v>89.769999999999982</v>
      </c>
      <c r="M272" s="734">
        <v>1</v>
      </c>
      <c r="N272" s="735">
        <v>89.769999999999982</v>
      </c>
    </row>
    <row r="273" spans="1:14" ht="14.45" customHeight="1" x14ac:dyDescent="0.2">
      <c r="A273" s="729" t="s">
        <v>589</v>
      </c>
      <c r="B273" s="730" t="s">
        <v>590</v>
      </c>
      <c r="C273" s="731" t="s">
        <v>607</v>
      </c>
      <c r="D273" s="732" t="s">
        <v>608</v>
      </c>
      <c r="E273" s="733">
        <v>50113001</v>
      </c>
      <c r="F273" s="732" t="s">
        <v>622</v>
      </c>
      <c r="G273" s="731" t="s">
        <v>623</v>
      </c>
      <c r="H273" s="731">
        <v>128216</v>
      </c>
      <c r="I273" s="731">
        <v>28216</v>
      </c>
      <c r="J273" s="731" t="s">
        <v>1012</v>
      </c>
      <c r="K273" s="731" t="s">
        <v>1013</v>
      </c>
      <c r="L273" s="734">
        <v>41.169999999999995</v>
      </c>
      <c r="M273" s="734">
        <v>1</v>
      </c>
      <c r="N273" s="735">
        <v>41.169999999999995</v>
      </c>
    </row>
    <row r="274" spans="1:14" ht="14.45" customHeight="1" x14ac:dyDescent="0.2">
      <c r="A274" s="729" t="s">
        <v>589</v>
      </c>
      <c r="B274" s="730" t="s">
        <v>590</v>
      </c>
      <c r="C274" s="731" t="s">
        <v>607</v>
      </c>
      <c r="D274" s="732" t="s">
        <v>608</v>
      </c>
      <c r="E274" s="733">
        <v>50113001</v>
      </c>
      <c r="F274" s="732" t="s">
        <v>622</v>
      </c>
      <c r="G274" s="731" t="s">
        <v>623</v>
      </c>
      <c r="H274" s="731">
        <v>186393</v>
      </c>
      <c r="I274" s="731">
        <v>86393</v>
      </c>
      <c r="J274" s="731" t="s">
        <v>762</v>
      </c>
      <c r="K274" s="731" t="s">
        <v>1014</v>
      </c>
      <c r="L274" s="734">
        <v>51.550000000000018</v>
      </c>
      <c r="M274" s="734">
        <v>1</v>
      </c>
      <c r="N274" s="735">
        <v>51.550000000000018</v>
      </c>
    </row>
    <row r="275" spans="1:14" ht="14.45" customHeight="1" x14ac:dyDescent="0.2">
      <c r="A275" s="729" t="s">
        <v>589</v>
      </c>
      <c r="B275" s="730" t="s">
        <v>590</v>
      </c>
      <c r="C275" s="731" t="s">
        <v>607</v>
      </c>
      <c r="D275" s="732" t="s">
        <v>608</v>
      </c>
      <c r="E275" s="733">
        <v>50113001</v>
      </c>
      <c r="F275" s="732" t="s">
        <v>622</v>
      </c>
      <c r="G275" s="731" t="s">
        <v>623</v>
      </c>
      <c r="H275" s="731">
        <v>117992</v>
      </c>
      <c r="I275" s="731">
        <v>17992</v>
      </c>
      <c r="J275" s="731" t="s">
        <v>762</v>
      </c>
      <c r="K275" s="731" t="s">
        <v>763</v>
      </c>
      <c r="L275" s="734">
        <v>82.864999999999995</v>
      </c>
      <c r="M275" s="734">
        <v>2</v>
      </c>
      <c r="N275" s="735">
        <v>165.73</v>
      </c>
    </row>
    <row r="276" spans="1:14" ht="14.45" customHeight="1" x14ac:dyDescent="0.2">
      <c r="A276" s="729" t="s">
        <v>589</v>
      </c>
      <c r="B276" s="730" t="s">
        <v>590</v>
      </c>
      <c r="C276" s="731" t="s">
        <v>607</v>
      </c>
      <c r="D276" s="732" t="s">
        <v>608</v>
      </c>
      <c r="E276" s="733">
        <v>50113001</v>
      </c>
      <c r="F276" s="732" t="s">
        <v>622</v>
      </c>
      <c r="G276" s="731" t="s">
        <v>623</v>
      </c>
      <c r="H276" s="731">
        <v>237329</v>
      </c>
      <c r="I276" s="731">
        <v>237329</v>
      </c>
      <c r="J276" s="731" t="s">
        <v>766</v>
      </c>
      <c r="K276" s="731" t="s">
        <v>767</v>
      </c>
      <c r="L276" s="734">
        <v>108.95666666666666</v>
      </c>
      <c r="M276" s="734">
        <v>3</v>
      </c>
      <c r="N276" s="735">
        <v>326.87</v>
      </c>
    </row>
    <row r="277" spans="1:14" ht="14.45" customHeight="1" x14ac:dyDescent="0.2">
      <c r="A277" s="729" t="s">
        <v>589</v>
      </c>
      <c r="B277" s="730" t="s">
        <v>590</v>
      </c>
      <c r="C277" s="731" t="s">
        <v>607</v>
      </c>
      <c r="D277" s="732" t="s">
        <v>608</v>
      </c>
      <c r="E277" s="733">
        <v>50113001</v>
      </c>
      <c r="F277" s="732" t="s">
        <v>622</v>
      </c>
      <c r="G277" s="731" t="s">
        <v>623</v>
      </c>
      <c r="H277" s="731">
        <v>234736</v>
      </c>
      <c r="I277" s="731">
        <v>234736</v>
      </c>
      <c r="J277" s="731" t="s">
        <v>1015</v>
      </c>
      <c r="K277" s="731" t="s">
        <v>1016</v>
      </c>
      <c r="L277" s="734">
        <v>120.54000000000002</v>
      </c>
      <c r="M277" s="734">
        <v>3</v>
      </c>
      <c r="N277" s="735">
        <v>361.62000000000006</v>
      </c>
    </row>
    <row r="278" spans="1:14" ht="14.45" customHeight="1" x14ac:dyDescent="0.2">
      <c r="A278" s="729" t="s">
        <v>589</v>
      </c>
      <c r="B278" s="730" t="s">
        <v>590</v>
      </c>
      <c r="C278" s="731" t="s">
        <v>607</v>
      </c>
      <c r="D278" s="732" t="s">
        <v>608</v>
      </c>
      <c r="E278" s="733">
        <v>50113001</v>
      </c>
      <c r="F278" s="732" t="s">
        <v>622</v>
      </c>
      <c r="G278" s="731" t="s">
        <v>623</v>
      </c>
      <c r="H278" s="731">
        <v>225168</v>
      </c>
      <c r="I278" s="731">
        <v>225168</v>
      </c>
      <c r="J278" s="731" t="s">
        <v>768</v>
      </c>
      <c r="K278" s="731" t="s">
        <v>770</v>
      </c>
      <c r="L278" s="734">
        <v>63.54</v>
      </c>
      <c r="M278" s="734">
        <v>1</v>
      </c>
      <c r="N278" s="735">
        <v>63.54</v>
      </c>
    </row>
    <row r="279" spans="1:14" ht="14.45" customHeight="1" x14ac:dyDescent="0.2">
      <c r="A279" s="729" t="s">
        <v>589</v>
      </c>
      <c r="B279" s="730" t="s">
        <v>590</v>
      </c>
      <c r="C279" s="731" t="s">
        <v>607</v>
      </c>
      <c r="D279" s="732" t="s">
        <v>608</v>
      </c>
      <c r="E279" s="733">
        <v>50113001</v>
      </c>
      <c r="F279" s="732" t="s">
        <v>622</v>
      </c>
      <c r="G279" s="731" t="s">
        <v>623</v>
      </c>
      <c r="H279" s="731">
        <v>102684</v>
      </c>
      <c r="I279" s="731">
        <v>2684</v>
      </c>
      <c r="J279" s="731" t="s">
        <v>773</v>
      </c>
      <c r="K279" s="731" t="s">
        <v>775</v>
      </c>
      <c r="L279" s="734">
        <v>109.51199999999999</v>
      </c>
      <c r="M279" s="734">
        <v>5</v>
      </c>
      <c r="N279" s="735">
        <v>547.55999999999995</v>
      </c>
    </row>
    <row r="280" spans="1:14" ht="14.45" customHeight="1" x14ac:dyDescent="0.2">
      <c r="A280" s="729" t="s">
        <v>589</v>
      </c>
      <c r="B280" s="730" t="s">
        <v>590</v>
      </c>
      <c r="C280" s="731" t="s">
        <v>607</v>
      </c>
      <c r="D280" s="732" t="s">
        <v>608</v>
      </c>
      <c r="E280" s="733">
        <v>50113001</v>
      </c>
      <c r="F280" s="732" t="s">
        <v>622</v>
      </c>
      <c r="G280" s="731" t="s">
        <v>623</v>
      </c>
      <c r="H280" s="731">
        <v>847196</v>
      </c>
      <c r="I280" s="731">
        <v>117258</v>
      </c>
      <c r="J280" s="731" t="s">
        <v>1017</v>
      </c>
      <c r="K280" s="731" t="s">
        <v>1018</v>
      </c>
      <c r="L280" s="734">
        <v>104.07</v>
      </c>
      <c r="M280" s="734">
        <v>1</v>
      </c>
      <c r="N280" s="735">
        <v>104.07</v>
      </c>
    </row>
    <row r="281" spans="1:14" ht="14.45" customHeight="1" x14ac:dyDescent="0.2">
      <c r="A281" s="729" t="s">
        <v>589</v>
      </c>
      <c r="B281" s="730" t="s">
        <v>590</v>
      </c>
      <c r="C281" s="731" t="s">
        <v>607</v>
      </c>
      <c r="D281" s="732" t="s">
        <v>608</v>
      </c>
      <c r="E281" s="733">
        <v>50113001</v>
      </c>
      <c r="F281" s="732" t="s">
        <v>622</v>
      </c>
      <c r="G281" s="731" t="s">
        <v>623</v>
      </c>
      <c r="H281" s="731">
        <v>142476</v>
      </c>
      <c r="I281" s="731">
        <v>42476</v>
      </c>
      <c r="J281" s="731" t="s">
        <v>1019</v>
      </c>
      <c r="K281" s="731" t="s">
        <v>1020</v>
      </c>
      <c r="L281" s="734">
        <v>271.15999999999985</v>
      </c>
      <c r="M281" s="734">
        <v>1</v>
      </c>
      <c r="N281" s="735">
        <v>271.15999999999985</v>
      </c>
    </row>
    <row r="282" spans="1:14" ht="14.45" customHeight="1" x14ac:dyDescent="0.2">
      <c r="A282" s="729" t="s">
        <v>589</v>
      </c>
      <c r="B282" s="730" t="s">
        <v>590</v>
      </c>
      <c r="C282" s="731" t="s">
        <v>607</v>
      </c>
      <c r="D282" s="732" t="s">
        <v>608</v>
      </c>
      <c r="E282" s="733">
        <v>50113001</v>
      </c>
      <c r="F282" s="732" t="s">
        <v>622</v>
      </c>
      <c r="G282" s="731" t="s">
        <v>329</v>
      </c>
      <c r="H282" s="731">
        <v>235822</v>
      </c>
      <c r="I282" s="731">
        <v>235822</v>
      </c>
      <c r="J282" s="731" t="s">
        <v>1021</v>
      </c>
      <c r="K282" s="731" t="s">
        <v>1022</v>
      </c>
      <c r="L282" s="734">
        <v>119.79000000000003</v>
      </c>
      <c r="M282" s="734">
        <v>1</v>
      </c>
      <c r="N282" s="735">
        <v>119.79000000000003</v>
      </c>
    </row>
    <row r="283" spans="1:14" ht="14.45" customHeight="1" x14ac:dyDescent="0.2">
      <c r="A283" s="729" t="s">
        <v>589</v>
      </c>
      <c r="B283" s="730" t="s">
        <v>590</v>
      </c>
      <c r="C283" s="731" t="s">
        <v>607</v>
      </c>
      <c r="D283" s="732" t="s">
        <v>608</v>
      </c>
      <c r="E283" s="733">
        <v>50113001</v>
      </c>
      <c r="F283" s="732" t="s">
        <v>622</v>
      </c>
      <c r="G283" s="731" t="s">
        <v>636</v>
      </c>
      <c r="H283" s="731">
        <v>116932</v>
      </c>
      <c r="I283" s="731">
        <v>16932</v>
      </c>
      <c r="J283" s="731" t="s">
        <v>1023</v>
      </c>
      <c r="K283" s="731" t="s">
        <v>1024</v>
      </c>
      <c r="L283" s="734">
        <v>104.53000000000003</v>
      </c>
      <c r="M283" s="734">
        <v>1</v>
      </c>
      <c r="N283" s="735">
        <v>104.53000000000003</v>
      </c>
    </row>
    <row r="284" spans="1:14" ht="14.45" customHeight="1" x14ac:dyDescent="0.2">
      <c r="A284" s="729" t="s">
        <v>589</v>
      </c>
      <c r="B284" s="730" t="s">
        <v>590</v>
      </c>
      <c r="C284" s="731" t="s">
        <v>607</v>
      </c>
      <c r="D284" s="732" t="s">
        <v>608</v>
      </c>
      <c r="E284" s="733">
        <v>50113001</v>
      </c>
      <c r="F284" s="732" t="s">
        <v>622</v>
      </c>
      <c r="G284" s="731" t="s">
        <v>636</v>
      </c>
      <c r="H284" s="731">
        <v>188498</v>
      </c>
      <c r="I284" s="731">
        <v>88498</v>
      </c>
      <c r="J284" s="731" t="s">
        <v>1025</v>
      </c>
      <c r="K284" s="731" t="s">
        <v>1026</v>
      </c>
      <c r="L284" s="734">
        <v>166.91</v>
      </c>
      <c r="M284" s="734">
        <v>1</v>
      </c>
      <c r="N284" s="735">
        <v>166.91</v>
      </c>
    </row>
    <row r="285" spans="1:14" ht="14.45" customHeight="1" x14ac:dyDescent="0.2">
      <c r="A285" s="729" t="s">
        <v>589</v>
      </c>
      <c r="B285" s="730" t="s">
        <v>590</v>
      </c>
      <c r="C285" s="731" t="s">
        <v>607</v>
      </c>
      <c r="D285" s="732" t="s">
        <v>608</v>
      </c>
      <c r="E285" s="733">
        <v>50113001</v>
      </c>
      <c r="F285" s="732" t="s">
        <v>622</v>
      </c>
      <c r="G285" s="731" t="s">
        <v>623</v>
      </c>
      <c r="H285" s="731">
        <v>100513</v>
      </c>
      <c r="I285" s="731">
        <v>513</v>
      </c>
      <c r="J285" s="731" t="s">
        <v>1027</v>
      </c>
      <c r="K285" s="731" t="s">
        <v>767</v>
      </c>
      <c r="L285" s="734">
        <v>56.730000000000011</v>
      </c>
      <c r="M285" s="734">
        <v>1</v>
      </c>
      <c r="N285" s="735">
        <v>56.730000000000011</v>
      </c>
    </row>
    <row r="286" spans="1:14" ht="14.45" customHeight="1" x14ac:dyDescent="0.2">
      <c r="A286" s="729" t="s">
        <v>589</v>
      </c>
      <c r="B286" s="730" t="s">
        <v>590</v>
      </c>
      <c r="C286" s="731" t="s">
        <v>607</v>
      </c>
      <c r="D286" s="732" t="s">
        <v>608</v>
      </c>
      <c r="E286" s="733">
        <v>50113001</v>
      </c>
      <c r="F286" s="732" t="s">
        <v>622</v>
      </c>
      <c r="G286" s="731" t="s">
        <v>636</v>
      </c>
      <c r="H286" s="731">
        <v>191788</v>
      </c>
      <c r="I286" s="731">
        <v>91788</v>
      </c>
      <c r="J286" s="731" t="s">
        <v>780</v>
      </c>
      <c r="K286" s="731" t="s">
        <v>781</v>
      </c>
      <c r="L286" s="734">
        <v>9.1107692307692325</v>
      </c>
      <c r="M286" s="734">
        <v>26</v>
      </c>
      <c r="N286" s="735">
        <v>236.88000000000002</v>
      </c>
    </row>
    <row r="287" spans="1:14" ht="14.45" customHeight="1" x14ac:dyDescent="0.2">
      <c r="A287" s="729" t="s">
        <v>589</v>
      </c>
      <c r="B287" s="730" t="s">
        <v>590</v>
      </c>
      <c r="C287" s="731" t="s">
        <v>607</v>
      </c>
      <c r="D287" s="732" t="s">
        <v>608</v>
      </c>
      <c r="E287" s="733">
        <v>50113001</v>
      </c>
      <c r="F287" s="732" t="s">
        <v>622</v>
      </c>
      <c r="G287" s="731" t="s">
        <v>623</v>
      </c>
      <c r="H287" s="731">
        <v>224732</v>
      </c>
      <c r="I287" s="731">
        <v>224732</v>
      </c>
      <c r="J287" s="731" t="s">
        <v>784</v>
      </c>
      <c r="K287" s="731" t="s">
        <v>785</v>
      </c>
      <c r="L287" s="734">
        <v>835.35</v>
      </c>
      <c r="M287" s="734">
        <v>9</v>
      </c>
      <c r="N287" s="735">
        <v>7518.1500000000005</v>
      </c>
    </row>
    <row r="288" spans="1:14" ht="14.45" customHeight="1" x14ac:dyDescent="0.2">
      <c r="A288" s="729" t="s">
        <v>589</v>
      </c>
      <c r="B288" s="730" t="s">
        <v>590</v>
      </c>
      <c r="C288" s="731" t="s">
        <v>607</v>
      </c>
      <c r="D288" s="732" t="s">
        <v>608</v>
      </c>
      <c r="E288" s="733">
        <v>50113001</v>
      </c>
      <c r="F288" s="732" t="s">
        <v>622</v>
      </c>
      <c r="G288" s="731" t="s">
        <v>636</v>
      </c>
      <c r="H288" s="731">
        <v>849187</v>
      </c>
      <c r="I288" s="731">
        <v>111902</v>
      </c>
      <c r="J288" s="731" t="s">
        <v>1028</v>
      </c>
      <c r="K288" s="731" t="s">
        <v>1029</v>
      </c>
      <c r="L288" s="734">
        <v>32.29999999999999</v>
      </c>
      <c r="M288" s="734">
        <v>1</v>
      </c>
      <c r="N288" s="735">
        <v>32.29999999999999</v>
      </c>
    </row>
    <row r="289" spans="1:14" ht="14.45" customHeight="1" x14ac:dyDescent="0.2">
      <c r="A289" s="729" t="s">
        <v>589</v>
      </c>
      <c r="B289" s="730" t="s">
        <v>590</v>
      </c>
      <c r="C289" s="731" t="s">
        <v>607</v>
      </c>
      <c r="D289" s="732" t="s">
        <v>608</v>
      </c>
      <c r="E289" s="733">
        <v>50113001</v>
      </c>
      <c r="F289" s="732" t="s">
        <v>622</v>
      </c>
      <c r="G289" s="731" t="s">
        <v>623</v>
      </c>
      <c r="H289" s="731">
        <v>988466</v>
      </c>
      <c r="I289" s="731">
        <v>192729</v>
      </c>
      <c r="J289" s="731" t="s">
        <v>1030</v>
      </c>
      <c r="K289" s="731" t="s">
        <v>1031</v>
      </c>
      <c r="L289" s="734">
        <v>54.029999999999994</v>
      </c>
      <c r="M289" s="734">
        <v>3</v>
      </c>
      <c r="N289" s="735">
        <v>162.08999999999997</v>
      </c>
    </row>
    <row r="290" spans="1:14" ht="14.45" customHeight="1" x14ac:dyDescent="0.2">
      <c r="A290" s="729" t="s">
        <v>589</v>
      </c>
      <c r="B290" s="730" t="s">
        <v>590</v>
      </c>
      <c r="C290" s="731" t="s">
        <v>607</v>
      </c>
      <c r="D290" s="732" t="s">
        <v>608</v>
      </c>
      <c r="E290" s="733">
        <v>50113001</v>
      </c>
      <c r="F290" s="732" t="s">
        <v>622</v>
      </c>
      <c r="G290" s="731" t="s">
        <v>636</v>
      </c>
      <c r="H290" s="731">
        <v>155823</v>
      </c>
      <c r="I290" s="731">
        <v>55823</v>
      </c>
      <c r="J290" s="731" t="s">
        <v>787</v>
      </c>
      <c r="K290" s="731" t="s">
        <v>789</v>
      </c>
      <c r="L290" s="734">
        <v>33.303874938886885</v>
      </c>
      <c r="M290" s="734">
        <v>152</v>
      </c>
      <c r="N290" s="735">
        <v>5062.1889907108061</v>
      </c>
    </row>
    <row r="291" spans="1:14" ht="14.45" customHeight="1" x14ac:dyDescent="0.2">
      <c r="A291" s="729" t="s">
        <v>589</v>
      </c>
      <c r="B291" s="730" t="s">
        <v>590</v>
      </c>
      <c r="C291" s="731" t="s">
        <v>607</v>
      </c>
      <c r="D291" s="732" t="s">
        <v>608</v>
      </c>
      <c r="E291" s="733">
        <v>50113001</v>
      </c>
      <c r="F291" s="732" t="s">
        <v>622</v>
      </c>
      <c r="G291" s="731" t="s">
        <v>636</v>
      </c>
      <c r="H291" s="731">
        <v>155824</v>
      </c>
      <c r="I291" s="731">
        <v>55824</v>
      </c>
      <c r="J291" s="731" t="s">
        <v>787</v>
      </c>
      <c r="K291" s="731" t="s">
        <v>788</v>
      </c>
      <c r="L291" s="734">
        <v>45.285714285714285</v>
      </c>
      <c r="M291" s="734">
        <v>7</v>
      </c>
      <c r="N291" s="735">
        <v>317</v>
      </c>
    </row>
    <row r="292" spans="1:14" ht="14.45" customHeight="1" x14ac:dyDescent="0.2">
      <c r="A292" s="729" t="s">
        <v>589</v>
      </c>
      <c r="B292" s="730" t="s">
        <v>590</v>
      </c>
      <c r="C292" s="731" t="s">
        <v>607</v>
      </c>
      <c r="D292" s="732" t="s">
        <v>608</v>
      </c>
      <c r="E292" s="733">
        <v>50113001</v>
      </c>
      <c r="F292" s="732" t="s">
        <v>622</v>
      </c>
      <c r="G292" s="731" t="s">
        <v>636</v>
      </c>
      <c r="H292" s="731">
        <v>107981</v>
      </c>
      <c r="I292" s="731">
        <v>7981</v>
      </c>
      <c r="J292" s="731" t="s">
        <v>787</v>
      </c>
      <c r="K292" s="731" t="s">
        <v>790</v>
      </c>
      <c r="L292" s="734">
        <v>44.112830188679247</v>
      </c>
      <c r="M292" s="734">
        <v>53</v>
      </c>
      <c r="N292" s="735">
        <v>2337.98</v>
      </c>
    </row>
    <row r="293" spans="1:14" ht="14.45" customHeight="1" x14ac:dyDescent="0.2">
      <c r="A293" s="729" t="s">
        <v>589</v>
      </c>
      <c r="B293" s="730" t="s">
        <v>590</v>
      </c>
      <c r="C293" s="731" t="s">
        <v>607</v>
      </c>
      <c r="D293" s="732" t="s">
        <v>608</v>
      </c>
      <c r="E293" s="733">
        <v>50113001</v>
      </c>
      <c r="F293" s="732" t="s">
        <v>622</v>
      </c>
      <c r="G293" s="731" t="s">
        <v>623</v>
      </c>
      <c r="H293" s="731">
        <v>100874</v>
      </c>
      <c r="I293" s="731">
        <v>874</v>
      </c>
      <c r="J293" s="731" t="s">
        <v>791</v>
      </c>
      <c r="K293" s="731" t="s">
        <v>792</v>
      </c>
      <c r="L293" s="734">
        <v>78.225000000000009</v>
      </c>
      <c r="M293" s="734">
        <v>6</v>
      </c>
      <c r="N293" s="735">
        <v>469.35</v>
      </c>
    </row>
    <row r="294" spans="1:14" ht="14.45" customHeight="1" x14ac:dyDescent="0.2">
      <c r="A294" s="729" t="s">
        <v>589</v>
      </c>
      <c r="B294" s="730" t="s">
        <v>590</v>
      </c>
      <c r="C294" s="731" t="s">
        <v>607</v>
      </c>
      <c r="D294" s="732" t="s">
        <v>608</v>
      </c>
      <c r="E294" s="733">
        <v>50113001</v>
      </c>
      <c r="F294" s="732" t="s">
        <v>622</v>
      </c>
      <c r="G294" s="731" t="s">
        <v>623</v>
      </c>
      <c r="H294" s="731">
        <v>200863</v>
      </c>
      <c r="I294" s="731">
        <v>200863</v>
      </c>
      <c r="J294" s="731" t="s">
        <v>793</v>
      </c>
      <c r="K294" s="731" t="s">
        <v>794</v>
      </c>
      <c r="L294" s="734">
        <v>85.45</v>
      </c>
      <c r="M294" s="734">
        <v>1</v>
      </c>
      <c r="N294" s="735">
        <v>85.45</v>
      </c>
    </row>
    <row r="295" spans="1:14" ht="14.45" customHeight="1" x14ac:dyDescent="0.2">
      <c r="A295" s="729" t="s">
        <v>589</v>
      </c>
      <c r="B295" s="730" t="s">
        <v>590</v>
      </c>
      <c r="C295" s="731" t="s">
        <v>607</v>
      </c>
      <c r="D295" s="732" t="s">
        <v>608</v>
      </c>
      <c r="E295" s="733">
        <v>50113001</v>
      </c>
      <c r="F295" s="732" t="s">
        <v>622</v>
      </c>
      <c r="G295" s="731" t="s">
        <v>623</v>
      </c>
      <c r="H295" s="731">
        <v>207820</v>
      </c>
      <c r="I295" s="731">
        <v>207820</v>
      </c>
      <c r="J295" s="731" t="s">
        <v>795</v>
      </c>
      <c r="K295" s="731" t="s">
        <v>796</v>
      </c>
      <c r="L295" s="734">
        <v>31.245999999999999</v>
      </c>
      <c r="M295" s="734">
        <v>50</v>
      </c>
      <c r="N295" s="735">
        <v>1562.3</v>
      </c>
    </row>
    <row r="296" spans="1:14" ht="14.45" customHeight="1" x14ac:dyDescent="0.2">
      <c r="A296" s="729" t="s">
        <v>589</v>
      </c>
      <c r="B296" s="730" t="s">
        <v>590</v>
      </c>
      <c r="C296" s="731" t="s">
        <v>607</v>
      </c>
      <c r="D296" s="732" t="s">
        <v>608</v>
      </c>
      <c r="E296" s="733">
        <v>50113001</v>
      </c>
      <c r="F296" s="732" t="s">
        <v>622</v>
      </c>
      <c r="G296" s="731" t="s">
        <v>623</v>
      </c>
      <c r="H296" s="731">
        <v>207819</v>
      </c>
      <c r="I296" s="731">
        <v>207819</v>
      </c>
      <c r="J296" s="731" t="s">
        <v>797</v>
      </c>
      <c r="K296" s="731" t="s">
        <v>798</v>
      </c>
      <c r="L296" s="734">
        <v>22.509090909090911</v>
      </c>
      <c r="M296" s="734">
        <v>11</v>
      </c>
      <c r="N296" s="735">
        <v>247.60000000000002</v>
      </c>
    </row>
    <row r="297" spans="1:14" ht="14.45" customHeight="1" x14ac:dyDescent="0.2">
      <c r="A297" s="729" t="s">
        <v>589</v>
      </c>
      <c r="B297" s="730" t="s">
        <v>590</v>
      </c>
      <c r="C297" s="731" t="s">
        <v>607</v>
      </c>
      <c r="D297" s="732" t="s">
        <v>608</v>
      </c>
      <c r="E297" s="733">
        <v>50113001</v>
      </c>
      <c r="F297" s="732" t="s">
        <v>622</v>
      </c>
      <c r="G297" s="731" t="s">
        <v>623</v>
      </c>
      <c r="H297" s="731">
        <v>100269</v>
      </c>
      <c r="I297" s="731">
        <v>269</v>
      </c>
      <c r="J297" s="731" t="s">
        <v>1032</v>
      </c>
      <c r="K297" s="731" t="s">
        <v>1033</v>
      </c>
      <c r="L297" s="734">
        <v>50.899999999999984</v>
      </c>
      <c r="M297" s="734">
        <v>1</v>
      </c>
      <c r="N297" s="735">
        <v>50.899999999999984</v>
      </c>
    </row>
    <row r="298" spans="1:14" ht="14.45" customHeight="1" x14ac:dyDescent="0.2">
      <c r="A298" s="729" t="s">
        <v>589</v>
      </c>
      <c r="B298" s="730" t="s">
        <v>590</v>
      </c>
      <c r="C298" s="731" t="s">
        <v>607</v>
      </c>
      <c r="D298" s="732" t="s">
        <v>608</v>
      </c>
      <c r="E298" s="733">
        <v>50113001</v>
      </c>
      <c r="F298" s="732" t="s">
        <v>622</v>
      </c>
      <c r="G298" s="731" t="s">
        <v>636</v>
      </c>
      <c r="H298" s="731">
        <v>844651</v>
      </c>
      <c r="I298" s="731">
        <v>101205</v>
      </c>
      <c r="J298" s="731" t="s">
        <v>1034</v>
      </c>
      <c r="K298" s="731" t="s">
        <v>931</v>
      </c>
      <c r="L298" s="734">
        <v>76.449999999999989</v>
      </c>
      <c r="M298" s="734">
        <v>1</v>
      </c>
      <c r="N298" s="735">
        <v>76.449999999999989</v>
      </c>
    </row>
    <row r="299" spans="1:14" ht="14.45" customHeight="1" x14ac:dyDescent="0.2">
      <c r="A299" s="729" t="s">
        <v>589</v>
      </c>
      <c r="B299" s="730" t="s">
        <v>590</v>
      </c>
      <c r="C299" s="731" t="s">
        <v>607</v>
      </c>
      <c r="D299" s="732" t="s">
        <v>608</v>
      </c>
      <c r="E299" s="733">
        <v>50113001</v>
      </c>
      <c r="F299" s="732" t="s">
        <v>622</v>
      </c>
      <c r="G299" s="731" t="s">
        <v>636</v>
      </c>
      <c r="H299" s="731">
        <v>154432</v>
      </c>
      <c r="I299" s="731">
        <v>54432</v>
      </c>
      <c r="J299" s="731" t="s">
        <v>1035</v>
      </c>
      <c r="K299" s="731" t="s">
        <v>1036</v>
      </c>
      <c r="L299" s="734">
        <v>61.95000000000001</v>
      </c>
      <c r="M299" s="734">
        <v>1</v>
      </c>
      <c r="N299" s="735">
        <v>61.95000000000001</v>
      </c>
    </row>
    <row r="300" spans="1:14" ht="14.45" customHeight="1" x14ac:dyDescent="0.2">
      <c r="A300" s="729" t="s">
        <v>589</v>
      </c>
      <c r="B300" s="730" t="s">
        <v>590</v>
      </c>
      <c r="C300" s="731" t="s">
        <v>607</v>
      </c>
      <c r="D300" s="732" t="s">
        <v>608</v>
      </c>
      <c r="E300" s="733">
        <v>50113001</v>
      </c>
      <c r="F300" s="732" t="s">
        <v>622</v>
      </c>
      <c r="G300" s="731" t="s">
        <v>623</v>
      </c>
      <c r="H300" s="731">
        <v>104207</v>
      </c>
      <c r="I300" s="731">
        <v>4207</v>
      </c>
      <c r="J300" s="731" t="s">
        <v>1037</v>
      </c>
      <c r="K300" s="731" t="s">
        <v>1038</v>
      </c>
      <c r="L300" s="734">
        <v>39.74</v>
      </c>
      <c r="M300" s="734">
        <v>1</v>
      </c>
      <c r="N300" s="735">
        <v>39.74</v>
      </c>
    </row>
    <row r="301" spans="1:14" ht="14.45" customHeight="1" x14ac:dyDescent="0.2">
      <c r="A301" s="729" t="s">
        <v>589</v>
      </c>
      <c r="B301" s="730" t="s">
        <v>590</v>
      </c>
      <c r="C301" s="731" t="s">
        <v>607</v>
      </c>
      <c r="D301" s="732" t="s">
        <v>608</v>
      </c>
      <c r="E301" s="733">
        <v>50113001</v>
      </c>
      <c r="F301" s="732" t="s">
        <v>622</v>
      </c>
      <c r="G301" s="731" t="s">
        <v>636</v>
      </c>
      <c r="H301" s="731">
        <v>130652</v>
      </c>
      <c r="I301" s="731">
        <v>30652</v>
      </c>
      <c r="J301" s="731" t="s">
        <v>806</v>
      </c>
      <c r="K301" s="731" t="s">
        <v>807</v>
      </c>
      <c r="L301" s="734">
        <v>115.93333333333335</v>
      </c>
      <c r="M301" s="734">
        <v>6</v>
      </c>
      <c r="N301" s="735">
        <v>695.60000000000014</v>
      </c>
    </row>
    <row r="302" spans="1:14" ht="14.45" customHeight="1" x14ac:dyDescent="0.2">
      <c r="A302" s="729" t="s">
        <v>589</v>
      </c>
      <c r="B302" s="730" t="s">
        <v>590</v>
      </c>
      <c r="C302" s="731" t="s">
        <v>607</v>
      </c>
      <c r="D302" s="732" t="s">
        <v>608</v>
      </c>
      <c r="E302" s="733">
        <v>50113001</v>
      </c>
      <c r="F302" s="732" t="s">
        <v>622</v>
      </c>
      <c r="G302" s="731" t="s">
        <v>623</v>
      </c>
      <c r="H302" s="731">
        <v>118305</v>
      </c>
      <c r="I302" s="731">
        <v>18305</v>
      </c>
      <c r="J302" s="731" t="s">
        <v>808</v>
      </c>
      <c r="K302" s="731" t="s">
        <v>810</v>
      </c>
      <c r="L302" s="734">
        <v>242</v>
      </c>
      <c r="M302" s="734">
        <v>20</v>
      </c>
      <c r="N302" s="735">
        <v>4840</v>
      </c>
    </row>
    <row r="303" spans="1:14" ht="14.45" customHeight="1" x14ac:dyDescent="0.2">
      <c r="A303" s="729" t="s">
        <v>589</v>
      </c>
      <c r="B303" s="730" t="s">
        <v>590</v>
      </c>
      <c r="C303" s="731" t="s">
        <v>607</v>
      </c>
      <c r="D303" s="732" t="s">
        <v>608</v>
      </c>
      <c r="E303" s="733">
        <v>50113001</v>
      </c>
      <c r="F303" s="732" t="s">
        <v>622</v>
      </c>
      <c r="G303" s="731" t="s">
        <v>623</v>
      </c>
      <c r="H303" s="731">
        <v>159357</v>
      </c>
      <c r="I303" s="731">
        <v>59357</v>
      </c>
      <c r="J303" s="731" t="s">
        <v>1039</v>
      </c>
      <c r="K303" s="731" t="s">
        <v>1040</v>
      </c>
      <c r="L303" s="734">
        <v>188.88</v>
      </c>
      <c r="M303" s="734">
        <v>3</v>
      </c>
      <c r="N303" s="735">
        <v>566.64</v>
      </c>
    </row>
    <row r="304" spans="1:14" ht="14.45" customHeight="1" x14ac:dyDescent="0.2">
      <c r="A304" s="729" t="s">
        <v>589</v>
      </c>
      <c r="B304" s="730" t="s">
        <v>590</v>
      </c>
      <c r="C304" s="731" t="s">
        <v>607</v>
      </c>
      <c r="D304" s="732" t="s">
        <v>608</v>
      </c>
      <c r="E304" s="733">
        <v>50113001</v>
      </c>
      <c r="F304" s="732" t="s">
        <v>622</v>
      </c>
      <c r="G304" s="731" t="s">
        <v>329</v>
      </c>
      <c r="H304" s="731">
        <v>172734</v>
      </c>
      <c r="I304" s="731">
        <v>172734</v>
      </c>
      <c r="J304" s="731" t="s">
        <v>1041</v>
      </c>
      <c r="K304" s="731" t="s">
        <v>1042</v>
      </c>
      <c r="L304" s="734">
        <v>59.53</v>
      </c>
      <c r="M304" s="734">
        <v>1</v>
      </c>
      <c r="N304" s="735">
        <v>59.53</v>
      </c>
    </row>
    <row r="305" spans="1:14" ht="14.45" customHeight="1" x14ac:dyDescent="0.2">
      <c r="A305" s="729" t="s">
        <v>589</v>
      </c>
      <c r="B305" s="730" t="s">
        <v>590</v>
      </c>
      <c r="C305" s="731" t="s">
        <v>607</v>
      </c>
      <c r="D305" s="732" t="s">
        <v>608</v>
      </c>
      <c r="E305" s="733">
        <v>50113001</v>
      </c>
      <c r="F305" s="732" t="s">
        <v>622</v>
      </c>
      <c r="G305" s="731" t="s">
        <v>623</v>
      </c>
      <c r="H305" s="731">
        <v>114957</v>
      </c>
      <c r="I305" s="731">
        <v>14957</v>
      </c>
      <c r="J305" s="731" t="s">
        <v>1043</v>
      </c>
      <c r="K305" s="731" t="s">
        <v>1044</v>
      </c>
      <c r="L305" s="734">
        <v>40.03</v>
      </c>
      <c r="M305" s="734">
        <v>1</v>
      </c>
      <c r="N305" s="735">
        <v>40.03</v>
      </c>
    </row>
    <row r="306" spans="1:14" ht="14.45" customHeight="1" x14ac:dyDescent="0.2">
      <c r="A306" s="729" t="s">
        <v>589</v>
      </c>
      <c r="B306" s="730" t="s">
        <v>590</v>
      </c>
      <c r="C306" s="731" t="s">
        <v>607</v>
      </c>
      <c r="D306" s="732" t="s">
        <v>608</v>
      </c>
      <c r="E306" s="733">
        <v>50113001</v>
      </c>
      <c r="F306" s="732" t="s">
        <v>622</v>
      </c>
      <c r="G306" s="731" t="s">
        <v>623</v>
      </c>
      <c r="H306" s="731">
        <v>114938</v>
      </c>
      <c r="I306" s="731">
        <v>14938</v>
      </c>
      <c r="J306" s="731" t="s">
        <v>1045</v>
      </c>
      <c r="K306" s="731" t="s">
        <v>1046</v>
      </c>
      <c r="L306" s="734">
        <v>95.699999999999989</v>
      </c>
      <c r="M306" s="734">
        <v>1</v>
      </c>
      <c r="N306" s="735">
        <v>95.699999999999989</v>
      </c>
    </row>
    <row r="307" spans="1:14" ht="14.45" customHeight="1" x14ac:dyDescent="0.2">
      <c r="A307" s="729" t="s">
        <v>589</v>
      </c>
      <c r="B307" s="730" t="s">
        <v>590</v>
      </c>
      <c r="C307" s="731" t="s">
        <v>607</v>
      </c>
      <c r="D307" s="732" t="s">
        <v>608</v>
      </c>
      <c r="E307" s="733">
        <v>50113001</v>
      </c>
      <c r="F307" s="732" t="s">
        <v>622</v>
      </c>
      <c r="G307" s="731" t="s">
        <v>636</v>
      </c>
      <c r="H307" s="731">
        <v>208204</v>
      </c>
      <c r="I307" s="731">
        <v>208204</v>
      </c>
      <c r="J307" s="731" t="s">
        <v>1047</v>
      </c>
      <c r="K307" s="731" t="s">
        <v>1048</v>
      </c>
      <c r="L307" s="734">
        <v>48.929999999999986</v>
      </c>
      <c r="M307" s="734">
        <v>1</v>
      </c>
      <c r="N307" s="735">
        <v>48.929999999999986</v>
      </c>
    </row>
    <row r="308" spans="1:14" ht="14.45" customHeight="1" x14ac:dyDescent="0.2">
      <c r="A308" s="729" t="s">
        <v>589</v>
      </c>
      <c r="B308" s="730" t="s">
        <v>590</v>
      </c>
      <c r="C308" s="731" t="s">
        <v>607</v>
      </c>
      <c r="D308" s="732" t="s">
        <v>608</v>
      </c>
      <c r="E308" s="733">
        <v>50113001</v>
      </c>
      <c r="F308" s="732" t="s">
        <v>622</v>
      </c>
      <c r="G308" s="731" t="s">
        <v>636</v>
      </c>
      <c r="H308" s="731">
        <v>109709</v>
      </c>
      <c r="I308" s="731">
        <v>9709</v>
      </c>
      <c r="J308" s="731" t="s">
        <v>811</v>
      </c>
      <c r="K308" s="731" t="s">
        <v>812</v>
      </c>
      <c r="L308" s="734">
        <v>64.900000000000006</v>
      </c>
      <c r="M308" s="734">
        <v>13</v>
      </c>
      <c r="N308" s="735">
        <v>843.7</v>
      </c>
    </row>
    <row r="309" spans="1:14" ht="14.45" customHeight="1" x14ac:dyDescent="0.2">
      <c r="A309" s="729" t="s">
        <v>589</v>
      </c>
      <c r="B309" s="730" t="s">
        <v>590</v>
      </c>
      <c r="C309" s="731" t="s">
        <v>607</v>
      </c>
      <c r="D309" s="732" t="s">
        <v>608</v>
      </c>
      <c r="E309" s="733">
        <v>50113001</v>
      </c>
      <c r="F309" s="732" t="s">
        <v>622</v>
      </c>
      <c r="G309" s="731" t="s">
        <v>623</v>
      </c>
      <c r="H309" s="731">
        <v>119653</v>
      </c>
      <c r="I309" s="731">
        <v>119653</v>
      </c>
      <c r="J309" s="731" t="s">
        <v>813</v>
      </c>
      <c r="K309" s="731" t="s">
        <v>815</v>
      </c>
      <c r="L309" s="734">
        <v>157.19</v>
      </c>
      <c r="M309" s="734">
        <v>1</v>
      </c>
      <c r="N309" s="735">
        <v>157.19</v>
      </c>
    </row>
    <row r="310" spans="1:14" ht="14.45" customHeight="1" x14ac:dyDescent="0.2">
      <c r="A310" s="729" t="s">
        <v>589</v>
      </c>
      <c r="B310" s="730" t="s">
        <v>590</v>
      </c>
      <c r="C310" s="731" t="s">
        <v>607</v>
      </c>
      <c r="D310" s="732" t="s">
        <v>608</v>
      </c>
      <c r="E310" s="733">
        <v>50113001</v>
      </c>
      <c r="F310" s="732" t="s">
        <v>622</v>
      </c>
      <c r="G310" s="731" t="s">
        <v>636</v>
      </c>
      <c r="H310" s="731">
        <v>848251</v>
      </c>
      <c r="I310" s="731">
        <v>122632</v>
      </c>
      <c r="J310" s="731" t="s">
        <v>1049</v>
      </c>
      <c r="K310" s="731" t="s">
        <v>1050</v>
      </c>
      <c r="L310" s="734">
        <v>97</v>
      </c>
      <c r="M310" s="734">
        <v>2</v>
      </c>
      <c r="N310" s="735">
        <v>194</v>
      </c>
    </row>
    <row r="311" spans="1:14" ht="14.45" customHeight="1" x14ac:dyDescent="0.2">
      <c r="A311" s="729" t="s">
        <v>589</v>
      </c>
      <c r="B311" s="730" t="s">
        <v>590</v>
      </c>
      <c r="C311" s="731" t="s">
        <v>607</v>
      </c>
      <c r="D311" s="732" t="s">
        <v>608</v>
      </c>
      <c r="E311" s="733">
        <v>50113001</v>
      </c>
      <c r="F311" s="732" t="s">
        <v>622</v>
      </c>
      <c r="G311" s="731" t="s">
        <v>623</v>
      </c>
      <c r="H311" s="731">
        <v>117162</v>
      </c>
      <c r="I311" s="731">
        <v>17162</v>
      </c>
      <c r="J311" s="731" t="s">
        <v>1051</v>
      </c>
      <c r="K311" s="731" t="s">
        <v>1052</v>
      </c>
      <c r="L311" s="734">
        <v>126.26000000000003</v>
      </c>
      <c r="M311" s="734">
        <v>1</v>
      </c>
      <c r="N311" s="735">
        <v>126.26000000000003</v>
      </c>
    </row>
    <row r="312" spans="1:14" ht="14.45" customHeight="1" x14ac:dyDescent="0.2">
      <c r="A312" s="729" t="s">
        <v>589</v>
      </c>
      <c r="B312" s="730" t="s">
        <v>590</v>
      </c>
      <c r="C312" s="731" t="s">
        <v>607</v>
      </c>
      <c r="D312" s="732" t="s">
        <v>608</v>
      </c>
      <c r="E312" s="733">
        <v>50113001</v>
      </c>
      <c r="F312" s="732" t="s">
        <v>622</v>
      </c>
      <c r="G312" s="731" t="s">
        <v>623</v>
      </c>
      <c r="H312" s="731">
        <v>844145</v>
      </c>
      <c r="I312" s="731">
        <v>56350</v>
      </c>
      <c r="J312" s="731" t="s">
        <v>818</v>
      </c>
      <c r="K312" s="731" t="s">
        <v>819</v>
      </c>
      <c r="L312" s="734">
        <v>39.187142857142852</v>
      </c>
      <c r="M312" s="734">
        <v>7</v>
      </c>
      <c r="N312" s="735">
        <v>274.30999999999995</v>
      </c>
    </row>
    <row r="313" spans="1:14" ht="14.45" customHeight="1" x14ac:dyDescent="0.2">
      <c r="A313" s="729" t="s">
        <v>589</v>
      </c>
      <c r="B313" s="730" t="s">
        <v>590</v>
      </c>
      <c r="C313" s="731" t="s">
        <v>607</v>
      </c>
      <c r="D313" s="732" t="s">
        <v>608</v>
      </c>
      <c r="E313" s="733">
        <v>50113001</v>
      </c>
      <c r="F313" s="732" t="s">
        <v>622</v>
      </c>
      <c r="G313" s="731" t="s">
        <v>623</v>
      </c>
      <c r="H313" s="731">
        <v>188900</v>
      </c>
      <c r="I313" s="731">
        <v>88900</v>
      </c>
      <c r="J313" s="731" t="s">
        <v>1053</v>
      </c>
      <c r="K313" s="731" t="s">
        <v>1054</v>
      </c>
      <c r="L313" s="734">
        <v>85.450000000000017</v>
      </c>
      <c r="M313" s="734">
        <v>1</v>
      </c>
      <c r="N313" s="735">
        <v>85.450000000000017</v>
      </c>
    </row>
    <row r="314" spans="1:14" ht="14.45" customHeight="1" x14ac:dyDescent="0.2">
      <c r="A314" s="729" t="s">
        <v>589</v>
      </c>
      <c r="B314" s="730" t="s">
        <v>590</v>
      </c>
      <c r="C314" s="731" t="s">
        <v>607</v>
      </c>
      <c r="D314" s="732" t="s">
        <v>608</v>
      </c>
      <c r="E314" s="733">
        <v>50113001</v>
      </c>
      <c r="F314" s="732" t="s">
        <v>622</v>
      </c>
      <c r="G314" s="731" t="s">
        <v>623</v>
      </c>
      <c r="H314" s="731">
        <v>234945</v>
      </c>
      <c r="I314" s="731">
        <v>234945</v>
      </c>
      <c r="J314" s="731" t="s">
        <v>1055</v>
      </c>
      <c r="K314" s="731" t="s">
        <v>1056</v>
      </c>
      <c r="L314" s="734">
        <v>44.899999999999984</v>
      </c>
      <c r="M314" s="734">
        <v>1</v>
      </c>
      <c r="N314" s="735">
        <v>44.899999999999984</v>
      </c>
    </row>
    <row r="315" spans="1:14" ht="14.45" customHeight="1" x14ac:dyDescent="0.2">
      <c r="A315" s="729" t="s">
        <v>589</v>
      </c>
      <c r="B315" s="730" t="s">
        <v>590</v>
      </c>
      <c r="C315" s="731" t="s">
        <v>607</v>
      </c>
      <c r="D315" s="732" t="s">
        <v>608</v>
      </c>
      <c r="E315" s="733">
        <v>50113001</v>
      </c>
      <c r="F315" s="732" t="s">
        <v>622</v>
      </c>
      <c r="G315" s="731" t="s">
        <v>623</v>
      </c>
      <c r="H315" s="731">
        <v>100610</v>
      </c>
      <c r="I315" s="731">
        <v>610</v>
      </c>
      <c r="J315" s="731" t="s">
        <v>820</v>
      </c>
      <c r="K315" s="731" t="s">
        <v>821</v>
      </c>
      <c r="L315" s="734">
        <v>70.940000000000012</v>
      </c>
      <c r="M315" s="734">
        <v>7</v>
      </c>
      <c r="N315" s="735">
        <v>496.58000000000004</v>
      </c>
    </row>
    <row r="316" spans="1:14" ht="14.45" customHeight="1" x14ac:dyDescent="0.2">
      <c r="A316" s="729" t="s">
        <v>589</v>
      </c>
      <c r="B316" s="730" t="s">
        <v>590</v>
      </c>
      <c r="C316" s="731" t="s">
        <v>607</v>
      </c>
      <c r="D316" s="732" t="s">
        <v>608</v>
      </c>
      <c r="E316" s="733">
        <v>50113001</v>
      </c>
      <c r="F316" s="732" t="s">
        <v>622</v>
      </c>
      <c r="G316" s="731" t="s">
        <v>623</v>
      </c>
      <c r="H316" s="731">
        <v>188415</v>
      </c>
      <c r="I316" s="731">
        <v>188415</v>
      </c>
      <c r="J316" s="731" t="s">
        <v>1057</v>
      </c>
      <c r="K316" s="731" t="s">
        <v>1058</v>
      </c>
      <c r="L316" s="734">
        <v>91.780000000000015</v>
      </c>
      <c r="M316" s="734">
        <v>1</v>
      </c>
      <c r="N316" s="735">
        <v>91.780000000000015</v>
      </c>
    </row>
    <row r="317" spans="1:14" ht="14.45" customHeight="1" x14ac:dyDescent="0.2">
      <c r="A317" s="729" t="s">
        <v>589</v>
      </c>
      <c r="B317" s="730" t="s">
        <v>590</v>
      </c>
      <c r="C317" s="731" t="s">
        <v>607</v>
      </c>
      <c r="D317" s="732" t="s">
        <v>608</v>
      </c>
      <c r="E317" s="733">
        <v>50113001</v>
      </c>
      <c r="F317" s="732" t="s">
        <v>622</v>
      </c>
      <c r="G317" s="731" t="s">
        <v>623</v>
      </c>
      <c r="H317" s="731">
        <v>848632</v>
      </c>
      <c r="I317" s="731">
        <v>125315</v>
      </c>
      <c r="J317" s="731" t="s">
        <v>1059</v>
      </c>
      <c r="K317" s="731" t="s">
        <v>1060</v>
      </c>
      <c r="L317" s="734">
        <v>58.149999999999991</v>
      </c>
      <c r="M317" s="734">
        <v>1</v>
      </c>
      <c r="N317" s="735">
        <v>58.149999999999991</v>
      </c>
    </row>
    <row r="318" spans="1:14" ht="14.45" customHeight="1" x14ac:dyDescent="0.2">
      <c r="A318" s="729" t="s">
        <v>589</v>
      </c>
      <c r="B318" s="730" t="s">
        <v>590</v>
      </c>
      <c r="C318" s="731" t="s">
        <v>607</v>
      </c>
      <c r="D318" s="732" t="s">
        <v>608</v>
      </c>
      <c r="E318" s="733">
        <v>50113001</v>
      </c>
      <c r="F318" s="732" t="s">
        <v>622</v>
      </c>
      <c r="G318" s="731" t="s">
        <v>623</v>
      </c>
      <c r="H318" s="731">
        <v>148578</v>
      </c>
      <c r="I318" s="731">
        <v>48578</v>
      </c>
      <c r="J318" s="731" t="s">
        <v>1059</v>
      </c>
      <c r="K318" s="731" t="s">
        <v>1061</v>
      </c>
      <c r="L318" s="734">
        <v>54.919999999999987</v>
      </c>
      <c r="M318" s="734">
        <v>2</v>
      </c>
      <c r="N318" s="735">
        <v>109.83999999999997</v>
      </c>
    </row>
    <row r="319" spans="1:14" ht="14.45" customHeight="1" x14ac:dyDescent="0.2">
      <c r="A319" s="729" t="s">
        <v>589</v>
      </c>
      <c r="B319" s="730" t="s">
        <v>590</v>
      </c>
      <c r="C319" s="731" t="s">
        <v>607</v>
      </c>
      <c r="D319" s="732" t="s">
        <v>608</v>
      </c>
      <c r="E319" s="733">
        <v>50113001</v>
      </c>
      <c r="F319" s="732" t="s">
        <v>622</v>
      </c>
      <c r="G319" s="731" t="s">
        <v>623</v>
      </c>
      <c r="H319" s="731">
        <v>191836</v>
      </c>
      <c r="I319" s="731">
        <v>91836</v>
      </c>
      <c r="J319" s="731" t="s">
        <v>826</v>
      </c>
      <c r="K319" s="731" t="s">
        <v>827</v>
      </c>
      <c r="L319" s="734">
        <v>44.575454545454541</v>
      </c>
      <c r="M319" s="734">
        <v>11</v>
      </c>
      <c r="N319" s="735">
        <v>490.33</v>
      </c>
    </row>
    <row r="320" spans="1:14" ht="14.45" customHeight="1" x14ac:dyDescent="0.2">
      <c r="A320" s="729" t="s">
        <v>589</v>
      </c>
      <c r="B320" s="730" t="s">
        <v>590</v>
      </c>
      <c r="C320" s="731" t="s">
        <v>607</v>
      </c>
      <c r="D320" s="732" t="s">
        <v>608</v>
      </c>
      <c r="E320" s="733">
        <v>50113001</v>
      </c>
      <c r="F320" s="732" t="s">
        <v>622</v>
      </c>
      <c r="G320" s="731" t="s">
        <v>623</v>
      </c>
      <c r="H320" s="731">
        <v>109847</v>
      </c>
      <c r="I320" s="731">
        <v>9847</v>
      </c>
      <c r="J320" s="731" t="s">
        <v>1062</v>
      </c>
      <c r="K320" s="731" t="s">
        <v>1063</v>
      </c>
      <c r="L320" s="734">
        <v>40.669999999999995</v>
      </c>
      <c r="M320" s="734">
        <v>1</v>
      </c>
      <c r="N320" s="735">
        <v>40.669999999999995</v>
      </c>
    </row>
    <row r="321" spans="1:14" ht="14.45" customHeight="1" x14ac:dyDescent="0.2">
      <c r="A321" s="729" t="s">
        <v>589</v>
      </c>
      <c r="B321" s="730" t="s">
        <v>590</v>
      </c>
      <c r="C321" s="731" t="s">
        <v>607</v>
      </c>
      <c r="D321" s="732" t="s">
        <v>608</v>
      </c>
      <c r="E321" s="733">
        <v>50113001</v>
      </c>
      <c r="F321" s="732" t="s">
        <v>622</v>
      </c>
      <c r="G321" s="731" t="s">
        <v>623</v>
      </c>
      <c r="H321" s="731">
        <v>230437</v>
      </c>
      <c r="I321" s="731">
        <v>230437</v>
      </c>
      <c r="J321" s="731" t="s">
        <v>832</v>
      </c>
      <c r="K321" s="731" t="s">
        <v>833</v>
      </c>
      <c r="L321" s="734">
        <v>47.260000749335433</v>
      </c>
      <c r="M321" s="734">
        <v>1</v>
      </c>
      <c r="N321" s="735">
        <v>47.260000749335433</v>
      </c>
    </row>
    <row r="322" spans="1:14" ht="14.45" customHeight="1" x14ac:dyDescent="0.2">
      <c r="A322" s="729" t="s">
        <v>589</v>
      </c>
      <c r="B322" s="730" t="s">
        <v>590</v>
      </c>
      <c r="C322" s="731" t="s">
        <v>607</v>
      </c>
      <c r="D322" s="732" t="s">
        <v>608</v>
      </c>
      <c r="E322" s="733">
        <v>50113001</v>
      </c>
      <c r="F322" s="732" t="s">
        <v>622</v>
      </c>
      <c r="G322" s="731" t="s">
        <v>623</v>
      </c>
      <c r="H322" s="731">
        <v>221998</v>
      </c>
      <c r="I322" s="731">
        <v>221998</v>
      </c>
      <c r="J322" s="731" t="s">
        <v>835</v>
      </c>
      <c r="K322" s="731" t="s">
        <v>836</v>
      </c>
      <c r="L322" s="734">
        <v>22.409999999999993</v>
      </c>
      <c r="M322" s="734">
        <v>14</v>
      </c>
      <c r="N322" s="735">
        <v>313.7399999999999</v>
      </c>
    </row>
    <row r="323" spans="1:14" ht="14.45" customHeight="1" x14ac:dyDescent="0.2">
      <c r="A323" s="729" t="s">
        <v>589</v>
      </c>
      <c r="B323" s="730" t="s">
        <v>590</v>
      </c>
      <c r="C323" s="731" t="s">
        <v>607</v>
      </c>
      <c r="D323" s="732" t="s">
        <v>608</v>
      </c>
      <c r="E323" s="733">
        <v>50113001</v>
      </c>
      <c r="F323" s="732" t="s">
        <v>622</v>
      </c>
      <c r="G323" s="731" t="s">
        <v>623</v>
      </c>
      <c r="H323" s="731">
        <v>190968</v>
      </c>
      <c r="I323" s="731">
        <v>190968</v>
      </c>
      <c r="J323" s="731" t="s">
        <v>1064</v>
      </c>
      <c r="K323" s="731" t="s">
        <v>690</v>
      </c>
      <c r="L323" s="734">
        <v>195.81000000000003</v>
      </c>
      <c r="M323" s="734">
        <v>1</v>
      </c>
      <c r="N323" s="735">
        <v>195.81000000000003</v>
      </c>
    </row>
    <row r="324" spans="1:14" ht="14.45" customHeight="1" x14ac:dyDescent="0.2">
      <c r="A324" s="729" t="s">
        <v>589</v>
      </c>
      <c r="B324" s="730" t="s">
        <v>590</v>
      </c>
      <c r="C324" s="731" t="s">
        <v>607</v>
      </c>
      <c r="D324" s="732" t="s">
        <v>608</v>
      </c>
      <c r="E324" s="733">
        <v>50113001</v>
      </c>
      <c r="F324" s="732" t="s">
        <v>622</v>
      </c>
      <c r="G324" s="731" t="s">
        <v>636</v>
      </c>
      <c r="H324" s="731">
        <v>56976</v>
      </c>
      <c r="I324" s="731">
        <v>56976</v>
      </c>
      <c r="J324" s="731" t="s">
        <v>839</v>
      </c>
      <c r="K324" s="731" t="s">
        <v>840</v>
      </c>
      <c r="L324" s="734">
        <v>11.829999999999993</v>
      </c>
      <c r="M324" s="734">
        <v>1</v>
      </c>
      <c r="N324" s="735">
        <v>11.829999999999993</v>
      </c>
    </row>
    <row r="325" spans="1:14" ht="14.45" customHeight="1" x14ac:dyDescent="0.2">
      <c r="A325" s="729" t="s">
        <v>589</v>
      </c>
      <c r="B325" s="730" t="s">
        <v>590</v>
      </c>
      <c r="C325" s="731" t="s">
        <v>607</v>
      </c>
      <c r="D325" s="732" t="s">
        <v>608</v>
      </c>
      <c r="E325" s="733">
        <v>50113001</v>
      </c>
      <c r="F325" s="732" t="s">
        <v>622</v>
      </c>
      <c r="G325" s="731" t="s">
        <v>636</v>
      </c>
      <c r="H325" s="731">
        <v>174700</v>
      </c>
      <c r="I325" s="731">
        <v>174700</v>
      </c>
      <c r="J325" s="731" t="s">
        <v>1065</v>
      </c>
      <c r="K325" s="731" t="s">
        <v>1066</v>
      </c>
      <c r="L325" s="734">
        <v>723.18000000000029</v>
      </c>
      <c r="M325" s="734">
        <v>1</v>
      </c>
      <c r="N325" s="735">
        <v>723.18000000000029</v>
      </c>
    </row>
    <row r="326" spans="1:14" ht="14.45" customHeight="1" x14ac:dyDescent="0.2">
      <c r="A326" s="729" t="s">
        <v>589</v>
      </c>
      <c r="B326" s="730" t="s">
        <v>590</v>
      </c>
      <c r="C326" s="731" t="s">
        <v>607</v>
      </c>
      <c r="D326" s="732" t="s">
        <v>608</v>
      </c>
      <c r="E326" s="733">
        <v>50113001</v>
      </c>
      <c r="F326" s="732" t="s">
        <v>622</v>
      </c>
      <c r="G326" s="731" t="s">
        <v>623</v>
      </c>
      <c r="H326" s="731">
        <v>102130</v>
      </c>
      <c r="I326" s="731">
        <v>2130</v>
      </c>
      <c r="J326" s="731" t="s">
        <v>1067</v>
      </c>
      <c r="K326" s="731" t="s">
        <v>1068</v>
      </c>
      <c r="L326" s="734">
        <v>155.00000000000003</v>
      </c>
      <c r="M326" s="734">
        <v>1</v>
      </c>
      <c r="N326" s="735">
        <v>155.00000000000003</v>
      </c>
    </row>
    <row r="327" spans="1:14" ht="14.45" customHeight="1" x14ac:dyDescent="0.2">
      <c r="A327" s="729" t="s">
        <v>589</v>
      </c>
      <c r="B327" s="730" t="s">
        <v>590</v>
      </c>
      <c r="C327" s="731" t="s">
        <v>607</v>
      </c>
      <c r="D327" s="732" t="s">
        <v>608</v>
      </c>
      <c r="E327" s="733">
        <v>50113001</v>
      </c>
      <c r="F327" s="732" t="s">
        <v>622</v>
      </c>
      <c r="G327" s="731" t="s">
        <v>623</v>
      </c>
      <c r="H327" s="731">
        <v>845240</v>
      </c>
      <c r="I327" s="731">
        <v>109799</v>
      </c>
      <c r="J327" s="731" t="s">
        <v>843</v>
      </c>
      <c r="K327" s="731" t="s">
        <v>844</v>
      </c>
      <c r="L327" s="734">
        <v>81.06</v>
      </c>
      <c r="M327" s="734">
        <v>5</v>
      </c>
      <c r="N327" s="735">
        <v>405.3</v>
      </c>
    </row>
    <row r="328" spans="1:14" ht="14.45" customHeight="1" x14ac:dyDescent="0.2">
      <c r="A328" s="729" t="s">
        <v>589</v>
      </c>
      <c r="B328" s="730" t="s">
        <v>590</v>
      </c>
      <c r="C328" s="731" t="s">
        <v>607</v>
      </c>
      <c r="D328" s="732" t="s">
        <v>608</v>
      </c>
      <c r="E328" s="733">
        <v>50113001</v>
      </c>
      <c r="F328" s="732" t="s">
        <v>622</v>
      </c>
      <c r="G328" s="731" t="s">
        <v>623</v>
      </c>
      <c r="H328" s="731">
        <v>103550</v>
      </c>
      <c r="I328" s="731">
        <v>3550</v>
      </c>
      <c r="J328" s="731" t="s">
        <v>1069</v>
      </c>
      <c r="K328" s="731" t="s">
        <v>989</v>
      </c>
      <c r="L328" s="734">
        <v>39.809999999999988</v>
      </c>
      <c r="M328" s="734">
        <v>2</v>
      </c>
      <c r="N328" s="735">
        <v>79.619999999999976</v>
      </c>
    </row>
    <row r="329" spans="1:14" ht="14.45" customHeight="1" x14ac:dyDescent="0.2">
      <c r="A329" s="729" t="s">
        <v>589</v>
      </c>
      <c r="B329" s="730" t="s">
        <v>590</v>
      </c>
      <c r="C329" s="731" t="s">
        <v>607</v>
      </c>
      <c r="D329" s="732" t="s">
        <v>608</v>
      </c>
      <c r="E329" s="733">
        <v>50113001</v>
      </c>
      <c r="F329" s="732" t="s">
        <v>622</v>
      </c>
      <c r="G329" s="731" t="s">
        <v>623</v>
      </c>
      <c r="H329" s="731">
        <v>100643</v>
      </c>
      <c r="I329" s="731">
        <v>643</v>
      </c>
      <c r="J329" s="731" t="s">
        <v>849</v>
      </c>
      <c r="K329" s="731" t="s">
        <v>850</v>
      </c>
      <c r="L329" s="734">
        <v>63.559999999999988</v>
      </c>
      <c r="M329" s="734">
        <v>2</v>
      </c>
      <c r="N329" s="735">
        <v>127.11999999999998</v>
      </c>
    </row>
    <row r="330" spans="1:14" ht="14.45" customHeight="1" x14ac:dyDescent="0.2">
      <c r="A330" s="729" t="s">
        <v>589</v>
      </c>
      <c r="B330" s="730" t="s">
        <v>590</v>
      </c>
      <c r="C330" s="731" t="s">
        <v>607</v>
      </c>
      <c r="D330" s="732" t="s">
        <v>608</v>
      </c>
      <c r="E330" s="733">
        <v>50113001</v>
      </c>
      <c r="F330" s="732" t="s">
        <v>622</v>
      </c>
      <c r="G330" s="731" t="s">
        <v>623</v>
      </c>
      <c r="H330" s="731">
        <v>100641</v>
      </c>
      <c r="I330" s="731">
        <v>641</v>
      </c>
      <c r="J330" s="731" t="s">
        <v>1070</v>
      </c>
      <c r="K330" s="731" t="s">
        <v>1071</v>
      </c>
      <c r="L330" s="734">
        <v>31.209999999999994</v>
      </c>
      <c r="M330" s="734">
        <v>1</v>
      </c>
      <c r="N330" s="735">
        <v>31.209999999999994</v>
      </c>
    </row>
    <row r="331" spans="1:14" ht="14.45" customHeight="1" x14ac:dyDescent="0.2">
      <c r="A331" s="729" t="s">
        <v>589</v>
      </c>
      <c r="B331" s="730" t="s">
        <v>590</v>
      </c>
      <c r="C331" s="731" t="s">
        <v>607</v>
      </c>
      <c r="D331" s="732" t="s">
        <v>608</v>
      </c>
      <c r="E331" s="733">
        <v>50113001</v>
      </c>
      <c r="F331" s="732" t="s">
        <v>622</v>
      </c>
      <c r="G331" s="731" t="s">
        <v>623</v>
      </c>
      <c r="H331" s="731">
        <v>994362</v>
      </c>
      <c r="I331" s="731">
        <v>0</v>
      </c>
      <c r="J331" s="731" t="s">
        <v>1072</v>
      </c>
      <c r="K331" s="731" t="s">
        <v>329</v>
      </c>
      <c r="L331" s="734">
        <v>551.8599999999999</v>
      </c>
      <c r="M331" s="734">
        <v>1</v>
      </c>
      <c r="N331" s="735">
        <v>551.8599999999999</v>
      </c>
    </row>
    <row r="332" spans="1:14" ht="14.45" customHeight="1" x14ac:dyDescent="0.2">
      <c r="A332" s="729" t="s">
        <v>589</v>
      </c>
      <c r="B332" s="730" t="s">
        <v>590</v>
      </c>
      <c r="C332" s="731" t="s">
        <v>607</v>
      </c>
      <c r="D332" s="732" t="s">
        <v>608</v>
      </c>
      <c r="E332" s="733">
        <v>50113001</v>
      </c>
      <c r="F332" s="732" t="s">
        <v>622</v>
      </c>
      <c r="G332" s="731" t="s">
        <v>636</v>
      </c>
      <c r="H332" s="731">
        <v>194113</v>
      </c>
      <c r="I332" s="731">
        <v>94113</v>
      </c>
      <c r="J332" s="731" t="s">
        <v>1073</v>
      </c>
      <c r="K332" s="731" t="s">
        <v>1074</v>
      </c>
      <c r="L332" s="734">
        <v>111.11999999999998</v>
      </c>
      <c r="M332" s="734">
        <v>1</v>
      </c>
      <c r="N332" s="735">
        <v>111.11999999999998</v>
      </c>
    </row>
    <row r="333" spans="1:14" ht="14.45" customHeight="1" x14ac:dyDescent="0.2">
      <c r="A333" s="729" t="s">
        <v>589</v>
      </c>
      <c r="B333" s="730" t="s">
        <v>590</v>
      </c>
      <c r="C333" s="731" t="s">
        <v>607</v>
      </c>
      <c r="D333" s="732" t="s">
        <v>608</v>
      </c>
      <c r="E333" s="733">
        <v>50113001</v>
      </c>
      <c r="F333" s="732" t="s">
        <v>622</v>
      </c>
      <c r="G333" s="731" t="s">
        <v>623</v>
      </c>
      <c r="H333" s="731">
        <v>117926</v>
      </c>
      <c r="I333" s="731">
        <v>201609</v>
      </c>
      <c r="J333" s="731" t="s">
        <v>851</v>
      </c>
      <c r="K333" s="731" t="s">
        <v>852</v>
      </c>
      <c r="L333" s="734">
        <v>44.85</v>
      </c>
      <c r="M333" s="734">
        <v>1</v>
      </c>
      <c r="N333" s="735">
        <v>44.85</v>
      </c>
    </row>
    <row r="334" spans="1:14" ht="14.45" customHeight="1" x14ac:dyDescent="0.2">
      <c r="A334" s="729" t="s">
        <v>589</v>
      </c>
      <c r="B334" s="730" t="s">
        <v>590</v>
      </c>
      <c r="C334" s="731" t="s">
        <v>607</v>
      </c>
      <c r="D334" s="732" t="s">
        <v>608</v>
      </c>
      <c r="E334" s="733">
        <v>50113001</v>
      </c>
      <c r="F334" s="732" t="s">
        <v>622</v>
      </c>
      <c r="G334" s="731" t="s">
        <v>636</v>
      </c>
      <c r="H334" s="731">
        <v>166030</v>
      </c>
      <c r="I334" s="731">
        <v>66030</v>
      </c>
      <c r="J334" s="731" t="s">
        <v>1075</v>
      </c>
      <c r="K334" s="731" t="s">
        <v>1076</v>
      </c>
      <c r="L334" s="734">
        <v>29.87</v>
      </c>
      <c r="M334" s="734">
        <v>1</v>
      </c>
      <c r="N334" s="735">
        <v>29.87</v>
      </c>
    </row>
    <row r="335" spans="1:14" ht="14.45" customHeight="1" x14ac:dyDescent="0.2">
      <c r="A335" s="729" t="s">
        <v>589</v>
      </c>
      <c r="B335" s="730" t="s">
        <v>590</v>
      </c>
      <c r="C335" s="731" t="s">
        <v>607</v>
      </c>
      <c r="D335" s="732" t="s">
        <v>608</v>
      </c>
      <c r="E335" s="733">
        <v>50113001</v>
      </c>
      <c r="F335" s="732" t="s">
        <v>622</v>
      </c>
      <c r="G335" s="731" t="s">
        <v>636</v>
      </c>
      <c r="H335" s="731">
        <v>233366</v>
      </c>
      <c r="I335" s="731">
        <v>233366</v>
      </c>
      <c r="J335" s="731" t="s">
        <v>855</v>
      </c>
      <c r="K335" s="731" t="s">
        <v>857</v>
      </c>
      <c r="L335" s="734">
        <v>45.620000000000005</v>
      </c>
      <c r="M335" s="734">
        <v>4</v>
      </c>
      <c r="N335" s="735">
        <v>182.48000000000002</v>
      </c>
    </row>
    <row r="336" spans="1:14" ht="14.45" customHeight="1" x14ac:dyDescent="0.2">
      <c r="A336" s="729" t="s">
        <v>589</v>
      </c>
      <c r="B336" s="730" t="s">
        <v>590</v>
      </c>
      <c r="C336" s="731" t="s">
        <v>607</v>
      </c>
      <c r="D336" s="732" t="s">
        <v>608</v>
      </c>
      <c r="E336" s="733">
        <v>50113001</v>
      </c>
      <c r="F336" s="732" t="s">
        <v>622</v>
      </c>
      <c r="G336" s="731" t="s">
        <v>329</v>
      </c>
      <c r="H336" s="731">
        <v>237620</v>
      </c>
      <c r="I336" s="731">
        <v>237620</v>
      </c>
      <c r="J336" s="731" t="s">
        <v>1077</v>
      </c>
      <c r="K336" s="731" t="s">
        <v>1078</v>
      </c>
      <c r="L336" s="734">
        <v>174.23</v>
      </c>
      <c r="M336" s="734">
        <v>1</v>
      </c>
      <c r="N336" s="735">
        <v>174.23</v>
      </c>
    </row>
    <row r="337" spans="1:14" ht="14.45" customHeight="1" x14ac:dyDescent="0.2">
      <c r="A337" s="729" t="s">
        <v>589</v>
      </c>
      <c r="B337" s="730" t="s">
        <v>590</v>
      </c>
      <c r="C337" s="731" t="s">
        <v>607</v>
      </c>
      <c r="D337" s="732" t="s">
        <v>608</v>
      </c>
      <c r="E337" s="733">
        <v>50113001</v>
      </c>
      <c r="F337" s="732" t="s">
        <v>622</v>
      </c>
      <c r="G337" s="731" t="s">
        <v>636</v>
      </c>
      <c r="H337" s="731">
        <v>149483</v>
      </c>
      <c r="I337" s="731">
        <v>149483</v>
      </c>
      <c r="J337" s="731" t="s">
        <v>858</v>
      </c>
      <c r="K337" s="731" t="s">
        <v>1079</v>
      </c>
      <c r="L337" s="734">
        <v>138.94999999999999</v>
      </c>
      <c r="M337" s="734">
        <v>2</v>
      </c>
      <c r="N337" s="735">
        <v>277.89999999999998</v>
      </c>
    </row>
    <row r="338" spans="1:14" ht="14.45" customHeight="1" x14ac:dyDescent="0.2">
      <c r="A338" s="729" t="s">
        <v>589</v>
      </c>
      <c r="B338" s="730" t="s">
        <v>590</v>
      </c>
      <c r="C338" s="731" t="s">
        <v>607</v>
      </c>
      <c r="D338" s="732" t="s">
        <v>608</v>
      </c>
      <c r="E338" s="733">
        <v>50113013</v>
      </c>
      <c r="F338" s="732" t="s">
        <v>867</v>
      </c>
      <c r="G338" s="731" t="s">
        <v>623</v>
      </c>
      <c r="H338" s="731">
        <v>203097</v>
      </c>
      <c r="I338" s="731">
        <v>203097</v>
      </c>
      <c r="J338" s="731" t="s">
        <v>870</v>
      </c>
      <c r="K338" s="731" t="s">
        <v>871</v>
      </c>
      <c r="L338" s="734">
        <v>167.34000000000006</v>
      </c>
      <c r="M338" s="734">
        <v>6</v>
      </c>
      <c r="N338" s="735">
        <v>1004.0400000000003</v>
      </c>
    </row>
    <row r="339" spans="1:14" ht="14.45" customHeight="1" x14ac:dyDescent="0.2">
      <c r="A339" s="729" t="s">
        <v>589</v>
      </c>
      <c r="B339" s="730" t="s">
        <v>590</v>
      </c>
      <c r="C339" s="731" t="s">
        <v>607</v>
      </c>
      <c r="D339" s="732" t="s">
        <v>608</v>
      </c>
      <c r="E339" s="733">
        <v>50113013</v>
      </c>
      <c r="F339" s="732" t="s">
        <v>867</v>
      </c>
      <c r="G339" s="731" t="s">
        <v>623</v>
      </c>
      <c r="H339" s="731">
        <v>172972</v>
      </c>
      <c r="I339" s="731">
        <v>72972</v>
      </c>
      <c r="J339" s="731" t="s">
        <v>872</v>
      </c>
      <c r="K339" s="731" t="s">
        <v>873</v>
      </c>
      <c r="L339" s="734">
        <v>203.72</v>
      </c>
      <c r="M339" s="734">
        <v>4</v>
      </c>
      <c r="N339" s="735">
        <v>814.88</v>
      </c>
    </row>
    <row r="340" spans="1:14" ht="14.45" customHeight="1" x14ac:dyDescent="0.2">
      <c r="A340" s="729" t="s">
        <v>589</v>
      </c>
      <c r="B340" s="730" t="s">
        <v>590</v>
      </c>
      <c r="C340" s="731" t="s">
        <v>607</v>
      </c>
      <c r="D340" s="732" t="s">
        <v>608</v>
      </c>
      <c r="E340" s="733">
        <v>50113013</v>
      </c>
      <c r="F340" s="732" t="s">
        <v>867</v>
      </c>
      <c r="G340" s="731" t="s">
        <v>623</v>
      </c>
      <c r="H340" s="731">
        <v>136083</v>
      </c>
      <c r="I340" s="731">
        <v>136083</v>
      </c>
      <c r="J340" s="731" t="s">
        <v>878</v>
      </c>
      <c r="K340" s="731" t="s">
        <v>879</v>
      </c>
      <c r="L340" s="734">
        <v>482.06919191919167</v>
      </c>
      <c r="M340" s="734">
        <v>69.300000000000026</v>
      </c>
      <c r="N340" s="735">
        <v>33407.394999999997</v>
      </c>
    </row>
    <row r="341" spans="1:14" ht="14.45" customHeight="1" x14ac:dyDescent="0.2">
      <c r="A341" s="729" t="s">
        <v>589</v>
      </c>
      <c r="B341" s="730" t="s">
        <v>590</v>
      </c>
      <c r="C341" s="731" t="s">
        <v>607</v>
      </c>
      <c r="D341" s="732" t="s">
        <v>608</v>
      </c>
      <c r="E341" s="733">
        <v>50113013</v>
      </c>
      <c r="F341" s="732" t="s">
        <v>867</v>
      </c>
      <c r="G341" s="731" t="s">
        <v>623</v>
      </c>
      <c r="H341" s="731">
        <v>498791</v>
      </c>
      <c r="I341" s="731">
        <v>9999999</v>
      </c>
      <c r="J341" s="731" t="s">
        <v>880</v>
      </c>
      <c r="K341" s="731" t="s">
        <v>881</v>
      </c>
      <c r="L341" s="734">
        <v>1316.8650000000021</v>
      </c>
      <c r="M341" s="734">
        <v>18.479999999999997</v>
      </c>
      <c r="N341" s="735">
        <v>24335.665200000036</v>
      </c>
    </row>
    <row r="342" spans="1:14" ht="14.45" customHeight="1" x14ac:dyDescent="0.2">
      <c r="A342" s="729" t="s">
        <v>589</v>
      </c>
      <c r="B342" s="730" t="s">
        <v>590</v>
      </c>
      <c r="C342" s="731" t="s">
        <v>607</v>
      </c>
      <c r="D342" s="732" t="s">
        <v>608</v>
      </c>
      <c r="E342" s="733">
        <v>50113013</v>
      </c>
      <c r="F342" s="732" t="s">
        <v>867</v>
      </c>
      <c r="G342" s="731" t="s">
        <v>623</v>
      </c>
      <c r="H342" s="731">
        <v>87104</v>
      </c>
      <c r="I342" s="731">
        <v>87104</v>
      </c>
      <c r="J342" s="731" t="s">
        <v>1080</v>
      </c>
      <c r="K342" s="731" t="s">
        <v>1081</v>
      </c>
      <c r="L342" s="734">
        <v>44.45</v>
      </c>
      <c r="M342" s="734">
        <v>2</v>
      </c>
      <c r="N342" s="735">
        <v>88.9</v>
      </c>
    </row>
    <row r="343" spans="1:14" ht="14.45" customHeight="1" x14ac:dyDescent="0.2">
      <c r="A343" s="729" t="s">
        <v>589</v>
      </c>
      <c r="B343" s="730" t="s">
        <v>590</v>
      </c>
      <c r="C343" s="731" t="s">
        <v>607</v>
      </c>
      <c r="D343" s="732" t="s">
        <v>608</v>
      </c>
      <c r="E343" s="733">
        <v>50113013</v>
      </c>
      <c r="F343" s="732" t="s">
        <v>867</v>
      </c>
      <c r="G343" s="731" t="s">
        <v>623</v>
      </c>
      <c r="H343" s="731">
        <v>162187</v>
      </c>
      <c r="I343" s="731">
        <v>162187</v>
      </c>
      <c r="J343" s="731" t="s">
        <v>1082</v>
      </c>
      <c r="K343" s="731" t="s">
        <v>1083</v>
      </c>
      <c r="L343" s="734">
        <v>671</v>
      </c>
      <c r="M343" s="734">
        <v>2</v>
      </c>
      <c r="N343" s="735">
        <v>1342</v>
      </c>
    </row>
    <row r="344" spans="1:14" ht="14.45" customHeight="1" x14ac:dyDescent="0.2">
      <c r="A344" s="729" t="s">
        <v>589</v>
      </c>
      <c r="B344" s="730" t="s">
        <v>590</v>
      </c>
      <c r="C344" s="731" t="s">
        <v>607</v>
      </c>
      <c r="D344" s="732" t="s">
        <v>608</v>
      </c>
      <c r="E344" s="733">
        <v>50113013</v>
      </c>
      <c r="F344" s="732" t="s">
        <v>867</v>
      </c>
      <c r="G344" s="731" t="s">
        <v>636</v>
      </c>
      <c r="H344" s="731">
        <v>849887</v>
      </c>
      <c r="I344" s="731">
        <v>129834</v>
      </c>
      <c r="J344" s="731" t="s">
        <v>884</v>
      </c>
      <c r="K344" s="731" t="s">
        <v>885</v>
      </c>
      <c r="L344" s="734">
        <v>150.69999999999999</v>
      </c>
      <c r="M344" s="734">
        <v>1</v>
      </c>
      <c r="N344" s="735">
        <v>150.69999999999999</v>
      </c>
    </row>
    <row r="345" spans="1:14" ht="14.45" customHeight="1" x14ac:dyDescent="0.2">
      <c r="A345" s="729" t="s">
        <v>589</v>
      </c>
      <c r="B345" s="730" t="s">
        <v>590</v>
      </c>
      <c r="C345" s="731" t="s">
        <v>607</v>
      </c>
      <c r="D345" s="732" t="s">
        <v>608</v>
      </c>
      <c r="E345" s="733">
        <v>50113013</v>
      </c>
      <c r="F345" s="732" t="s">
        <v>867</v>
      </c>
      <c r="G345" s="731" t="s">
        <v>636</v>
      </c>
      <c r="H345" s="731">
        <v>849655</v>
      </c>
      <c r="I345" s="731">
        <v>129836</v>
      </c>
      <c r="J345" s="731" t="s">
        <v>886</v>
      </c>
      <c r="K345" s="731" t="s">
        <v>885</v>
      </c>
      <c r="L345" s="734">
        <v>263.99999999999983</v>
      </c>
      <c r="M345" s="734">
        <v>10.200000000000003</v>
      </c>
      <c r="N345" s="735">
        <v>2692.7999999999993</v>
      </c>
    </row>
    <row r="346" spans="1:14" ht="14.45" customHeight="1" x14ac:dyDescent="0.2">
      <c r="A346" s="729" t="s">
        <v>589</v>
      </c>
      <c r="B346" s="730" t="s">
        <v>590</v>
      </c>
      <c r="C346" s="731" t="s">
        <v>607</v>
      </c>
      <c r="D346" s="732" t="s">
        <v>608</v>
      </c>
      <c r="E346" s="733">
        <v>50113013</v>
      </c>
      <c r="F346" s="732" t="s">
        <v>867</v>
      </c>
      <c r="G346" s="731" t="s">
        <v>623</v>
      </c>
      <c r="H346" s="731">
        <v>844576</v>
      </c>
      <c r="I346" s="731">
        <v>100339</v>
      </c>
      <c r="J346" s="731" t="s">
        <v>1084</v>
      </c>
      <c r="K346" s="731" t="s">
        <v>1085</v>
      </c>
      <c r="L346" s="734">
        <v>96.450000000000017</v>
      </c>
      <c r="M346" s="734">
        <v>5</v>
      </c>
      <c r="N346" s="735">
        <v>482.25000000000011</v>
      </c>
    </row>
    <row r="347" spans="1:14" ht="14.45" customHeight="1" x14ac:dyDescent="0.2">
      <c r="A347" s="729" t="s">
        <v>589</v>
      </c>
      <c r="B347" s="730" t="s">
        <v>590</v>
      </c>
      <c r="C347" s="731" t="s">
        <v>607</v>
      </c>
      <c r="D347" s="732" t="s">
        <v>608</v>
      </c>
      <c r="E347" s="733">
        <v>50113013</v>
      </c>
      <c r="F347" s="732" t="s">
        <v>867</v>
      </c>
      <c r="G347" s="731" t="s">
        <v>623</v>
      </c>
      <c r="H347" s="731">
        <v>132953</v>
      </c>
      <c r="I347" s="731">
        <v>32953</v>
      </c>
      <c r="J347" s="731" t="s">
        <v>1086</v>
      </c>
      <c r="K347" s="731" t="s">
        <v>1087</v>
      </c>
      <c r="L347" s="734">
        <v>49.640000000000008</v>
      </c>
      <c r="M347" s="734">
        <v>1</v>
      </c>
      <c r="N347" s="735">
        <v>49.640000000000008</v>
      </c>
    </row>
    <row r="348" spans="1:14" ht="14.45" customHeight="1" x14ac:dyDescent="0.2">
      <c r="A348" s="729" t="s">
        <v>589</v>
      </c>
      <c r="B348" s="730" t="s">
        <v>590</v>
      </c>
      <c r="C348" s="731" t="s">
        <v>607</v>
      </c>
      <c r="D348" s="732" t="s">
        <v>608</v>
      </c>
      <c r="E348" s="733">
        <v>50113013</v>
      </c>
      <c r="F348" s="732" t="s">
        <v>867</v>
      </c>
      <c r="G348" s="731" t="s">
        <v>623</v>
      </c>
      <c r="H348" s="731">
        <v>102427</v>
      </c>
      <c r="I348" s="731">
        <v>2427</v>
      </c>
      <c r="J348" s="731" t="s">
        <v>1088</v>
      </c>
      <c r="K348" s="731" t="s">
        <v>1089</v>
      </c>
      <c r="L348" s="734">
        <v>88.34999999999998</v>
      </c>
      <c r="M348" s="734">
        <v>5</v>
      </c>
      <c r="N348" s="735">
        <v>441.74999999999989</v>
      </c>
    </row>
    <row r="349" spans="1:14" ht="14.45" customHeight="1" x14ac:dyDescent="0.2">
      <c r="A349" s="729" t="s">
        <v>589</v>
      </c>
      <c r="B349" s="730" t="s">
        <v>590</v>
      </c>
      <c r="C349" s="731" t="s">
        <v>607</v>
      </c>
      <c r="D349" s="732" t="s">
        <v>608</v>
      </c>
      <c r="E349" s="733">
        <v>50113013</v>
      </c>
      <c r="F349" s="732" t="s">
        <v>867</v>
      </c>
      <c r="G349" s="731" t="s">
        <v>623</v>
      </c>
      <c r="H349" s="731">
        <v>101066</v>
      </c>
      <c r="I349" s="731">
        <v>1066</v>
      </c>
      <c r="J349" s="731" t="s">
        <v>887</v>
      </c>
      <c r="K349" s="731" t="s">
        <v>888</v>
      </c>
      <c r="L349" s="734">
        <v>57.350000000000023</v>
      </c>
      <c r="M349" s="734">
        <v>9</v>
      </c>
      <c r="N349" s="735">
        <v>516.1500000000002</v>
      </c>
    </row>
    <row r="350" spans="1:14" ht="14.45" customHeight="1" x14ac:dyDescent="0.2">
      <c r="A350" s="729" t="s">
        <v>589</v>
      </c>
      <c r="B350" s="730" t="s">
        <v>590</v>
      </c>
      <c r="C350" s="731" t="s">
        <v>607</v>
      </c>
      <c r="D350" s="732" t="s">
        <v>608</v>
      </c>
      <c r="E350" s="733">
        <v>50113013</v>
      </c>
      <c r="F350" s="732" t="s">
        <v>867</v>
      </c>
      <c r="G350" s="731" t="s">
        <v>295</v>
      </c>
      <c r="H350" s="731">
        <v>134595</v>
      </c>
      <c r="I350" s="731">
        <v>134595</v>
      </c>
      <c r="J350" s="731" t="s">
        <v>1090</v>
      </c>
      <c r="K350" s="731" t="s">
        <v>1091</v>
      </c>
      <c r="L350" s="734">
        <v>416.78000000000009</v>
      </c>
      <c r="M350" s="734">
        <v>1.2</v>
      </c>
      <c r="N350" s="735">
        <v>500.13600000000008</v>
      </c>
    </row>
    <row r="351" spans="1:14" ht="14.45" customHeight="1" x14ac:dyDescent="0.2">
      <c r="A351" s="729" t="s">
        <v>589</v>
      </c>
      <c r="B351" s="730" t="s">
        <v>590</v>
      </c>
      <c r="C351" s="731" t="s">
        <v>607</v>
      </c>
      <c r="D351" s="732" t="s">
        <v>608</v>
      </c>
      <c r="E351" s="733">
        <v>50113013</v>
      </c>
      <c r="F351" s="732" t="s">
        <v>867</v>
      </c>
      <c r="G351" s="731" t="s">
        <v>636</v>
      </c>
      <c r="H351" s="731">
        <v>224407</v>
      </c>
      <c r="I351" s="731">
        <v>224407</v>
      </c>
      <c r="J351" s="731" t="s">
        <v>1092</v>
      </c>
      <c r="K351" s="731" t="s">
        <v>1093</v>
      </c>
      <c r="L351" s="734">
        <v>188.45999999999998</v>
      </c>
      <c r="M351" s="734">
        <v>4.2</v>
      </c>
      <c r="N351" s="735">
        <v>791.53199999999993</v>
      </c>
    </row>
    <row r="352" spans="1:14" ht="14.45" customHeight="1" x14ac:dyDescent="0.2">
      <c r="A352" s="729" t="s">
        <v>589</v>
      </c>
      <c r="B352" s="730" t="s">
        <v>590</v>
      </c>
      <c r="C352" s="731" t="s">
        <v>607</v>
      </c>
      <c r="D352" s="732" t="s">
        <v>608</v>
      </c>
      <c r="E352" s="733">
        <v>50113013</v>
      </c>
      <c r="F352" s="732" t="s">
        <v>867</v>
      </c>
      <c r="G352" s="731" t="s">
        <v>636</v>
      </c>
      <c r="H352" s="731">
        <v>242332</v>
      </c>
      <c r="I352" s="731">
        <v>242332</v>
      </c>
      <c r="J352" s="731" t="s">
        <v>1092</v>
      </c>
      <c r="K352" s="731" t="s">
        <v>1094</v>
      </c>
      <c r="L352" s="734">
        <v>376.91999999999996</v>
      </c>
      <c r="M352" s="734">
        <v>0.1</v>
      </c>
      <c r="N352" s="735">
        <v>37.692</v>
      </c>
    </row>
    <row r="353" spans="1:14" ht="14.45" customHeight="1" x14ac:dyDescent="0.2">
      <c r="A353" s="729" t="s">
        <v>589</v>
      </c>
      <c r="B353" s="730" t="s">
        <v>590</v>
      </c>
      <c r="C353" s="731" t="s">
        <v>607</v>
      </c>
      <c r="D353" s="732" t="s">
        <v>608</v>
      </c>
      <c r="E353" s="733">
        <v>50113013</v>
      </c>
      <c r="F353" s="732" t="s">
        <v>867</v>
      </c>
      <c r="G353" s="731" t="s">
        <v>623</v>
      </c>
      <c r="H353" s="731">
        <v>101076</v>
      </c>
      <c r="I353" s="731">
        <v>1076</v>
      </c>
      <c r="J353" s="731" t="s">
        <v>896</v>
      </c>
      <c r="K353" s="731" t="s">
        <v>792</v>
      </c>
      <c r="L353" s="734">
        <v>78.33</v>
      </c>
      <c r="M353" s="734">
        <v>3</v>
      </c>
      <c r="N353" s="735">
        <v>234.98999999999998</v>
      </c>
    </row>
    <row r="354" spans="1:14" ht="14.45" customHeight="1" x14ac:dyDescent="0.2">
      <c r="A354" s="729" t="s">
        <v>589</v>
      </c>
      <c r="B354" s="730" t="s">
        <v>590</v>
      </c>
      <c r="C354" s="731" t="s">
        <v>607</v>
      </c>
      <c r="D354" s="732" t="s">
        <v>608</v>
      </c>
      <c r="E354" s="733">
        <v>50113013</v>
      </c>
      <c r="F354" s="732" t="s">
        <v>867</v>
      </c>
      <c r="G354" s="731" t="s">
        <v>623</v>
      </c>
      <c r="H354" s="731">
        <v>498890</v>
      </c>
      <c r="I354" s="731">
        <v>9999999</v>
      </c>
      <c r="J354" s="731" t="s">
        <v>1095</v>
      </c>
      <c r="K354" s="731" t="s">
        <v>1096</v>
      </c>
      <c r="L354" s="734">
        <v>2112</v>
      </c>
      <c r="M354" s="734">
        <v>1</v>
      </c>
      <c r="N354" s="735">
        <v>2112</v>
      </c>
    </row>
    <row r="355" spans="1:14" ht="14.45" customHeight="1" x14ac:dyDescent="0.2">
      <c r="A355" s="729" t="s">
        <v>589</v>
      </c>
      <c r="B355" s="730" t="s">
        <v>590</v>
      </c>
      <c r="C355" s="731" t="s">
        <v>607</v>
      </c>
      <c r="D355" s="732" t="s">
        <v>608</v>
      </c>
      <c r="E355" s="733">
        <v>50113013</v>
      </c>
      <c r="F355" s="732" t="s">
        <v>867</v>
      </c>
      <c r="G355" s="731" t="s">
        <v>623</v>
      </c>
      <c r="H355" s="731">
        <v>502239</v>
      </c>
      <c r="I355" s="731">
        <v>9999999</v>
      </c>
      <c r="J355" s="731" t="s">
        <v>1097</v>
      </c>
      <c r="K355" s="731" t="s">
        <v>1098</v>
      </c>
      <c r="L355" s="734">
        <v>2090</v>
      </c>
      <c r="M355" s="734">
        <v>2.4</v>
      </c>
      <c r="N355" s="735">
        <v>5016</v>
      </c>
    </row>
    <row r="356" spans="1:14" ht="14.45" customHeight="1" x14ac:dyDescent="0.2">
      <c r="A356" s="729" t="s">
        <v>589</v>
      </c>
      <c r="B356" s="730" t="s">
        <v>590</v>
      </c>
      <c r="C356" s="731" t="s">
        <v>607</v>
      </c>
      <c r="D356" s="732" t="s">
        <v>608</v>
      </c>
      <c r="E356" s="733">
        <v>50113013</v>
      </c>
      <c r="F356" s="732" t="s">
        <v>867</v>
      </c>
      <c r="G356" s="731" t="s">
        <v>329</v>
      </c>
      <c r="H356" s="731">
        <v>201030</v>
      </c>
      <c r="I356" s="731">
        <v>201030</v>
      </c>
      <c r="J356" s="731" t="s">
        <v>1099</v>
      </c>
      <c r="K356" s="731" t="s">
        <v>1100</v>
      </c>
      <c r="L356" s="734">
        <v>33.4</v>
      </c>
      <c r="M356" s="734">
        <v>48</v>
      </c>
      <c r="N356" s="735">
        <v>1603.1999999999998</v>
      </c>
    </row>
    <row r="357" spans="1:14" ht="14.45" customHeight="1" x14ac:dyDescent="0.2">
      <c r="A357" s="729" t="s">
        <v>589</v>
      </c>
      <c r="B357" s="730" t="s">
        <v>590</v>
      </c>
      <c r="C357" s="731" t="s">
        <v>607</v>
      </c>
      <c r="D357" s="732" t="s">
        <v>608</v>
      </c>
      <c r="E357" s="733">
        <v>50113013</v>
      </c>
      <c r="F357" s="732" t="s">
        <v>867</v>
      </c>
      <c r="G357" s="731" t="s">
        <v>623</v>
      </c>
      <c r="H357" s="731">
        <v>106264</v>
      </c>
      <c r="I357" s="731">
        <v>6264</v>
      </c>
      <c r="J357" s="731" t="s">
        <v>1101</v>
      </c>
      <c r="K357" s="731" t="s">
        <v>1102</v>
      </c>
      <c r="L357" s="734">
        <v>31.65</v>
      </c>
      <c r="M357" s="734">
        <v>2</v>
      </c>
      <c r="N357" s="735">
        <v>63.3</v>
      </c>
    </row>
    <row r="358" spans="1:14" ht="14.45" customHeight="1" x14ac:dyDescent="0.2">
      <c r="A358" s="729" t="s">
        <v>589</v>
      </c>
      <c r="B358" s="730" t="s">
        <v>590</v>
      </c>
      <c r="C358" s="731" t="s">
        <v>607</v>
      </c>
      <c r="D358" s="732" t="s">
        <v>608</v>
      </c>
      <c r="E358" s="733">
        <v>50113013</v>
      </c>
      <c r="F358" s="732" t="s">
        <v>867</v>
      </c>
      <c r="G358" s="731" t="s">
        <v>636</v>
      </c>
      <c r="H358" s="731">
        <v>206563</v>
      </c>
      <c r="I358" s="731">
        <v>206563</v>
      </c>
      <c r="J358" s="731" t="s">
        <v>897</v>
      </c>
      <c r="K358" s="731" t="s">
        <v>898</v>
      </c>
      <c r="L358" s="734">
        <v>19.040000000000003</v>
      </c>
      <c r="M358" s="734">
        <v>6</v>
      </c>
      <c r="N358" s="735">
        <v>114.24000000000001</v>
      </c>
    </row>
    <row r="359" spans="1:14" ht="14.45" customHeight="1" x14ac:dyDescent="0.2">
      <c r="A359" s="729" t="s">
        <v>589</v>
      </c>
      <c r="B359" s="730" t="s">
        <v>590</v>
      </c>
      <c r="C359" s="731" t="s">
        <v>607</v>
      </c>
      <c r="D359" s="732" t="s">
        <v>608</v>
      </c>
      <c r="E359" s="733">
        <v>50113013</v>
      </c>
      <c r="F359" s="732" t="s">
        <v>867</v>
      </c>
      <c r="G359" s="731" t="s">
        <v>623</v>
      </c>
      <c r="H359" s="731">
        <v>225174</v>
      </c>
      <c r="I359" s="731">
        <v>225174</v>
      </c>
      <c r="J359" s="731" t="s">
        <v>1103</v>
      </c>
      <c r="K359" s="731" t="s">
        <v>1104</v>
      </c>
      <c r="L359" s="734">
        <v>42.989999999999995</v>
      </c>
      <c r="M359" s="734">
        <v>2</v>
      </c>
      <c r="N359" s="735">
        <v>85.97999999999999</v>
      </c>
    </row>
    <row r="360" spans="1:14" ht="14.45" customHeight="1" x14ac:dyDescent="0.2">
      <c r="A360" s="729" t="s">
        <v>589</v>
      </c>
      <c r="B360" s="730" t="s">
        <v>590</v>
      </c>
      <c r="C360" s="731" t="s">
        <v>607</v>
      </c>
      <c r="D360" s="732" t="s">
        <v>608</v>
      </c>
      <c r="E360" s="733">
        <v>50113013</v>
      </c>
      <c r="F360" s="732" t="s">
        <v>867</v>
      </c>
      <c r="G360" s="731" t="s">
        <v>623</v>
      </c>
      <c r="H360" s="731">
        <v>117149</v>
      </c>
      <c r="I360" s="731">
        <v>17149</v>
      </c>
      <c r="J360" s="731" t="s">
        <v>1105</v>
      </c>
      <c r="K360" s="731" t="s">
        <v>1106</v>
      </c>
      <c r="L360" s="734">
        <v>162.53</v>
      </c>
      <c r="M360" s="734">
        <v>22</v>
      </c>
      <c r="N360" s="735">
        <v>3575.66</v>
      </c>
    </row>
    <row r="361" spans="1:14" ht="14.45" customHeight="1" x14ac:dyDescent="0.2">
      <c r="A361" s="729" t="s">
        <v>589</v>
      </c>
      <c r="B361" s="730" t="s">
        <v>590</v>
      </c>
      <c r="C361" s="731" t="s">
        <v>607</v>
      </c>
      <c r="D361" s="732" t="s">
        <v>608</v>
      </c>
      <c r="E361" s="733">
        <v>50113013</v>
      </c>
      <c r="F361" s="732" t="s">
        <v>867</v>
      </c>
      <c r="G361" s="731" t="s">
        <v>636</v>
      </c>
      <c r="H361" s="731">
        <v>166269</v>
      </c>
      <c r="I361" s="731">
        <v>166269</v>
      </c>
      <c r="J361" s="731" t="s">
        <v>901</v>
      </c>
      <c r="K361" s="731" t="s">
        <v>902</v>
      </c>
      <c r="L361" s="734">
        <v>52.88</v>
      </c>
      <c r="M361" s="734">
        <v>16</v>
      </c>
      <c r="N361" s="735">
        <v>846.08</v>
      </c>
    </row>
    <row r="362" spans="1:14" ht="14.45" customHeight="1" x14ac:dyDescent="0.2">
      <c r="A362" s="729" t="s">
        <v>589</v>
      </c>
      <c r="B362" s="730" t="s">
        <v>590</v>
      </c>
      <c r="C362" s="731" t="s">
        <v>610</v>
      </c>
      <c r="D362" s="732" t="s">
        <v>611</v>
      </c>
      <c r="E362" s="733">
        <v>50113001</v>
      </c>
      <c r="F362" s="732" t="s">
        <v>622</v>
      </c>
      <c r="G362" s="731" t="s">
        <v>623</v>
      </c>
      <c r="H362" s="731">
        <v>156926</v>
      </c>
      <c r="I362" s="731">
        <v>56926</v>
      </c>
      <c r="J362" s="731" t="s">
        <v>1107</v>
      </c>
      <c r="K362" s="731" t="s">
        <v>1108</v>
      </c>
      <c r="L362" s="734">
        <v>48.4</v>
      </c>
      <c r="M362" s="734">
        <v>1</v>
      </c>
      <c r="N362" s="735">
        <v>48.4</v>
      </c>
    </row>
    <row r="363" spans="1:14" ht="14.45" customHeight="1" x14ac:dyDescent="0.2">
      <c r="A363" s="729" t="s">
        <v>589</v>
      </c>
      <c r="B363" s="730" t="s">
        <v>590</v>
      </c>
      <c r="C363" s="731" t="s">
        <v>610</v>
      </c>
      <c r="D363" s="732" t="s">
        <v>611</v>
      </c>
      <c r="E363" s="733">
        <v>50113001</v>
      </c>
      <c r="F363" s="732" t="s">
        <v>622</v>
      </c>
      <c r="G363" s="731" t="s">
        <v>623</v>
      </c>
      <c r="H363" s="731">
        <v>221563</v>
      </c>
      <c r="I363" s="731">
        <v>221563</v>
      </c>
      <c r="J363" s="731" t="s">
        <v>1109</v>
      </c>
      <c r="K363" s="731" t="s">
        <v>1110</v>
      </c>
      <c r="L363" s="734">
        <v>16739.471666666668</v>
      </c>
      <c r="M363" s="734">
        <v>2.4</v>
      </c>
      <c r="N363" s="735">
        <v>40174.732000000004</v>
      </c>
    </row>
    <row r="364" spans="1:14" ht="14.45" customHeight="1" x14ac:dyDescent="0.2">
      <c r="A364" s="729" t="s">
        <v>589</v>
      </c>
      <c r="B364" s="730" t="s">
        <v>590</v>
      </c>
      <c r="C364" s="731" t="s">
        <v>610</v>
      </c>
      <c r="D364" s="732" t="s">
        <v>611</v>
      </c>
      <c r="E364" s="733">
        <v>50113001</v>
      </c>
      <c r="F364" s="732" t="s">
        <v>622</v>
      </c>
      <c r="G364" s="731" t="s">
        <v>623</v>
      </c>
      <c r="H364" s="731">
        <v>162320</v>
      </c>
      <c r="I364" s="731">
        <v>62320</v>
      </c>
      <c r="J364" s="731" t="s">
        <v>646</v>
      </c>
      <c r="K364" s="731" t="s">
        <v>647</v>
      </c>
      <c r="L364" s="734">
        <v>79.7</v>
      </c>
      <c r="M364" s="734">
        <v>1</v>
      </c>
      <c r="N364" s="735">
        <v>79.7</v>
      </c>
    </row>
    <row r="365" spans="1:14" ht="14.45" customHeight="1" x14ac:dyDescent="0.2">
      <c r="A365" s="729" t="s">
        <v>589</v>
      </c>
      <c r="B365" s="730" t="s">
        <v>590</v>
      </c>
      <c r="C365" s="731" t="s">
        <v>610</v>
      </c>
      <c r="D365" s="732" t="s">
        <v>611</v>
      </c>
      <c r="E365" s="733">
        <v>50113001</v>
      </c>
      <c r="F365" s="732" t="s">
        <v>622</v>
      </c>
      <c r="G365" s="731" t="s">
        <v>623</v>
      </c>
      <c r="H365" s="731">
        <v>162316</v>
      </c>
      <c r="I365" s="731">
        <v>62316</v>
      </c>
      <c r="J365" s="731" t="s">
        <v>1111</v>
      </c>
      <c r="K365" s="731" t="s">
        <v>649</v>
      </c>
      <c r="L365" s="734">
        <v>152.54000000000002</v>
      </c>
      <c r="M365" s="734">
        <v>1</v>
      </c>
      <c r="N365" s="735">
        <v>152.54000000000002</v>
      </c>
    </row>
    <row r="366" spans="1:14" ht="14.45" customHeight="1" x14ac:dyDescent="0.2">
      <c r="A366" s="729" t="s">
        <v>589</v>
      </c>
      <c r="B366" s="730" t="s">
        <v>590</v>
      </c>
      <c r="C366" s="731" t="s">
        <v>610</v>
      </c>
      <c r="D366" s="732" t="s">
        <v>611</v>
      </c>
      <c r="E366" s="733">
        <v>50113001</v>
      </c>
      <c r="F366" s="732" t="s">
        <v>622</v>
      </c>
      <c r="G366" s="731" t="s">
        <v>623</v>
      </c>
      <c r="H366" s="731">
        <v>241571</v>
      </c>
      <c r="I366" s="731">
        <v>241571</v>
      </c>
      <c r="J366" s="731" t="s">
        <v>1112</v>
      </c>
      <c r="K366" s="731" t="s">
        <v>1113</v>
      </c>
      <c r="L366" s="734">
        <v>47.12</v>
      </c>
      <c r="M366" s="734">
        <v>10</v>
      </c>
      <c r="N366" s="735">
        <v>471.2</v>
      </c>
    </row>
    <row r="367" spans="1:14" ht="14.45" customHeight="1" x14ac:dyDescent="0.2">
      <c r="A367" s="729" t="s">
        <v>589</v>
      </c>
      <c r="B367" s="730" t="s">
        <v>590</v>
      </c>
      <c r="C367" s="731" t="s">
        <v>610</v>
      </c>
      <c r="D367" s="732" t="s">
        <v>611</v>
      </c>
      <c r="E367" s="733">
        <v>50113001</v>
      </c>
      <c r="F367" s="732" t="s">
        <v>622</v>
      </c>
      <c r="G367" s="731" t="s">
        <v>623</v>
      </c>
      <c r="H367" s="731">
        <v>212884</v>
      </c>
      <c r="I367" s="731">
        <v>212884</v>
      </c>
      <c r="J367" s="731" t="s">
        <v>1112</v>
      </c>
      <c r="K367" s="731" t="s">
        <v>1113</v>
      </c>
      <c r="L367" s="734">
        <v>47.12</v>
      </c>
      <c r="M367" s="734">
        <v>15</v>
      </c>
      <c r="N367" s="735">
        <v>706.8</v>
      </c>
    </row>
    <row r="368" spans="1:14" ht="14.45" customHeight="1" x14ac:dyDescent="0.2">
      <c r="A368" s="729" t="s">
        <v>589</v>
      </c>
      <c r="B368" s="730" t="s">
        <v>590</v>
      </c>
      <c r="C368" s="731" t="s">
        <v>610</v>
      </c>
      <c r="D368" s="732" t="s">
        <v>611</v>
      </c>
      <c r="E368" s="733">
        <v>50113001</v>
      </c>
      <c r="F368" s="732" t="s">
        <v>622</v>
      </c>
      <c r="G368" s="731" t="s">
        <v>636</v>
      </c>
      <c r="H368" s="731">
        <v>190044</v>
      </c>
      <c r="I368" s="731">
        <v>90044</v>
      </c>
      <c r="J368" s="731" t="s">
        <v>1114</v>
      </c>
      <c r="K368" s="731" t="s">
        <v>1115</v>
      </c>
      <c r="L368" s="734">
        <v>37.18</v>
      </c>
      <c r="M368" s="734">
        <v>70</v>
      </c>
      <c r="N368" s="735">
        <v>2602.6</v>
      </c>
    </row>
    <row r="369" spans="1:14" ht="14.45" customHeight="1" x14ac:dyDescent="0.2">
      <c r="A369" s="729" t="s">
        <v>589</v>
      </c>
      <c r="B369" s="730" t="s">
        <v>590</v>
      </c>
      <c r="C369" s="731" t="s">
        <v>610</v>
      </c>
      <c r="D369" s="732" t="s">
        <v>611</v>
      </c>
      <c r="E369" s="733">
        <v>50113001</v>
      </c>
      <c r="F369" s="732" t="s">
        <v>622</v>
      </c>
      <c r="G369" s="731" t="s">
        <v>623</v>
      </c>
      <c r="H369" s="731">
        <v>158425</v>
      </c>
      <c r="I369" s="731">
        <v>58425</v>
      </c>
      <c r="J369" s="731" t="s">
        <v>685</v>
      </c>
      <c r="K369" s="731" t="s">
        <v>686</v>
      </c>
      <c r="L369" s="734">
        <v>61.02</v>
      </c>
      <c r="M369" s="734">
        <v>3</v>
      </c>
      <c r="N369" s="735">
        <v>183.06</v>
      </c>
    </row>
    <row r="370" spans="1:14" ht="14.45" customHeight="1" x14ac:dyDescent="0.2">
      <c r="A370" s="729" t="s">
        <v>589</v>
      </c>
      <c r="B370" s="730" t="s">
        <v>590</v>
      </c>
      <c r="C370" s="731" t="s">
        <v>610</v>
      </c>
      <c r="D370" s="732" t="s">
        <v>611</v>
      </c>
      <c r="E370" s="733">
        <v>50113001</v>
      </c>
      <c r="F370" s="732" t="s">
        <v>622</v>
      </c>
      <c r="G370" s="731" t="s">
        <v>623</v>
      </c>
      <c r="H370" s="731">
        <v>154539</v>
      </c>
      <c r="I370" s="731">
        <v>54539</v>
      </c>
      <c r="J370" s="731" t="s">
        <v>687</v>
      </c>
      <c r="K370" s="731" t="s">
        <v>688</v>
      </c>
      <c r="L370" s="734">
        <v>59.629999999999988</v>
      </c>
      <c r="M370" s="734">
        <v>3</v>
      </c>
      <c r="N370" s="735">
        <v>178.88999999999996</v>
      </c>
    </row>
    <row r="371" spans="1:14" ht="14.45" customHeight="1" x14ac:dyDescent="0.2">
      <c r="A371" s="729" t="s">
        <v>589</v>
      </c>
      <c r="B371" s="730" t="s">
        <v>590</v>
      </c>
      <c r="C371" s="731" t="s">
        <v>610</v>
      </c>
      <c r="D371" s="732" t="s">
        <v>611</v>
      </c>
      <c r="E371" s="733">
        <v>50113001</v>
      </c>
      <c r="F371" s="732" t="s">
        <v>622</v>
      </c>
      <c r="G371" s="731" t="s">
        <v>623</v>
      </c>
      <c r="H371" s="731">
        <v>100858</v>
      </c>
      <c r="I371" s="731">
        <v>858</v>
      </c>
      <c r="J371" s="731" t="s">
        <v>986</v>
      </c>
      <c r="K371" s="731" t="s">
        <v>987</v>
      </c>
      <c r="L371" s="734">
        <v>43.869999999999983</v>
      </c>
      <c r="M371" s="734">
        <v>3</v>
      </c>
      <c r="N371" s="735">
        <v>131.60999999999996</v>
      </c>
    </row>
    <row r="372" spans="1:14" ht="14.45" customHeight="1" x14ac:dyDescent="0.2">
      <c r="A372" s="729" t="s">
        <v>589</v>
      </c>
      <c r="B372" s="730" t="s">
        <v>590</v>
      </c>
      <c r="C372" s="731" t="s">
        <v>610</v>
      </c>
      <c r="D372" s="732" t="s">
        <v>611</v>
      </c>
      <c r="E372" s="733">
        <v>50113001</v>
      </c>
      <c r="F372" s="732" t="s">
        <v>622</v>
      </c>
      <c r="G372" s="731" t="s">
        <v>623</v>
      </c>
      <c r="H372" s="731">
        <v>216572</v>
      </c>
      <c r="I372" s="731">
        <v>216572</v>
      </c>
      <c r="J372" s="731" t="s">
        <v>726</v>
      </c>
      <c r="K372" s="731" t="s">
        <v>727</v>
      </c>
      <c r="L372" s="734">
        <v>36.25</v>
      </c>
      <c r="M372" s="734">
        <v>1</v>
      </c>
      <c r="N372" s="735">
        <v>36.25</v>
      </c>
    </row>
    <row r="373" spans="1:14" ht="14.45" customHeight="1" x14ac:dyDescent="0.2">
      <c r="A373" s="729" t="s">
        <v>589</v>
      </c>
      <c r="B373" s="730" t="s">
        <v>590</v>
      </c>
      <c r="C373" s="731" t="s">
        <v>610</v>
      </c>
      <c r="D373" s="732" t="s">
        <v>611</v>
      </c>
      <c r="E373" s="733">
        <v>50113001</v>
      </c>
      <c r="F373" s="732" t="s">
        <v>622</v>
      </c>
      <c r="G373" s="731" t="s">
        <v>623</v>
      </c>
      <c r="H373" s="731">
        <v>841544</v>
      </c>
      <c r="I373" s="731">
        <v>0</v>
      </c>
      <c r="J373" s="731" t="s">
        <v>1116</v>
      </c>
      <c r="K373" s="731" t="s">
        <v>329</v>
      </c>
      <c r="L373" s="734">
        <v>156.69423049726493</v>
      </c>
      <c r="M373" s="734">
        <v>2</v>
      </c>
      <c r="N373" s="735">
        <v>313.38846099452985</v>
      </c>
    </row>
    <row r="374" spans="1:14" ht="14.45" customHeight="1" x14ac:dyDescent="0.2">
      <c r="A374" s="729" t="s">
        <v>589</v>
      </c>
      <c r="B374" s="730" t="s">
        <v>590</v>
      </c>
      <c r="C374" s="731" t="s">
        <v>610</v>
      </c>
      <c r="D374" s="732" t="s">
        <v>611</v>
      </c>
      <c r="E374" s="733">
        <v>50113001</v>
      </c>
      <c r="F374" s="732" t="s">
        <v>622</v>
      </c>
      <c r="G374" s="731" t="s">
        <v>623</v>
      </c>
      <c r="H374" s="731">
        <v>237330</v>
      </c>
      <c r="I374" s="731">
        <v>237330</v>
      </c>
      <c r="J374" s="731" t="s">
        <v>1117</v>
      </c>
      <c r="K374" s="731" t="s">
        <v>1118</v>
      </c>
      <c r="L374" s="734">
        <v>113.06</v>
      </c>
      <c r="M374" s="734">
        <v>3</v>
      </c>
      <c r="N374" s="735">
        <v>339.18</v>
      </c>
    </row>
    <row r="375" spans="1:14" ht="14.45" customHeight="1" x14ac:dyDescent="0.2">
      <c r="A375" s="729" t="s">
        <v>589</v>
      </c>
      <c r="B375" s="730" t="s">
        <v>590</v>
      </c>
      <c r="C375" s="731" t="s">
        <v>610</v>
      </c>
      <c r="D375" s="732" t="s">
        <v>611</v>
      </c>
      <c r="E375" s="733">
        <v>50113001</v>
      </c>
      <c r="F375" s="732" t="s">
        <v>622</v>
      </c>
      <c r="G375" s="731" t="s">
        <v>623</v>
      </c>
      <c r="H375" s="731">
        <v>225891</v>
      </c>
      <c r="I375" s="731">
        <v>225891</v>
      </c>
      <c r="J375" s="731" t="s">
        <v>1119</v>
      </c>
      <c r="K375" s="731" t="s">
        <v>1120</v>
      </c>
      <c r="L375" s="734">
        <v>285.08</v>
      </c>
      <c r="M375" s="734">
        <v>4</v>
      </c>
      <c r="N375" s="735">
        <v>1140.32</v>
      </c>
    </row>
    <row r="376" spans="1:14" ht="14.45" customHeight="1" x14ac:dyDescent="0.2">
      <c r="A376" s="729" t="s">
        <v>589</v>
      </c>
      <c r="B376" s="730" t="s">
        <v>590</v>
      </c>
      <c r="C376" s="731" t="s">
        <v>610</v>
      </c>
      <c r="D376" s="732" t="s">
        <v>611</v>
      </c>
      <c r="E376" s="733">
        <v>50113001</v>
      </c>
      <c r="F376" s="732" t="s">
        <v>622</v>
      </c>
      <c r="G376" s="731" t="s">
        <v>623</v>
      </c>
      <c r="H376" s="731">
        <v>102684</v>
      </c>
      <c r="I376" s="731">
        <v>2684</v>
      </c>
      <c r="J376" s="731" t="s">
        <v>773</v>
      </c>
      <c r="K376" s="731" t="s">
        <v>775</v>
      </c>
      <c r="L376" s="734">
        <v>109.75</v>
      </c>
      <c r="M376" s="734">
        <v>2</v>
      </c>
      <c r="N376" s="735">
        <v>219.5</v>
      </c>
    </row>
    <row r="377" spans="1:14" ht="14.45" customHeight="1" x14ac:dyDescent="0.2">
      <c r="A377" s="729" t="s">
        <v>589</v>
      </c>
      <c r="B377" s="730" t="s">
        <v>590</v>
      </c>
      <c r="C377" s="731" t="s">
        <v>610</v>
      </c>
      <c r="D377" s="732" t="s">
        <v>611</v>
      </c>
      <c r="E377" s="733">
        <v>50113001</v>
      </c>
      <c r="F377" s="732" t="s">
        <v>622</v>
      </c>
      <c r="G377" s="731" t="s">
        <v>636</v>
      </c>
      <c r="H377" s="731">
        <v>155823</v>
      </c>
      <c r="I377" s="731">
        <v>55823</v>
      </c>
      <c r="J377" s="731" t="s">
        <v>787</v>
      </c>
      <c r="K377" s="731" t="s">
        <v>789</v>
      </c>
      <c r="L377" s="734">
        <v>33.011000000000003</v>
      </c>
      <c r="M377" s="734">
        <v>5</v>
      </c>
      <c r="N377" s="735">
        <v>165.05500000000001</v>
      </c>
    </row>
    <row r="378" spans="1:14" ht="14.45" customHeight="1" x14ac:dyDescent="0.2">
      <c r="A378" s="729" t="s">
        <v>589</v>
      </c>
      <c r="B378" s="730" t="s">
        <v>590</v>
      </c>
      <c r="C378" s="731" t="s">
        <v>610</v>
      </c>
      <c r="D378" s="732" t="s">
        <v>611</v>
      </c>
      <c r="E378" s="733">
        <v>50113001</v>
      </c>
      <c r="F378" s="732" t="s">
        <v>622</v>
      </c>
      <c r="G378" s="731" t="s">
        <v>623</v>
      </c>
      <c r="H378" s="731">
        <v>395188</v>
      </c>
      <c r="I378" s="731">
        <v>0</v>
      </c>
      <c r="J378" s="731" t="s">
        <v>1121</v>
      </c>
      <c r="K378" s="731" t="s">
        <v>1122</v>
      </c>
      <c r="L378" s="734">
        <v>43.03</v>
      </c>
      <c r="M378" s="734">
        <v>2</v>
      </c>
      <c r="N378" s="735">
        <v>86.06</v>
      </c>
    </row>
    <row r="379" spans="1:14" ht="14.45" customHeight="1" x14ac:dyDescent="0.2">
      <c r="A379" s="729" t="s">
        <v>589</v>
      </c>
      <c r="B379" s="730" t="s">
        <v>590</v>
      </c>
      <c r="C379" s="731" t="s">
        <v>613</v>
      </c>
      <c r="D379" s="732" t="s">
        <v>614</v>
      </c>
      <c r="E379" s="733">
        <v>50113001</v>
      </c>
      <c r="F379" s="732" t="s">
        <v>622</v>
      </c>
      <c r="G379" s="731" t="s">
        <v>623</v>
      </c>
      <c r="H379" s="731">
        <v>846758</v>
      </c>
      <c r="I379" s="731">
        <v>103387</v>
      </c>
      <c r="J379" s="731" t="s">
        <v>1123</v>
      </c>
      <c r="K379" s="731" t="s">
        <v>1124</v>
      </c>
      <c r="L379" s="734">
        <v>76.19956521739131</v>
      </c>
      <c r="M379" s="734">
        <v>23</v>
      </c>
      <c r="N379" s="735">
        <v>1752.5900000000001</v>
      </c>
    </row>
    <row r="380" spans="1:14" ht="14.45" customHeight="1" x14ac:dyDescent="0.2">
      <c r="A380" s="729" t="s">
        <v>589</v>
      </c>
      <c r="B380" s="730" t="s">
        <v>590</v>
      </c>
      <c r="C380" s="731" t="s">
        <v>613</v>
      </c>
      <c r="D380" s="732" t="s">
        <v>614</v>
      </c>
      <c r="E380" s="733">
        <v>50113001</v>
      </c>
      <c r="F380" s="732" t="s">
        <v>622</v>
      </c>
      <c r="G380" s="731" t="s">
        <v>623</v>
      </c>
      <c r="H380" s="731">
        <v>192729</v>
      </c>
      <c r="I380" s="731">
        <v>92729</v>
      </c>
      <c r="J380" s="731" t="s">
        <v>1125</v>
      </c>
      <c r="K380" s="731" t="s">
        <v>1126</v>
      </c>
      <c r="L380" s="734">
        <v>48.29</v>
      </c>
      <c r="M380" s="734">
        <v>3</v>
      </c>
      <c r="N380" s="735">
        <v>144.87</v>
      </c>
    </row>
    <row r="381" spans="1:14" ht="14.45" customHeight="1" x14ac:dyDescent="0.2">
      <c r="A381" s="729" t="s">
        <v>589</v>
      </c>
      <c r="B381" s="730" t="s">
        <v>590</v>
      </c>
      <c r="C381" s="731" t="s">
        <v>613</v>
      </c>
      <c r="D381" s="732" t="s">
        <v>614</v>
      </c>
      <c r="E381" s="733">
        <v>50113001</v>
      </c>
      <c r="F381" s="732" t="s">
        <v>622</v>
      </c>
      <c r="G381" s="731" t="s">
        <v>623</v>
      </c>
      <c r="H381" s="731">
        <v>192730</v>
      </c>
      <c r="I381" s="731">
        <v>92730</v>
      </c>
      <c r="J381" s="731" t="s">
        <v>1125</v>
      </c>
      <c r="K381" s="731" t="s">
        <v>1127</v>
      </c>
      <c r="L381" s="734">
        <v>447.66000000000014</v>
      </c>
      <c r="M381" s="734">
        <v>1</v>
      </c>
      <c r="N381" s="735">
        <v>447.66000000000014</v>
      </c>
    </row>
    <row r="382" spans="1:14" ht="14.45" customHeight="1" x14ac:dyDescent="0.2">
      <c r="A382" s="729" t="s">
        <v>589</v>
      </c>
      <c r="B382" s="730" t="s">
        <v>590</v>
      </c>
      <c r="C382" s="731" t="s">
        <v>613</v>
      </c>
      <c r="D382" s="732" t="s">
        <v>614</v>
      </c>
      <c r="E382" s="733">
        <v>50113001</v>
      </c>
      <c r="F382" s="732" t="s">
        <v>622</v>
      </c>
      <c r="G382" s="731" t="s">
        <v>623</v>
      </c>
      <c r="H382" s="731">
        <v>100362</v>
      </c>
      <c r="I382" s="731">
        <v>362</v>
      </c>
      <c r="J382" s="731" t="s">
        <v>628</v>
      </c>
      <c r="K382" s="731" t="s">
        <v>629</v>
      </c>
      <c r="L382" s="734">
        <v>72.351249999999993</v>
      </c>
      <c r="M382" s="734">
        <v>8</v>
      </c>
      <c r="N382" s="735">
        <v>578.80999999999995</v>
      </c>
    </row>
    <row r="383" spans="1:14" ht="14.45" customHeight="1" x14ac:dyDescent="0.2">
      <c r="A383" s="729" t="s">
        <v>589</v>
      </c>
      <c r="B383" s="730" t="s">
        <v>590</v>
      </c>
      <c r="C383" s="731" t="s">
        <v>613</v>
      </c>
      <c r="D383" s="732" t="s">
        <v>614</v>
      </c>
      <c r="E383" s="733">
        <v>50113001</v>
      </c>
      <c r="F383" s="732" t="s">
        <v>622</v>
      </c>
      <c r="G383" s="731" t="s">
        <v>623</v>
      </c>
      <c r="H383" s="731">
        <v>202701</v>
      </c>
      <c r="I383" s="731">
        <v>202701</v>
      </c>
      <c r="J383" s="731" t="s">
        <v>630</v>
      </c>
      <c r="K383" s="731" t="s">
        <v>905</v>
      </c>
      <c r="L383" s="734">
        <v>138.20499999999998</v>
      </c>
      <c r="M383" s="734">
        <v>2</v>
      </c>
      <c r="N383" s="735">
        <v>276.40999999999997</v>
      </c>
    </row>
    <row r="384" spans="1:14" ht="14.45" customHeight="1" x14ac:dyDescent="0.2">
      <c r="A384" s="729" t="s">
        <v>589</v>
      </c>
      <c r="B384" s="730" t="s">
        <v>590</v>
      </c>
      <c r="C384" s="731" t="s">
        <v>613</v>
      </c>
      <c r="D384" s="732" t="s">
        <v>614</v>
      </c>
      <c r="E384" s="733">
        <v>50113001</v>
      </c>
      <c r="F384" s="732" t="s">
        <v>622</v>
      </c>
      <c r="G384" s="731" t="s">
        <v>636</v>
      </c>
      <c r="H384" s="731">
        <v>102954</v>
      </c>
      <c r="I384" s="731">
        <v>2954</v>
      </c>
      <c r="J384" s="731" t="s">
        <v>906</v>
      </c>
      <c r="K384" s="731" t="s">
        <v>665</v>
      </c>
      <c r="L384" s="734">
        <v>15</v>
      </c>
      <c r="M384" s="734">
        <v>1</v>
      </c>
      <c r="N384" s="735">
        <v>15</v>
      </c>
    </row>
    <row r="385" spans="1:14" ht="14.45" customHeight="1" x14ac:dyDescent="0.2">
      <c r="A385" s="729" t="s">
        <v>589</v>
      </c>
      <c r="B385" s="730" t="s">
        <v>590</v>
      </c>
      <c r="C385" s="731" t="s">
        <v>613</v>
      </c>
      <c r="D385" s="732" t="s">
        <v>614</v>
      </c>
      <c r="E385" s="733">
        <v>50113001</v>
      </c>
      <c r="F385" s="732" t="s">
        <v>622</v>
      </c>
      <c r="G385" s="731" t="s">
        <v>623</v>
      </c>
      <c r="H385" s="731">
        <v>121887</v>
      </c>
      <c r="I385" s="731">
        <v>21887</v>
      </c>
      <c r="J385" s="731" t="s">
        <v>1128</v>
      </c>
      <c r="K385" s="731" t="s">
        <v>1129</v>
      </c>
      <c r="L385" s="734">
        <v>45.20000000000001</v>
      </c>
      <c r="M385" s="734">
        <v>1</v>
      </c>
      <c r="N385" s="735">
        <v>45.20000000000001</v>
      </c>
    </row>
    <row r="386" spans="1:14" ht="14.45" customHeight="1" x14ac:dyDescent="0.2">
      <c r="A386" s="729" t="s">
        <v>589</v>
      </c>
      <c r="B386" s="730" t="s">
        <v>590</v>
      </c>
      <c r="C386" s="731" t="s">
        <v>613</v>
      </c>
      <c r="D386" s="732" t="s">
        <v>614</v>
      </c>
      <c r="E386" s="733">
        <v>50113001</v>
      </c>
      <c r="F386" s="732" t="s">
        <v>622</v>
      </c>
      <c r="G386" s="731" t="s">
        <v>623</v>
      </c>
      <c r="H386" s="731">
        <v>176954</v>
      </c>
      <c r="I386" s="731">
        <v>176954</v>
      </c>
      <c r="J386" s="731" t="s">
        <v>907</v>
      </c>
      <c r="K386" s="731" t="s">
        <v>908</v>
      </c>
      <c r="L386" s="734">
        <v>95.119999999999976</v>
      </c>
      <c r="M386" s="734">
        <v>1</v>
      </c>
      <c r="N386" s="735">
        <v>95.119999999999976</v>
      </c>
    </row>
    <row r="387" spans="1:14" ht="14.45" customHeight="1" x14ac:dyDescent="0.2">
      <c r="A387" s="729" t="s">
        <v>589</v>
      </c>
      <c r="B387" s="730" t="s">
        <v>590</v>
      </c>
      <c r="C387" s="731" t="s">
        <v>613</v>
      </c>
      <c r="D387" s="732" t="s">
        <v>614</v>
      </c>
      <c r="E387" s="733">
        <v>50113001</v>
      </c>
      <c r="F387" s="732" t="s">
        <v>622</v>
      </c>
      <c r="G387" s="731" t="s">
        <v>623</v>
      </c>
      <c r="H387" s="731">
        <v>850400</v>
      </c>
      <c r="I387" s="731">
        <v>163321</v>
      </c>
      <c r="J387" s="731" t="s">
        <v>1130</v>
      </c>
      <c r="K387" s="731" t="s">
        <v>1131</v>
      </c>
      <c r="L387" s="734">
        <v>156.93</v>
      </c>
      <c r="M387" s="734">
        <v>1</v>
      </c>
      <c r="N387" s="735">
        <v>156.93</v>
      </c>
    </row>
    <row r="388" spans="1:14" ht="14.45" customHeight="1" x14ac:dyDescent="0.2">
      <c r="A388" s="729" t="s">
        <v>589</v>
      </c>
      <c r="B388" s="730" t="s">
        <v>590</v>
      </c>
      <c r="C388" s="731" t="s">
        <v>613</v>
      </c>
      <c r="D388" s="732" t="s">
        <v>614</v>
      </c>
      <c r="E388" s="733">
        <v>50113001</v>
      </c>
      <c r="F388" s="732" t="s">
        <v>622</v>
      </c>
      <c r="G388" s="731" t="s">
        <v>623</v>
      </c>
      <c r="H388" s="731">
        <v>136505</v>
      </c>
      <c r="I388" s="731">
        <v>136505</v>
      </c>
      <c r="J388" s="731" t="s">
        <v>1132</v>
      </c>
      <c r="K388" s="731" t="s">
        <v>638</v>
      </c>
      <c r="L388" s="734">
        <v>50.72</v>
      </c>
      <c r="M388" s="734">
        <v>2</v>
      </c>
      <c r="N388" s="735">
        <v>101.44</v>
      </c>
    </row>
    <row r="389" spans="1:14" ht="14.45" customHeight="1" x14ac:dyDescent="0.2">
      <c r="A389" s="729" t="s">
        <v>589</v>
      </c>
      <c r="B389" s="730" t="s">
        <v>590</v>
      </c>
      <c r="C389" s="731" t="s">
        <v>613</v>
      </c>
      <c r="D389" s="732" t="s">
        <v>614</v>
      </c>
      <c r="E389" s="733">
        <v>50113001</v>
      </c>
      <c r="F389" s="732" t="s">
        <v>622</v>
      </c>
      <c r="G389" s="731" t="s">
        <v>636</v>
      </c>
      <c r="H389" s="731">
        <v>127272</v>
      </c>
      <c r="I389" s="731">
        <v>127272</v>
      </c>
      <c r="J389" s="731" t="s">
        <v>637</v>
      </c>
      <c r="K389" s="731" t="s">
        <v>1133</v>
      </c>
      <c r="L389" s="734">
        <v>48.540000000000013</v>
      </c>
      <c r="M389" s="734">
        <v>1</v>
      </c>
      <c r="N389" s="735">
        <v>48.540000000000013</v>
      </c>
    </row>
    <row r="390" spans="1:14" ht="14.45" customHeight="1" x14ac:dyDescent="0.2">
      <c r="A390" s="729" t="s">
        <v>589</v>
      </c>
      <c r="B390" s="730" t="s">
        <v>590</v>
      </c>
      <c r="C390" s="731" t="s">
        <v>613</v>
      </c>
      <c r="D390" s="732" t="s">
        <v>614</v>
      </c>
      <c r="E390" s="733">
        <v>50113001</v>
      </c>
      <c r="F390" s="732" t="s">
        <v>622</v>
      </c>
      <c r="G390" s="731" t="s">
        <v>636</v>
      </c>
      <c r="H390" s="731">
        <v>127260</v>
      </c>
      <c r="I390" s="731">
        <v>127260</v>
      </c>
      <c r="J390" s="731" t="s">
        <v>637</v>
      </c>
      <c r="K390" s="731" t="s">
        <v>1134</v>
      </c>
      <c r="L390" s="734">
        <v>16.179999999999996</v>
      </c>
      <c r="M390" s="734">
        <v>1</v>
      </c>
      <c r="N390" s="735">
        <v>16.179999999999996</v>
      </c>
    </row>
    <row r="391" spans="1:14" ht="14.45" customHeight="1" x14ac:dyDescent="0.2">
      <c r="A391" s="729" t="s">
        <v>589</v>
      </c>
      <c r="B391" s="730" t="s">
        <v>590</v>
      </c>
      <c r="C391" s="731" t="s">
        <v>613</v>
      </c>
      <c r="D391" s="732" t="s">
        <v>614</v>
      </c>
      <c r="E391" s="733">
        <v>50113001</v>
      </c>
      <c r="F391" s="732" t="s">
        <v>622</v>
      </c>
      <c r="G391" s="731" t="s">
        <v>623</v>
      </c>
      <c r="H391" s="731">
        <v>223855</v>
      </c>
      <c r="I391" s="731">
        <v>223855</v>
      </c>
      <c r="J391" s="731" t="s">
        <v>1135</v>
      </c>
      <c r="K391" s="731" t="s">
        <v>1136</v>
      </c>
      <c r="L391" s="734">
        <v>165.00000000000003</v>
      </c>
      <c r="M391" s="734">
        <v>6</v>
      </c>
      <c r="N391" s="735">
        <v>990.00000000000023</v>
      </c>
    </row>
    <row r="392" spans="1:14" ht="14.45" customHeight="1" x14ac:dyDescent="0.2">
      <c r="A392" s="729" t="s">
        <v>589</v>
      </c>
      <c r="B392" s="730" t="s">
        <v>590</v>
      </c>
      <c r="C392" s="731" t="s">
        <v>613</v>
      </c>
      <c r="D392" s="732" t="s">
        <v>614</v>
      </c>
      <c r="E392" s="733">
        <v>50113001</v>
      </c>
      <c r="F392" s="732" t="s">
        <v>622</v>
      </c>
      <c r="G392" s="731" t="s">
        <v>623</v>
      </c>
      <c r="H392" s="731">
        <v>845369</v>
      </c>
      <c r="I392" s="731">
        <v>107987</v>
      </c>
      <c r="J392" s="731" t="s">
        <v>1137</v>
      </c>
      <c r="K392" s="731" t="s">
        <v>1138</v>
      </c>
      <c r="L392" s="734">
        <v>112.16999999999996</v>
      </c>
      <c r="M392" s="734">
        <v>1</v>
      </c>
      <c r="N392" s="735">
        <v>112.16999999999996</v>
      </c>
    </row>
    <row r="393" spans="1:14" ht="14.45" customHeight="1" x14ac:dyDescent="0.2">
      <c r="A393" s="729" t="s">
        <v>589</v>
      </c>
      <c r="B393" s="730" t="s">
        <v>590</v>
      </c>
      <c r="C393" s="731" t="s">
        <v>613</v>
      </c>
      <c r="D393" s="732" t="s">
        <v>614</v>
      </c>
      <c r="E393" s="733">
        <v>50113001</v>
      </c>
      <c r="F393" s="732" t="s">
        <v>622</v>
      </c>
      <c r="G393" s="731" t="s">
        <v>623</v>
      </c>
      <c r="H393" s="731">
        <v>235897</v>
      </c>
      <c r="I393" s="731">
        <v>235897</v>
      </c>
      <c r="J393" s="731" t="s">
        <v>1139</v>
      </c>
      <c r="K393" s="731" t="s">
        <v>1140</v>
      </c>
      <c r="L393" s="734">
        <v>63.470000000000006</v>
      </c>
      <c r="M393" s="734">
        <v>3</v>
      </c>
      <c r="N393" s="735">
        <v>190.41000000000003</v>
      </c>
    </row>
    <row r="394" spans="1:14" ht="14.45" customHeight="1" x14ac:dyDescent="0.2">
      <c r="A394" s="729" t="s">
        <v>589</v>
      </c>
      <c r="B394" s="730" t="s">
        <v>590</v>
      </c>
      <c r="C394" s="731" t="s">
        <v>613</v>
      </c>
      <c r="D394" s="732" t="s">
        <v>614</v>
      </c>
      <c r="E394" s="733">
        <v>50113001</v>
      </c>
      <c r="F394" s="732" t="s">
        <v>622</v>
      </c>
      <c r="G394" s="731" t="s">
        <v>623</v>
      </c>
      <c r="H394" s="731">
        <v>207931</v>
      </c>
      <c r="I394" s="731">
        <v>207931</v>
      </c>
      <c r="J394" s="731" t="s">
        <v>639</v>
      </c>
      <c r="K394" s="731" t="s">
        <v>640</v>
      </c>
      <c r="L394" s="734">
        <v>29.849999999999984</v>
      </c>
      <c r="M394" s="734">
        <v>2</v>
      </c>
      <c r="N394" s="735">
        <v>59.699999999999967</v>
      </c>
    </row>
    <row r="395" spans="1:14" ht="14.45" customHeight="1" x14ac:dyDescent="0.2">
      <c r="A395" s="729" t="s">
        <v>589</v>
      </c>
      <c r="B395" s="730" t="s">
        <v>590</v>
      </c>
      <c r="C395" s="731" t="s">
        <v>613</v>
      </c>
      <c r="D395" s="732" t="s">
        <v>614</v>
      </c>
      <c r="E395" s="733">
        <v>50113001</v>
      </c>
      <c r="F395" s="732" t="s">
        <v>622</v>
      </c>
      <c r="G395" s="731" t="s">
        <v>623</v>
      </c>
      <c r="H395" s="731">
        <v>189244</v>
      </c>
      <c r="I395" s="731">
        <v>89244</v>
      </c>
      <c r="J395" s="731" t="s">
        <v>1141</v>
      </c>
      <c r="K395" s="731" t="s">
        <v>1142</v>
      </c>
      <c r="L395" s="734">
        <v>20.759651132744068</v>
      </c>
      <c r="M395" s="734">
        <v>860</v>
      </c>
      <c r="N395" s="735">
        <v>17853.299974159898</v>
      </c>
    </row>
    <row r="396" spans="1:14" ht="14.45" customHeight="1" x14ac:dyDescent="0.2">
      <c r="A396" s="729" t="s">
        <v>589</v>
      </c>
      <c r="B396" s="730" t="s">
        <v>590</v>
      </c>
      <c r="C396" s="731" t="s">
        <v>613</v>
      </c>
      <c r="D396" s="732" t="s">
        <v>614</v>
      </c>
      <c r="E396" s="733">
        <v>50113001</v>
      </c>
      <c r="F396" s="732" t="s">
        <v>622</v>
      </c>
      <c r="G396" s="731" t="s">
        <v>623</v>
      </c>
      <c r="H396" s="731">
        <v>110555</v>
      </c>
      <c r="I396" s="731">
        <v>10555</v>
      </c>
      <c r="J396" s="731" t="s">
        <v>1107</v>
      </c>
      <c r="K396" s="731" t="s">
        <v>1143</v>
      </c>
      <c r="L396" s="734">
        <v>254.98</v>
      </c>
      <c r="M396" s="734">
        <v>13</v>
      </c>
      <c r="N396" s="735">
        <v>3314.74</v>
      </c>
    </row>
    <row r="397" spans="1:14" ht="14.45" customHeight="1" x14ac:dyDescent="0.2">
      <c r="A397" s="729" t="s">
        <v>589</v>
      </c>
      <c r="B397" s="730" t="s">
        <v>590</v>
      </c>
      <c r="C397" s="731" t="s">
        <v>613</v>
      </c>
      <c r="D397" s="732" t="s">
        <v>614</v>
      </c>
      <c r="E397" s="733">
        <v>50113001</v>
      </c>
      <c r="F397" s="732" t="s">
        <v>622</v>
      </c>
      <c r="G397" s="731" t="s">
        <v>623</v>
      </c>
      <c r="H397" s="731">
        <v>173389</v>
      </c>
      <c r="I397" s="731">
        <v>173389</v>
      </c>
      <c r="J397" s="731" t="s">
        <v>641</v>
      </c>
      <c r="K397" s="731" t="s">
        <v>642</v>
      </c>
      <c r="L397" s="734">
        <v>753.2800000000002</v>
      </c>
      <c r="M397" s="734">
        <v>2</v>
      </c>
      <c r="N397" s="735">
        <v>1506.5600000000004</v>
      </c>
    </row>
    <row r="398" spans="1:14" ht="14.45" customHeight="1" x14ac:dyDescent="0.2">
      <c r="A398" s="729" t="s">
        <v>589</v>
      </c>
      <c r="B398" s="730" t="s">
        <v>590</v>
      </c>
      <c r="C398" s="731" t="s">
        <v>613</v>
      </c>
      <c r="D398" s="732" t="s">
        <v>614</v>
      </c>
      <c r="E398" s="733">
        <v>50113001</v>
      </c>
      <c r="F398" s="732" t="s">
        <v>622</v>
      </c>
      <c r="G398" s="731" t="s">
        <v>623</v>
      </c>
      <c r="H398" s="731">
        <v>173396</v>
      </c>
      <c r="I398" s="731">
        <v>173396</v>
      </c>
      <c r="J398" s="731" t="s">
        <v>915</v>
      </c>
      <c r="K398" s="731" t="s">
        <v>917</v>
      </c>
      <c r="L398" s="734">
        <v>800.82</v>
      </c>
      <c r="M398" s="734">
        <v>30</v>
      </c>
      <c r="N398" s="735">
        <v>24024.600000000002</v>
      </c>
    </row>
    <row r="399" spans="1:14" ht="14.45" customHeight="1" x14ac:dyDescent="0.2">
      <c r="A399" s="729" t="s">
        <v>589</v>
      </c>
      <c r="B399" s="730" t="s">
        <v>590</v>
      </c>
      <c r="C399" s="731" t="s">
        <v>613</v>
      </c>
      <c r="D399" s="732" t="s">
        <v>614</v>
      </c>
      <c r="E399" s="733">
        <v>50113001</v>
      </c>
      <c r="F399" s="732" t="s">
        <v>622</v>
      </c>
      <c r="G399" s="731" t="s">
        <v>623</v>
      </c>
      <c r="H399" s="731">
        <v>187822</v>
      </c>
      <c r="I399" s="731">
        <v>87822</v>
      </c>
      <c r="J399" s="731" t="s">
        <v>1144</v>
      </c>
      <c r="K399" s="731" t="s">
        <v>1145</v>
      </c>
      <c r="L399" s="734">
        <v>1301.03</v>
      </c>
      <c r="M399" s="734">
        <v>5</v>
      </c>
      <c r="N399" s="735">
        <v>6505.15</v>
      </c>
    </row>
    <row r="400" spans="1:14" ht="14.45" customHeight="1" x14ac:dyDescent="0.2">
      <c r="A400" s="729" t="s">
        <v>589</v>
      </c>
      <c r="B400" s="730" t="s">
        <v>590</v>
      </c>
      <c r="C400" s="731" t="s">
        <v>613</v>
      </c>
      <c r="D400" s="732" t="s">
        <v>614</v>
      </c>
      <c r="E400" s="733">
        <v>50113001</v>
      </c>
      <c r="F400" s="732" t="s">
        <v>622</v>
      </c>
      <c r="G400" s="731" t="s">
        <v>623</v>
      </c>
      <c r="H400" s="731">
        <v>230402</v>
      </c>
      <c r="I400" s="731">
        <v>230402</v>
      </c>
      <c r="J400" s="731" t="s">
        <v>1146</v>
      </c>
      <c r="K400" s="731" t="s">
        <v>1147</v>
      </c>
      <c r="L400" s="734">
        <v>118.73</v>
      </c>
      <c r="M400" s="734">
        <v>1</v>
      </c>
      <c r="N400" s="735">
        <v>118.73</v>
      </c>
    </row>
    <row r="401" spans="1:14" ht="14.45" customHeight="1" x14ac:dyDescent="0.2">
      <c r="A401" s="729" t="s">
        <v>589</v>
      </c>
      <c r="B401" s="730" t="s">
        <v>590</v>
      </c>
      <c r="C401" s="731" t="s">
        <v>613</v>
      </c>
      <c r="D401" s="732" t="s">
        <v>614</v>
      </c>
      <c r="E401" s="733">
        <v>50113001</v>
      </c>
      <c r="F401" s="732" t="s">
        <v>622</v>
      </c>
      <c r="G401" s="731" t="s">
        <v>623</v>
      </c>
      <c r="H401" s="731">
        <v>243864</v>
      </c>
      <c r="I401" s="731">
        <v>243864</v>
      </c>
      <c r="J401" s="731" t="s">
        <v>1148</v>
      </c>
      <c r="K401" s="731" t="s">
        <v>1149</v>
      </c>
      <c r="L401" s="734">
        <v>65.650000000000006</v>
      </c>
      <c r="M401" s="734">
        <v>1</v>
      </c>
      <c r="N401" s="735">
        <v>65.650000000000006</v>
      </c>
    </row>
    <row r="402" spans="1:14" ht="14.45" customHeight="1" x14ac:dyDescent="0.2">
      <c r="A402" s="729" t="s">
        <v>589</v>
      </c>
      <c r="B402" s="730" t="s">
        <v>590</v>
      </c>
      <c r="C402" s="731" t="s">
        <v>613</v>
      </c>
      <c r="D402" s="732" t="s">
        <v>614</v>
      </c>
      <c r="E402" s="733">
        <v>50113001</v>
      </c>
      <c r="F402" s="732" t="s">
        <v>622</v>
      </c>
      <c r="G402" s="731" t="s">
        <v>623</v>
      </c>
      <c r="H402" s="731">
        <v>100392</v>
      </c>
      <c r="I402" s="731">
        <v>392</v>
      </c>
      <c r="J402" s="731" t="s">
        <v>1150</v>
      </c>
      <c r="K402" s="731" t="s">
        <v>1151</v>
      </c>
      <c r="L402" s="734">
        <v>57.52999999999998</v>
      </c>
      <c r="M402" s="734">
        <v>2</v>
      </c>
      <c r="N402" s="735">
        <v>115.05999999999996</v>
      </c>
    </row>
    <row r="403" spans="1:14" ht="14.45" customHeight="1" x14ac:dyDescent="0.2">
      <c r="A403" s="729" t="s">
        <v>589</v>
      </c>
      <c r="B403" s="730" t="s">
        <v>590</v>
      </c>
      <c r="C403" s="731" t="s">
        <v>613</v>
      </c>
      <c r="D403" s="732" t="s">
        <v>614</v>
      </c>
      <c r="E403" s="733">
        <v>50113001</v>
      </c>
      <c r="F403" s="732" t="s">
        <v>622</v>
      </c>
      <c r="G403" s="731" t="s">
        <v>623</v>
      </c>
      <c r="H403" s="731">
        <v>100394</v>
      </c>
      <c r="I403" s="731">
        <v>394</v>
      </c>
      <c r="J403" s="731" t="s">
        <v>1152</v>
      </c>
      <c r="K403" s="731" t="s">
        <v>1153</v>
      </c>
      <c r="L403" s="734">
        <v>65.65000000000002</v>
      </c>
      <c r="M403" s="734">
        <v>1</v>
      </c>
      <c r="N403" s="735">
        <v>65.65000000000002</v>
      </c>
    </row>
    <row r="404" spans="1:14" ht="14.45" customHeight="1" x14ac:dyDescent="0.2">
      <c r="A404" s="729" t="s">
        <v>589</v>
      </c>
      <c r="B404" s="730" t="s">
        <v>590</v>
      </c>
      <c r="C404" s="731" t="s">
        <v>613</v>
      </c>
      <c r="D404" s="732" t="s">
        <v>614</v>
      </c>
      <c r="E404" s="733">
        <v>50113001</v>
      </c>
      <c r="F404" s="732" t="s">
        <v>622</v>
      </c>
      <c r="G404" s="731" t="s">
        <v>623</v>
      </c>
      <c r="H404" s="731">
        <v>112892</v>
      </c>
      <c r="I404" s="731">
        <v>12892</v>
      </c>
      <c r="J404" s="731" t="s">
        <v>643</v>
      </c>
      <c r="K404" s="731" t="s">
        <v>645</v>
      </c>
      <c r="L404" s="734">
        <v>104.45</v>
      </c>
      <c r="M404" s="734">
        <v>1</v>
      </c>
      <c r="N404" s="735">
        <v>104.45</v>
      </c>
    </row>
    <row r="405" spans="1:14" ht="14.45" customHeight="1" x14ac:dyDescent="0.2">
      <c r="A405" s="729" t="s">
        <v>589</v>
      </c>
      <c r="B405" s="730" t="s">
        <v>590</v>
      </c>
      <c r="C405" s="731" t="s">
        <v>613</v>
      </c>
      <c r="D405" s="732" t="s">
        <v>614</v>
      </c>
      <c r="E405" s="733">
        <v>50113001</v>
      </c>
      <c r="F405" s="732" t="s">
        <v>622</v>
      </c>
      <c r="G405" s="731" t="s">
        <v>623</v>
      </c>
      <c r="H405" s="731">
        <v>844257</v>
      </c>
      <c r="I405" s="731">
        <v>29816</v>
      </c>
      <c r="J405" s="731" t="s">
        <v>1154</v>
      </c>
      <c r="K405" s="731" t="s">
        <v>329</v>
      </c>
      <c r="L405" s="734">
        <v>177.542</v>
      </c>
      <c r="M405" s="734">
        <v>5</v>
      </c>
      <c r="N405" s="735">
        <v>887.71</v>
      </c>
    </row>
    <row r="406" spans="1:14" ht="14.45" customHeight="1" x14ac:dyDescent="0.2">
      <c r="A406" s="729" t="s">
        <v>589</v>
      </c>
      <c r="B406" s="730" t="s">
        <v>590</v>
      </c>
      <c r="C406" s="731" t="s">
        <v>613</v>
      </c>
      <c r="D406" s="732" t="s">
        <v>614</v>
      </c>
      <c r="E406" s="733">
        <v>50113001</v>
      </c>
      <c r="F406" s="732" t="s">
        <v>622</v>
      </c>
      <c r="G406" s="731" t="s">
        <v>623</v>
      </c>
      <c r="H406" s="731">
        <v>119759</v>
      </c>
      <c r="I406" s="731">
        <v>19759</v>
      </c>
      <c r="J406" s="731" t="s">
        <v>1155</v>
      </c>
      <c r="K406" s="731" t="s">
        <v>1156</v>
      </c>
      <c r="L406" s="734">
        <v>71.72</v>
      </c>
      <c r="M406" s="734">
        <v>3</v>
      </c>
      <c r="N406" s="735">
        <v>215.16</v>
      </c>
    </row>
    <row r="407" spans="1:14" ht="14.45" customHeight="1" x14ac:dyDescent="0.2">
      <c r="A407" s="729" t="s">
        <v>589</v>
      </c>
      <c r="B407" s="730" t="s">
        <v>590</v>
      </c>
      <c r="C407" s="731" t="s">
        <v>613</v>
      </c>
      <c r="D407" s="732" t="s">
        <v>614</v>
      </c>
      <c r="E407" s="733">
        <v>50113001</v>
      </c>
      <c r="F407" s="732" t="s">
        <v>622</v>
      </c>
      <c r="G407" s="731" t="s">
        <v>623</v>
      </c>
      <c r="H407" s="731">
        <v>102679</v>
      </c>
      <c r="I407" s="731">
        <v>2679</v>
      </c>
      <c r="J407" s="731" t="s">
        <v>1157</v>
      </c>
      <c r="K407" s="731" t="s">
        <v>1158</v>
      </c>
      <c r="L407" s="734">
        <v>164.48</v>
      </c>
      <c r="M407" s="734">
        <v>1</v>
      </c>
      <c r="N407" s="735">
        <v>164.48</v>
      </c>
    </row>
    <row r="408" spans="1:14" ht="14.45" customHeight="1" x14ac:dyDescent="0.2">
      <c r="A408" s="729" t="s">
        <v>589</v>
      </c>
      <c r="B408" s="730" t="s">
        <v>590</v>
      </c>
      <c r="C408" s="731" t="s">
        <v>613</v>
      </c>
      <c r="D408" s="732" t="s">
        <v>614</v>
      </c>
      <c r="E408" s="733">
        <v>50113001</v>
      </c>
      <c r="F408" s="732" t="s">
        <v>622</v>
      </c>
      <c r="G408" s="731" t="s">
        <v>623</v>
      </c>
      <c r="H408" s="731">
        <v>162320</v>
      </c>
      <c r="I408" s="731">
        <v>62320</v>
      </c>
      <c r="J408" s="731" t="s">
        <v>646</v>
      </c>
      <c r="K408" s="731" t="s">
        <v>647</v>
      </c>
      <c r="L408" s="734">
        <v>80.05</v>
      </c>
      <c r="M408" s="734">
        <v>8</v>
      </c>
      <c r="N408" s="735">
        <v>640.4</v>
      </c>
    </row>
    <row r="409" spans="1:14" ht="14.45" customHeight="1" x14ac:dyDescent="0.2">
      <c r="A409" s="729" t="s">
        <v>589</v>
      </c>
      <c r="B409" s="730" t="s">
        <v>590</v>
      </c>
      <c r="C409" s="731" t="s">
        <v>613</v>
      </c>
      <c r="D409" s="732" t="s">
        <v>614</v>
      </c>
      <c r="E409" s="733">
        <v>50113001</v>
      </c>
      <c r="F409" s="732" t="s">
        <v>622</v>
      </c>
      <c r="G409" s="731" t="s">
        <v>623</v>
      </c>
      <c r="H409" s="731">
        <v>162316</v>
      </c>
      <c r="I409" s="731">
        <v>62316</v>
      </c>
      <c r="J409" s="731" t="s">
        <v>1111</v>
      </c>
      <c r="K409" s="731" t="s">
        <v>649</v>
      </c>
      <c r="L409" s="734">
        <v>150.26499999999999</v>
      </c>
      <c r="M409" s="734">
        <v>2</v>
      </c>
      <c r="N409" s="735">
        <v>300.52999999999997</v>
      </c>
    </row>
    <row r="410" spans="1:14" ht="14.45" customHeight="1" x14ac:dyDescent="0.2">
      <c r="A410" s="729" t="s">
        <v>589</v>
      </c>
      <c r="B410" s="730" t="s">
        <v>590</v>
      </c>
      <c r="C410" s="731" t="s">
        <v>613</v>
      </c>
      <c r="D410" s="732" t="s">
        <v>614</v>
      </c>
      <c r="E410" s="733">
        <v>50113001</v>
      </c>
      <c r="F410" s="732" t="s">
        <v>622</v>
      </c>
      <c r="G410" s="731" t="s">
        <v>636</v>
      </c>
      <c r="H410" s="731">
        <v>231703</v>
      </c>
      <c r="I410" s="731">
        <v>231703</v>
      </c>
      <c r="J410" s="731" t="s">
        <v>1159</v>
      </c>
      <c r="K410" s="731" t="s">
        <v>1160</v>
      </c>
      <c r="L410" s="734">
        <v>88.339999999999989</v>
      </c>
      <c r="M410" s="734">
        <v>11</v>
      </c>
      <c r="N410" s="735">
        <v>971.7399999999999</v>
      </c>
    </row>
    <row r="411" spans="1:14" ht="14.45" customHeight="1" x14ac:dyDescent="0.2">
      <c r="A411" s="729" t="s">
        <v>589</v>
      </c>
      <c r="B411" s="730" t="s">
        <v>590</v>
      </c>
      <c r="C411" s="731" t="s">
        <v>613</v>
      </c>
      <c r="D411" s="732" t="s">
        <v>614</v>
      </c>
      <c r="E411" s="733">
        <v>50113001</v>
      </c>
      <c r="F411" s="732" t="s">
        <v>622</v>
      </c>
      <c r="G411" s="731" t="s">
        <v>636</v>
      </c>
      <c r="H411" s="731">
        <v>231696</v>
      </c>
      <c r="I411" s="731">
        <v>231696</v>
      </c>
      <c r="J411" s="731" t="s">
        <v>650</v>
      </c>
      <c r="K411" s="731" t="s">
        <v>651</v>
      </c>
      <c r="L411" s="734">
        <v>207.23000000000002</v>
      </c>
      <c r="M411" s="734">
        <v>3</v>
      </c>
      <c r="N411" s="735">
        <v>621.69000000000005</v>
      </c>
    </row>
    <row r="412" spans="1:14" ht="14.45" customHeight="1" x14ac:dyDescent="0.2">
      <c r="A412" s="729" t="s">
        <v>589</v>
      </c>
      <c r="B412" s="730" t="s">
        <v>590</v>
      </c>
      <c r="C412" s="731" t="s">
        <v>613</v>
      </c>
      <c r="D412" s="732" t="s">
        <v>614</v>
      </c>
      <c r="E412" s="733">
        <v>50113001</v>
      </c>
      <c r="F412" s="732" t="s">
        <v>622</v>
      </c>
      <c r="G412" s="731" t="s">
        <v>636</v>
      </c>
      <c r="H412" s="731">
        <v>231691</v>
      </c>
      <c r="I412" s="731">
        <v>231691</v>
      </c>
      <c r="J412" s="731" t="s">
        <v>1161</v>
      </c>
      <c r="K412" s="731" t="s">
        <v>1162</v>
      </c>
      <c r="L412" s="734">
        <v>108.09999999999998</v>
      </c>
      <c r="M412" s="734">
        <v>3</v>
      </c>
      <c r="N412" s="735">
        <v>324.29999999999995</v>
      </c>
    </row>
    <row r="413" spans="1:14" ht="14.45" customHeight="1" x14ac:dyDescent="0.2">
      <c r="A413" s="729" t="s">
        <v>589</v>
      </c>
      <c r="B413" s="730" t="s">
        <v>590</v>
      </c>
      <c r="C413" s="731" t="s">
        <v>613</v>
      </c>
      <c r="D413" s="732" t="s">
        <v>614</v>
      </c>
      <c r="E413" s="733">
        <v>50113001</v>
      </c>
      <c r="F413" s="732" t="s">
        <v>622</v>
      </c>
      <c r="G413" s="731" t="s">
        <v>623</v>
      </c>
      <c r="H413" s="731">
        <v>993603</v>
      </c>
      <c r="I413" s="731">
        <v>0</v>
      </c>
      <c r="J413" s="731" t="s">
        <v>655</v>
      </c>
      <c r="K413" s="731" t="s">
        <v>329</v>
      </c>
      <c r="L413" s="734">
        <v>223.14571428571432</v>
      </c>
      <c r="M413" s="734">
        <v>14</v>
      </c>
      <c r="N413" s="735">
        <v>3124.0400000000004</v>
      </c>
    </row>
    <row r="414" spans="1:14" ht="14.45" customHeight="1" x14ac:dyDescent="0.2">
      <c r="A414" s="729" t="s">
        <v>589</v>
      </c>
      <c r="B414" s="730" t="s">
        <v>590</v>
      </c>
      <c r="C414" s="731" t="s">
        <v>613</v>
      </c>
      <c r="D414" s="732" t="s">
        <v>614</v>
      </c>
      <c r="E414" s="733">
        <v>50113001</v>
      </c>
      <c r="F414" s="732" t="s">
        <v>622</v>
      </c>
      <c r="G414" s="731" t="s">
        <v>329</v>
      </c>
      <c r="H414" s="731">
        <v>241307</v>
      </c>
      <c r="I414" s="731">
        <v>241307</v>
      </c>
      <c r="J414" s="731" t="s">
        <v>658</v>
      </c>
      <c r="K414" s="731" t="s">
        <v>659</v>
      </c>
      <c r="L414" s="734">
        <v>102.57</v>
      </c>
      <c r="M414" s="734">
        <v>8</v>
      </c>
      <c r="N414" s="735">
        <v>820.56</v>
      </c>
    </row>
    <row r="415" spans="1:14" ht="14.45" customHeight="1" x14ac:dyDescent="0.2">
      <c r="A415" s="729" t="s">
        <v>589</v>
      </c>
      <c r="B415" s="730" t="s">
        <v>590</v>
      </c>
      <c r="C415" s="731" t="s">
        <v>613</v>
      </c>
      <c r="D415" s="732" t="s">
        <v>614</v>
      </c>
      <c r="E415" s="733">
        <v>50113001</v>
      </c>
      <c r="F415" s="732" t="s">
        <v>622</v>
      </c>
      <c r="G415" s="731" t="s">
        <v>636</v>
      </c>
      <c r="H415" s="731">
        <v>233600</v>
      </c>
      <c r="I415" s="731">
        <v>233600</v>
      </c>
      <c r="J415" s="731" t="s">
        <v>920</v>
      </c>
      <c r="K415" s="731" t="s">
        <v>669</v>
      </c>
      <c r="L415" s="734">
        <v>52.22000000000002</v>
      </c>
      <c r="M415" s="734">
        <v>1</v>
      </c>
      <c r="N415" s="735">
        <v>52.22000000000002</v>
      </c>
    </row>
    <row r="416" spans="1:14" ht="14.45" customHeight="1" x14ac:dyDescent="0.2">
      <c r="A416" s="729" t="s">
        <v>589</v>
      </c>
      <c r="B416" s="730" t="s">
        <v>590</v>
      </c>
      <c r="C416" s="731" t="s">
        <v>613</v>
      </c>
      <c r="D416" s="732" t="s">
        <v>614</v>
      </c>
      <c r="E416" s="733">
        <v>50113001</v>
      </c>
      <c r="F416" s="732" t="s">
        <v>622</v>
      </c>
      <c r="G416" s="731" t="s">
        <v>636</v>
      </c>
      <c r="H416" s="731">
        <v>233559</v>
      </c>
      <c r="I416" s="731">
        <v>233559</v>
      </c>
      <c r="J416" s="731" t="s">
        <v>921</v>
      </c>
      <c r="K416" s="731" t="s">
        <v>922</v>
      </c>
      <c r="L416" s="734">
        <v>26.430000000000007</v>
      </c>
      <c r="M416" s="734">
        <v>1</v>
      </c>
      <c r="N416" s="735">
        <v>26.430000000000007</v>
      </c>
    </row>
    <row r="417" spans="1:14" ht="14.45" customHeight="1" x14ac:dyDescent="0.2">
      <c r="A417" s="729" t="s">
        <v>589</v>
      </c>
      <c r="B417" s="730" t="s">
        <v>590</v>
      </c>
      <c r="C417" s="731" t="s">
        <v>613</v>
      </c>
      <c r="D417" s="732" t="s">
        <v>614</v>
      </c>
      <c r="E417" s="733">
        <v>50113001</v>
      </c>
      <c r="F417" s="732" t="s">
        <v>622</v>
      </c>
      <c r="G417" s="731" t="s">
        <v>636</v>
      </c>
      <c r="H417" s="731">
        <v>233584</v>
      </c>
      <c r="I417" s="731">
        <v>233584</v>
      </c>
      <c r="J417" s="731" t="s">
        <v>660</v>
      </c>
      <c r="K417" s="731" t="s">
        <v>661</v>
      </c>
      <c r="L417" s="734">
        <v>87.05</v>
      </c>
      <c r="M417" s="734">
        <v>1</v>
      </c>
      <c r="N417" s="735">
        <v>87.05</v>
      </c>
    </row>
    <row r="418" spans="1:14" ht="14.45" customHeight="1" x14ac:dyDescent="0.2">
      <c r="A418" s="729" t="s">
        <v>589</v>
      </c>
      <c r="B418" s="730" t="s">
        <v>590</v>
      </c>
      <c r="C418" s="731" t="s">
        <v>613</v>
      </c>
      <c r="D418" s="732" t="s">
        <v>614</v>
      </c>
      <c r="E418" s="733">
        <v>50113001</v>
      </c>
      <c r="F418" s="732" t="s">
        <v>622</v>
      </c>
      <c r="G418" s="731" t="s">
        <v>623</v>
      </c>
      <c r="H418" s="731">
        <v>185300</v>
      </c>
      <c r="I418" s="731">
        <v>185300</v>
      </c>
      <c r="J418" s="731" t="s">
        <v>1163</v>
      </c>
      <c r="K418" s="731" t="s">
        <v>1164</v>
      </c>
      <c r="L418" s="734">
        <v>763.04</v>
      </c>
      <c r="M418" s="734">
        <v>1</v>
      </c>
      <c r="N418" s="735">
        <v>763.04</v>
      </c>
    </row>
    <row r="419" spans="1:14" ht="14.45" customHeight="1" x14ac:dyDescent="0.2">
      <c r="A419" s="729" t="s">
        <v>589</v>
      </c>
      <c r="B419" s="730" t="s">
        <v>590</v>
      </c>
      <c r="C419" s="731" t="s">
        <v>613</v>
      </c>
      <c r="D419" s="732" t="s">
        <v>614</v>
      </c>
      <c r="E419" s="733">
        <v>50113001</v>
      </c>
      <c r="F419" s="732" t="s">
        <v>622</v>
      </c>
      <c r="G419" s="731" t="s">
        <v>623</v>
      </c>
      <c r="H419" s="731">
        <v>110224</v>
      </c>
      <c r="I419" s="731">
        <v>10224</v>
      </c>
      <c r="J419" s="731" t="s">
        <v>1165</v>
      </c>
      <c r="K419" s="731" t="s">
        <v>1166</v>
      </c>
      <c r="L419" s="734">
        <v>85.159999999999968</v>
      </c>
      <c r="M419" s="734">
        <v>1</v>
      </c>
      <c r="N419" s="735">
        <v>85.159999999999968</v>
      </c>
    </row>
    <row r="420" spans="1:14" ht="14.45" customHeight="1" x14ac:dyDescent="0.2">
      <c r="A420" s="729" t="s">
        <v>589</v>
      </c>
      <c r="B420" s="730" t="s">
        <v>590</v>
      </c>
      <c r="C420" s="731" t="s">
        <v>613</v>
      </c>
      <c r="D420" s="732" t="s">
        <v>614</v>
      </c>
      <c r="E420" s="733">
        <v>50113001</v>
      </c>
      <c r="F420" s="732" t="s">
        <v>622</v>
      </c>
      <c r="G420" s="731" t="s">
        <v>623</v>
      </c>
      <c r="H420" s="731">
        <v>143996</v>
      </c>
      <c r="I420" s="731">
        <v>43996</v>
      </c>
      <c r="J420" s="731" t="s">
        <v>1167</v>
      </c>
      <c r="K420" s="731" t="s">
        <v>1168</v>
      </c>
      <c r="L420" s="734">
        <v>77.22</v>
      </c>
      <c r="M420" s="734">
        <v>2</v>
      </c>
      <c r="N420" s="735">
        <v>154.44</v>
      </c>
    </row>
    <row r="421" spans="1:14" ht="14.45" customHeight="1" x14ac:dyDescent="0.2">
      <c r="A421" s="729" t="s">
        <v>589</v>
      </c>
      <c r="B421" s="730" t="s">
        <v>590</v>
      </c>
      <c r="C421" s="731" t="s">
        <v>613</v>
      </c>
      <c r="D421" s="732" t="s">
        <v>614</v>
      </c>
      <c r="E421" s="733">
        <v>50113001</v>
      </c>
      <c r="F421" s="732" t="s">
        <v>622</v>
      </c>
      <c r="G421" s="731" t="s">
        <v>623</v>
      </c>
      <c r="H421" s="731">
        <v>143997</v>
      </c>
      <c r="I421" s="731">
        <v>43997</v>
      </c>
      <c r="J421" s="731" t="s">
        <v>1167</v>
      </c>
      <c r="K421" s="731" t="s">
        <v>1169</v>
      </c>
      <c r="L421" s="734">
        <v>139.44</v>
      </c>
      <c r="M421" s="734">
        <v>5</v>
      </c>
      <c r="N421" s="735">
        <v>697.2</v>
      </c>
    </row>
    <row r="422" spans="1:14" ht="14.45" customHeight="1" x14ac:dyDescent="0.2">
      <c r="A422" s="729" t="s">
        <v>589</v>
      </c>
      <c r="B422" s="730" t="s">
        <v>590</v>
      </c>
      <c r="C422" s="731" t="s">
        <v>613</v>
      </c>
      <c r="D422" s="732" t="s">
        <v>614</v>
      </c>
      <c r="E422" s="733">
        <v>50113001</v>
      </c>
      <c r="F422" s="732" t="s">
        <v>622</v>
      </c>
      <c r="G422" s="731" t="s">
        <v>623</v>
      </c>
      <c r="H422" s="731">
        <v>234194</v>
      </c>
      <c r="I422" s="731">
        <v>234194</v>
      </c>
      <c r="J422" s="731" t="s">
        <v>662</v>
      </c>
      <c r="K422" s="731" t="s">
        <v>663</v>
      </c>
      <c r="L422" s="734">
        <v>124.43333333333334</v>
      </c>
      <c r="M422" s="734">
        <v>3</v>
      </c>
      <c r="N422" s="735">
        <v>373.3</v>
      </c>
    </row>
    <row r="423" spans="1:14" ht="14.45" customHeight="1" x14ac:dyDescent="0.2">
      <c r="A423" s="729" t="s">
        <v>589</v>
      </c>
      <c r="B423" s="730" t="s">
        <v>590</v>
      </c>
      <c r="C423" s="731" t="s">
        <v>613</v>
      </c>
      <c r="D423" s="732" t="s">
        <v>614</v>
      </c>
      <c r="E423" s="733">
        <v>50113001</v>
      </c>
      <c r="F423" s="732" t="s">
        <v>622</v>
      </c>
      <c r="G423" s="731" t="s">
        <v>623</v>
      </c>
      <c r="H423" s="731">
        <v>139968</v>
      </c>
      <c r="I423" s="731">
        <v>139968</v>
      </c>
      <c r="J423" s="731" t="s">
        <v>1170</v>
      </c>
      <c r="K423" s="731" t="s">
        <v>1171</v>
      </c>
      <c r="L423" s="734">
        <v>69.55</v>
      </c>
      <c r="M423" s="734">
        <v>10</v>
      </c>
      <c r="N423" s="735">
        <v>695.5</v>
      </c>
    </row>
    <row r="424" spans="1:14" ht="14.45" customHeight="1" x14ac:dyDescent="0.2">
      <c r="A424" s="729" t="s">
        <v>589</v>
      </c>
      <c r="B424" s="730" t="s">
        <v>590</v>
      </c>
      <c r="C424" s="731" t="s">
        <v>613</v>
      </c>
      <c r="D424" s="732" t="s">
        <v>614</v>
      </c>
      <c r="E424" s="733">
        <v>50113001</v>
      </c>
      <c r="F424" s="732" t="s">
        <v>622</v>
      </c>
      <c r="G424" s="731" t="s">
        <v>623</v>
      </c>
      <c r="H424" s="731">
        <v>199466</v>
      </c>
      <c r="I424" s="731">
        <v>199466</v>
      </c>
      <c r="J424" s="731" t="s">
        <v>1172</v>
      </c>
      <c r="K424" s="731" t="s">
        <v>1173</v>
      </c>
      <c r="L424" s="734">
        <v>112.41000000000001</v>
      </c>
      <c r="M424" s="734">
        <v>3</v>
      </c>
      <c r="N424" s="735">
        <v>337.23</v>
      </c>
    </row>
    <row r="425" spans="1:14" ht="14.45" customHeight="1" x14ac:dyDescent="0.2">
      <c r="A425" s="729" t="s">
        <v>589</v>
      </c>
      <c r="B425" s="730" t="s">
        <v>590</v>
      </c>
      <c r="C425" s="731" t="s">
        <v>613</v>
      </c>
      <c r="D425" s="732" t="s">
        <v>614</v>
      </c>
      <c r="E425" s="733">
        <v>50113001</v>
      </c>
      <c r="F425" s="732" t="s">
        <v>622</v>
      </c>
      <c r="G425" s="731" t="s">
        <v>623</v>
      </c>
      <c r="H425" s="731">
        <v>149317</v>
      </c>
      <c r="I425" s="731">
        <v>49317</v>
      </c>
      <c r="J425" s="731" t="s">
        <v>1174</v>
      </c>
      <c r="K425" s="731" t="s">
        <v>1175</v>
      </c>
      <c r="L425" s="734">
        <v>299.00200000000001</v>
      </c>
      <c r="M425" s="734">
        <v>2</v>
      </c>
      <c r="N425" s="735">
        <v>598.00400000000002</v>
      </c>
    </row>
    <row r="426" spans="1:14" ht="14.45" customHeight="1" x14ac:dyDescent="0.2">
      <c r="A426" s="729" t="s">
        <v>589</v>
      </c>
      <c r="B426" s="730" t="s">
        <v>590</v>
      </c>
      <c r="C426" s="731" t="s">
        <v>613</v>
      </c>
      <c r="D426" s="732" t="s">
        <v>614</v>
      </c>
      <c r="E426" s="733">
        <v>50113001</v>
      </c>
      <c r="F426" s="732" t="s">
        <v>622</v>
      </c>
      <c r="G426" s="731" t="s">
        <v>623</v>
      </c>
      <c r="H426" s="731">
        <v>100409</v>
      </c>
      <c r="I426" s="731">
        <v>409</v>
      </c>
      <c r="J426" s="731" t="s">
        <v>1176</v>
      </c>
      <c r="K426" s="731" t="s">
        <v>767</v>
      </c>
      <c r="L426" s="734">
        <v>79.669999999999973</v>
      </c>
      <c r="M426" s="734">
        <v>5</v>
      </c>
      <c r="N426" s="735">
        <v>398.34999999999985</v>
      </c>
    </row>
    <row r="427" spans="1:14" ht="14.45" customHeight="1" x14ac:dyDescent="0.2">
      <c r="A427" s="729" t="s">
        <v>589</v>
      </c>
      <c r="B427" s="730" t="s">
        <v>590</v>
      </c>
      <c r="C427" s="731" t="s">
        <v>613</v>
      </c>
      <c r="D427" s="732" t="s">
        <v>614</v>
      </c>
      <c r="E427" s="733">
        <v>50113001</v>
      </c>
      <c r="F427" s="732" t="s">
        <v>622</v>
      </c>
      <c r="G427" s="731" t="s">
        <v>623</v>
      </c>
      <c r="H427" s="731">
        <v>203397</v>
      </c>
      <c r="I427" s="731">
        <v>203397</v>
      </c>
      <c r="J427" s="731" t="s">
        <v>1177</v>
      </c>
      <c r="K427" s="731" t="s">
        <v>1178</v>
      </c>
      <c r="L427" s="734">
        <v>173.42999999999998</v>
      </c>
      <c r="M427" s="734">
        <v>1</v>
      </c>
      <c r="N427" s="735">
        <v>173.42999999999998</v>
      </c>
    </row>
    <row r="428" spans="1:14" ht="14.45" customHeight="1" x14ac:dyDescent="0.2">
      <c r="A428" s="729" t="s">
        <v>589</v>
      </c>
      <c r="B428" s="730" t="s">
        <v>590</v>
      </c>
      <c r="C428" s="731" t="s">
        <v>613</v>
      </c>
      <c r="D428" s="732" t="s">
        <v>614</v>
      </c>
      <c r="E428" s="733">
        <v>50113001</v>
      </c>
      <c r="F428" s="732" t="s">
        <v>622</v>
      </c>
      <c r="G428" s="731" t="s">
        <v>623</v>
      </c>
      <c r="H428" s="731">
        <v>841498</v>
      </c>
      <c r="I428" s="731">
        <v>31951</v>
      </c>
      <c r="J428" s="731" t="s">
        <v>925</v>
      </c>
      <c r="K428" s="731" t="s">
        <v>926</v>
      </c>
      <c r="L428" s="734">
        <v>50.659999999999975</v>
      </c>
      <c r="M428" s="734">
        <v>1</v>
      </c>
      <c r="N428" s="735">
        <v>50.659999999999975</v>
      </c>
    </row>
    <row r="429" spans="1:14" ht="14.45" customHeight="1" x14ac:dyDescent="0.2">
      <c r="A429" s="729" t="s">
        <v>589</v>
      </c>
      <c r="B429" s="730" t="s">
        <v>590</v>
      </c>
      <c r="C429" s="731" t="s">
        <v>613</v>
      </c>
      <c r="D429" s="732" t="s">
        <v>614</v>
      </c>
      <c r="E429" s="733">
        <v>50113001</v>
      </c>
      <c r="F429" s="732" t="s">
        <v>622</v>
      </c>
      <c r="G429" s="731" t="s">
        <v>623</v>
      </c>
      <c r="H429" s="731">
        <v>178904</v>
      </c>
      <c r="I429" s="731">
        <v>78904</v>
      </c>
      <c r="J429" s="731" t="s">
        <v>1179</v>
      </c>
      <c r="K429" s="731" t="s">
        <v>1180</v>
      </c>
      <c r="L429" s="734">
        <v>74.22</v>
      </c>
      <c r="M429" s="734">
        <v>1</v>
      </c>
      <c r="N429" s="735">
        <v>74.22</v>
      </c>
    </row>
    <row r="430" spans="1:14" ht="14.45" customHeight="1" x14ac:dyDescent="0.2">
      <c r="A430" s="729" t="s">
        <v>589</v>
      </c>
      <c r="B430" s="730" t="s">
        <v>590</v>
      </c>
      <c r="C430" s="731" t="s">
        <v>613</v>
      </c>
      <c r="D430" s="732" t="s">
        <v>614</v>
      </c>
      <c r="E430" s="733">
        <v>50113001</v>
      </c>
      <c r="F430" s="732" t="s">
        <v>622</v>
      </c>
      <c r="G430" s="731" t="s">
        <v>623</v>
      </c>
      <c r="H430" s="731">
        <v>850078</v>
      </c>
      <c r="I430" s="731">
        <v>102608</v>
      </c>
      <c r="J430" s="731" t="s">
        <v>1181</v>
      </c>
      <c r="K430" s="731" t="s">
        <v>1182</v>
      </c>
      <c r="L430" s="734">
        <v>42.97</v>
      </c>
      <c r="M430" s="734">
        <v>1</v>
      </c>
      <c r="N430" s="735">
        <v>42.97</v>
      </c>
    </row>
    <row r="431" spans="1:14" ht="14.45" customHeight="1" x14ac:dyDescent="0.2">
      <c r="A431" s="729" t="s">
        <v>589</v>
      </c>
      <c r="B431" s="730" t="s">
        <v>590</v>
      </c>
      <c r="C431" s="731" t="s">
        <v>613</v>
      </c>
      <c r="D431" s="732" t="s">
        <v>614</v>
      </c>
      <c r="E431" s="733">
        <v>50113001</v>
      </c>
      <c r="F431" s="732" t="s">
        <v>622</v>
      </c>
      <c r="G431" s="731" t="s">
        <v>623</v>
      </c>
      <c r="H431" s="731">
        <v>183377</v>
      </c>
      <c r="I431" s="731">
        <v>183377</v>
      </c>
      <c r="J431" s="731" t="s">
        <v>1183</v>
      </c>
      <c r="K431" s="731" t="s">
        <v>1184</v>
      </c>
      <c r="L431" s="734">
        <v>183.15</v>
      </c>
      <c r="M431" s="734">
        <v>1</v>
      </c>
      <c r="N431" s="735">
        <v>183.15</v>
      </c>
    </row>
    <row r="432" spans="1:14" ht="14.45" customHeight="1" x14ac:dyDescent="0.2">
      <c r="A432" s="729" t="s">
        <v>589</v>
      </c>
      <c r="B432" s="730" t="s">
        <v>590</v>
      </c>
      <c r="C432" s="731" t="s">
        <v>613</v>
      </c>
      <c r="D432" s="732" t="s">
        <v>614</v>
      </c>
      <c r="E432" s="733">
        <v>50113001</v>
      </c>
      <c r="F432" s="732" t="s">
        <v>622</v>
      </c>
      <c r="G432" s="731" t="s">
        <v>636</v>
      </c>
      <c r="H432" s="731">
        <v>104063</v>
      </c>
      <c r="I432" s="731">
        <v>4063</v>
      </c>
      <c r="J432" s="731" t="s">
        <v>1185</v>
      </c>
      <c r="K432" s="731" t="s">
        <v>1068</v>
      </c>
      <c r="L432" s="734">
        <v>79.219999999999985</v>
      </c>
      <c r="M432" s="734">
        <v>1</v>
      </c>
      <c r="N432" s="735">
        <v>79.219999999999985</v>
      </c>
    </row>
    <row r="433" spans="1:14" ht="14.45" customHeight="1" x14ac:dyDescent="0.2">
      <c r="A433" s="729" t="s">
        <v>589</v>
      </c>
      <c r="B433" s="730" t="s">
        <v>590</v>
      </c>
      <c r="C433" s="731" t="s">
        <v>613</v>
      </c>
      <c r="D433" s="732" t="s">
        <v>614</v>
      </c>
      <c r="E433" s="733">
        <v>50113001</v>
      </c>
      <c r="F433" s="732" t="s">
        <v>622</v>
      </c>
      <c r="G433" s="731" t="s">
        <v>623</v>
      </c>
      <c r="H433" s="731">
        <v>145981</v>
      </c>
      <c r="I433" s="731">
        <v>45981</v>
      </c>
      <c r="J433" s="731" t="s">
        <v>1186</v>
      </c>
      <c r="K433" s="731" t="s">
        <v>1187</v>
      </c>
      <c r="L433" s="734">
        <v>1554.9599999999998</v>
      </c>
      <c r="M433" s="734">
        <v>11</v>
      </c>
      <c r="N433" s="735">
        <v>17104.559999999998</v>
      </c>
    </row>
    <row r="434" spans="1:14" ht="14.45" customHeight="1" x14ac:dyDescent="0.2">
      <c r="A434" s="729" t="s">
        <v>589</v>
      </c>
      <c r="B434" s="730" t="s">
        <v>590</v>
      </c>
      <c r="C434" s="731" t="s">
        <v>613</v>
      </c>
      <c r="D434" s="732" t="s">
        <v>614</v>
      </c>
      <c r="E434" s="733">
        <v>50113001</v>
      </c>
      <c r="F434" s="732" t="s">
        <v>622</v>
      </c>
      <c r="G434" s="731" t="s">
        <v>623</v>
      </c>
      <c r="H434" s="731">
        <v>848477</v>
      </c>
      <c r="I434" s="731">
        <v>124346</v>
      </c>
      <c r="J434" s="731" t="s">
        <v>929</v>
      </c>
      <c r="K434" s="731" t="s">
        <v>930</v>
      </c>
      <c r="L434" s="734">
        <v>131.12</v>
      </c>
      <c r="M434" s="734">
        <v>5</v>
      </c>
      <c r="N434" s="735">
        <v>655.6</v>
      </c>
    </row>
    <row r="435" spans="1:14" ht="14.45" customHeight="1" x14ac:dyDescent="0.2">
      <c r="A435" s="729" t="s">
        <v>589</v>
      </c>
      <c r="B435" s="730" t="s">
        <v>590</v>
      </c>
      <c r="C435" s="731" t="s">
        <v>613</v>
      </c>
      <c r="D435" s="732" t="s">
        <v>614</v>
      </c>
      <c r="E435" s="733">
        <v>50113001</v>
      </c>
      <c r="F435" s="732" t="s">
        <v>622</v>
      </c>
      <c r="G435" s="731" t="s">
        <v>623</v>
      </c>
      <c r="H435" s="731">
        <v>225143</v>
      </c>
      <c r="I435" s="731">
        <v>225143</v>
      </c>
      <c r="J435" s="731" t="s">
        <v>1188</v>
      </c>
      <c r="K435" s="731" t="s">
        <v>1189</v>
      </c>
      <c r="L435" s="734">
        <v>74.510000000000005</v>
      </c>
      <c r="M435" s="734">
        <v>1</v>
      </c>
      <c r="N435" s="735">
        <v>74.510000000000005</v>
      </c>
    </row>
    <row r="436" spans="1:14" ht="14.45" customHeight="1" x14ac:dyDescent="0.2">
      <c r="A436" s="729" t="s">
        <v>589</v>
      </c>
      <c r="B436" s="730" t="s">
        <v>590</v>
      </c>
      <c r="C436" s="731" t="s">
        <v>613</v>
      </c>
      <c r="D436" s="732" t="s">
        <v>614</v>
      </c>
      <c r="E436" s="733">
        <v>50113001</v>
      </c>
      <c r="F436" s="732" t="s">
        <v>622</v>
      </c>
      <c r="G436" s="731" t="s">
        <v>623</v>
      </c>
      <c r="H436" s="731">
        <v>238142</v>
      </c>
      <c r="I436" s="731">
        <v>238142</v>
      </c>
      <c r="J436" s="731" t="s">
        <v>666</v>
      </c>
      <c r="K436" s="731" t="s">
        <v>667</v>
      </c>
      <c r="L436" s="734">
        <v>58.27</v>
      </c>
      <c r="M436" s="734">
        <v>1</v>
      </c>
      <c r="N436" s="735">
        <v>58.27</v>
      </c>
    </row>
    <row r="437" spans="1:14" ht="14.45" customHeight="1" x14ac:dyDescent="0.2">
      <c r="A437" s="729" t="s">
        <v>589</v>
      </c>
      <c r="B437" s="730" t="s">
        <v>590</v>
      </c>
      <c r="C437" s="731" t="s">
        <v>613</v>
      </c>
      <c r="D437" s="732" t="s">
        <v>614</v>
      </c>
      <c r="E437" s="733">
        <v>50113001</v>
      </c>
      <c r="F437" s="732" t="s">
        <v>622</v>
      </c>
      <c r="G437" s="731" t="s">
        <v>329</v>
      </c>
      <c r="H437" s="731">
        <v>123264</v>
      </c>
      <c r="I437" s="731">
        <v>123264</v>
      </c>
      <c r="J437" s="731" t="s">
        <v>1190</v>
      </c>
      <c r="K437" s="731" t="s">
        <v>1191</v>
      </c>
      <c r="L437" s="734">
        <v>133.83999999999997</v>
      </c>
      <c r="M437" s="734">
        <v>1</v>
      </c>
      <c r="N437" s="735">
        <v>133.83999999999997</v>
      </c>
    </row>
    <row r="438" spans="1:14" ht="14.45" customHeight="1" x14ac:dyDescent="0.2">
      <c r="A438" s="729" t="s">
        <v>589</v>
      </c>
      <c r="B438" s="730" t="s">
        <v>590</v>
      </c>
      <c r="C438" s="731" t="s">
        <v>613</v>
      </c>
      <c r="D438" s="732" t="s">
        <v>614</v>
      </c>
      <c r="E438" s="733">
        <v>50113001</v>
      </c>
      <c r="F438" s="732" t="s">
        <v>622</v>
      </c>
      <c r="G438" s="731" t="s">
        <v>623</v>
      </c>
      <c r="H438" s="731">
        <v>230409</v>
      </c>
      <c r="I438" s="731">
        <v>230409</v>
      </c>
      <c r="J438" s="731" t="s">
        <v>668</v>
      </c>
      <c r="K438" s="731" t="s">
        <v>669</v>
      </c>
      <c r="L438" s="734">
        <v>19.820000000000004</v>
      </c>
      <c r="M438" s="734">
        <v>4</v>
      </c>
      <c r="N438" s="735">
        <v>79.280000000000015</v>
      </c>
    </row>
    <row r="439" spans="1:14" ht="14.45" customHeight="1" x14ac:dyDescent="0.2">
      <c r="A439" s="729" t="s">
        <v>589</v>
      </c>
      <c r="B439" s="730" t="s">
        <v>590</v>
      </c>
      <c r="C439" s="731" t="s">
        <v>613</v>
      </c>
      <c r="D439" s="732" t="s">
        <v>614</v>
      </c>
      <c r="E439" s="733">
        <v>50113001</v>
      </c>
      <c r="F439" s="732" t="s">
        <v>622</v>
      </c>
      <c r="G439" s="731" t="s">
        <v>636</v>
      </c>
      <c r="H439" s="731">
        <v>214427</v>
      </c>
      <c r="I439" s="731">
        <v>214427</v>
      </c>
      <c r="J439" s="731" t="s">
        <v>672</v>
      </c>
      <c r="K439" s="731" t="s">
        <v>673</v>
      </c>
      <c r="L439" s="734">
        <v>16.582578512396694</v>
      </c>
      <c r="M439" s="734">
        <v>1210</v>
      </c>
      <c r="N439" s="735">
        <v>20064.919999999998</v>
      </c>
    </row>
    <row r="440" spans="1:14" ht="14.45" customHeight="1" x14ac:dyDescent="0.2">
      <c r="A440" s="729" t="s">
        <v>589</v>
      </c>
      <c r="B440" s="730" t="s">
        <v>590</v>
      </c>
      <c r="C440" s="731" t="s">
        <v>613</v>
      </c>
      <c r="D440" s="732" t="s">
        <v>614</v>
      </c>
      <c r="E440" s="733">
        <v>50113001</v>
      </c>
      <c r="F440" s="732" t="s">
        <v>622</v>
      </c>
      <c r="G440" s="731" t="s">
        <v>636</v>
      </c>
      <c r="H440" s="731">
        <v>848765</v>
      </c>
      <c r="I440" s="731">
        <v>107938</v>
      </c>
      <c r="J440" s="731" t="s">
        <v>1192</v>
      </c>
      <c r="K440" s="731" t="s">
        <v>1193</v>
      </c>
      <c r="L440" s="734">
        <v>128.65727272727273</v>
      </c>
      <c r="M440" s="734">
        <v>22</v>
      </c>
      <c r="N440" s="735">
        <v>2830.46</v>
      </c>
    </row>
    <row r="441" spans="1:14" ht="14.45" customHeight="1" x14ac:dyDescent="0.2">
      <c r="A441" s="729" t="s">
        <v>589</v>
      </c>
      <c r="B441" s="730" t="s">
        <v>590</v>
      </c>
      <c r="C441" s="731" t="s">
        <v>613</v>
      </c>
      <c r="D441" s="732" t="s">
        <v>614</v>
      </c>
      <c r="E441" s="733">
        <v>50113001</v>
      </c>
      <c r="F441" s="732" t="s">
        <v>622</v>
      </c>
      <c r="G441" s="731" t="s">
        <v>636</v>
      </c>
      <c r="H441" s="731">
        <v>113768</v>
      </c>
      <c r="I441" s="731">
        <v>13768</v>
      </c>
      <c r="J441" s="731" t="s">
        <v>1192</v>
      </c>
      <c r="K441" s="731" t="s">
        <v>1194</v>
      </c>
      <c r="L441" s="734">
        <v>89.65000000000002</v>
      </c>
      <c r="M441" s="734">
        <v>1</v>
      </c>
      <c r="N441" s="735">
        <v>89.65000000000002</v>
      </c>
    </row>
    <row r="442" spans="1:14" ht="14.45" customHeight="1" x14ac:dyDescent="0.2">
      <c r="A442" s="729" t="s">
        <v>589</v>
      </c>
      <c r="B442" s="730" t="s">
        <v>590</v>
      </c>
      <c r="C442" s="731" t="s">
        <v>613</v>
      </c>
      <c r="D442" s="732" t="s">
        <v>614</v>
      </c>
      <c r="E442" s="733">
        <v>50113001</v>
      </c>
      <c r="F442" s="732" t="s">
        <v>622</v>
      </c>
      <c r="G442" s="731" t="s">
        <v>623</v>
      </c>
      <c r="H442" s="731">
        <v>193105</v>
      </c>
      <c r="I442" s="731">
        <v>93105</v>
      </c>
      <c r="J442" s="731" t="s">
        <v>674</v>
      </c>
      <c r="K442" s="731" t="s">
        <v>938</v>
      </c>
      <c r="L442" s="734">
        <v>208.21586206896549</v>
      </c>
      <c r="M442" s="734">
        <v>29</v>
      </c>
      <c r="N442" s="735">
        <v>6038.2599999999993</v>
      </c>
    </row>
    <row r="443" spans="1:14" ht="14.45" customHeight="1" x14ac:dyDescent="0.2">
      <c r="A443" s="729" t="s">
        <v>589</v>
      </c>
      <c r="B443" s="730" t="s">
        <v>590</v>
      </c>
      <c r="C443" s="731" t="s">
        <v>613</v>
      </c>
      <c r="D443" s="732" t="s">
        <v>614</v>
      </c>
      <c r="E443" s="733">
        <v>50113001</v>
      </c>
      <c r="F443" s="732" t="s">
        <v>622</v>
      </c>
      <c r="G443" s="731" t="s">
        <v>636</v>
      </c>
      <c r="H443" s="731">
        <v>192034</v>
      </c>
      <c r="I443" s="731">
        <v>92034</v>
      </c>
      <c r="J443" s="731" t="s">
        <v>1195</v>
      </c>
      <c r="K443" s="731" t="s">
        <v>1196</v>
      </c>
      <c r="L443" s="734">
        <v>125.39</v>
      </c>
      <c r="M443" s="734">
        <v>1</v>
      </c>
      <c r="N443" s="735">
        <v>125.39</v>
      </c>
    </row>
    <row r="444" spans="1:14" ht="14.45" customHeight="1" x14ac:dyDescent="0.2">
      <c r="A444" s="729" t="s">
        <v>589</v>
      </c>
      <c r="B444" s="730" t="s">
        <v>590</v>
      </c>
      <c r="C444" s="731" t="s">
        <v>613</v>
      </c>
      <c r="D444" s="732" t="s">
        <v>614</v>
      </c>
      <c r="E444" s="733">
        <v>50113001</v>
      </c>
      <c r="F444" s="732" t="s">
        <v>622</v>
      </c>
      <c r="G444" s="731" t="s">
        <v>636</v>
      </c>
      <c r="H444" s="731">
        <v>237626</v>
      </c>
      <c r="I444" s="731">
        <v>237626</v>
      </c>
      <c r="J444" s="731" t="s">
        <v>1197</v>
      </c>
      <c r="K444" s="731" t="s">
        <v>1198</v>
      </c>
      <c r="L444" s="734">
        <v>240.61232142857142</v>
      </c>
      <c r="M444" s="734">
        <v>56</v>
      </c>
      <c r="N444" s="735">
        <v>13474.289999999999</v>
      </c>
    </row>
    <row r="445" spans="1:14" ht="14.45" customHeight="1" x14ac:dyDescent="0.2">
      <c r="A445" s="729" t="s">
        <v>589</v>
      </c>
      <c r="B445" s="730" t="s">
        <v>590</v>
      </c>
      <c r="C445" s="731" t="s">
        <v>613</v>
      </c>
      <c r="D445" s="732" t="s">
        <v>614</v>
      </c>
      <c r="E445" s="733">
        <v>50113001</v>
      </c>
      <c r="F445" s="732" t="s">
        <v>622</v>
      </c>
      <c r="G445" s="731" t="s">
        <v>623</v>
      </c>
      <c r="H445" s="731">
        <v>201992</v>
      </c>
      <c r="I445" s="731">
        <v>201992</v>
      </c>
      <c r="J445" s="731" t="s">
        <v>941</v>
      </c>
      <c r="K445" s="731" t="s">
        <v>1199</v>
      </c>
      <c r="L445" s="734">
        <v>552.81000000000006</v>
      </c>
      <c r="M445" s="734">
        <v>1</v>
      </c>
      <c r="N445" s="735">
        <v>552.81000000000006</v>
      </c>
    </row>
    <row r="446" spans="1:14" ht="14.45" customHeight="1" x14ac:dyDescent="0.2">
      <c r="A446" s="729" t="s">
        <v>589</v>
      </c>
      <c r="B446" s="730" t="s">
        <v>590</v>
      </c>
      <c r="C446" s="731" t="s">
        <v>613</v>
      </c>
      <c r="D446" s="732" t="s">
        <v>614</v>
      </c>
      <c r="E446" s="733">
        <v>50113001</v>
      </c>
      <c r="F446" s="732" t="s">
        <v>622</v>
      </c>
      <c r="G446" s="731" t="s">
        <v>623</v>
      </c>
      <c r="H446" s="731">
        <v>184090</v>
      </c>
      <c r="I446" s="731">
        <v>84090</v>
      </c>
      <c r="J446" s="731" t="s">
        <v>676</v>
      </c>
      <c r="K446" s="731" t="s">
        <v>677</v>
      </c>
      <c r="L446" s="734">
        <v>59.893170731707315</v>
      </c>
      <c r="M446" s="734">
        <v>41</v>
      </c>
      <c r="N446" s="735">
        <v>2455.62</v>
      </c>
    </row>
    <row r="447" spans="1:14" ht="14.45" customHeight="1" x14ac:dyDescent="0.2">
      <c r="A447" s="729" t="s">
        <v>589</v>
      </c>
      <c r="B447" s="730" t="s">
        <v>590</v>
      </c>
      <c r="C447" s="731" t="s">
        <v>613</v>
      </c>
      <c r="D447" s="732" t="s">
        <v>614</v>
      </c>
      <c r="E447" s="733">
        <v>50113001</v>
      </c>
      <c r="F447" s="732" t="s">
        <v>622</v>
      </c>
      <c r="G447" s="731" t="s">
        <v>636</v>
      </c>
      <c r="H447" s="731">
        <v>136759</v>
      </c>
      <c r="I447" s="731">
        <v>136759</v>
      </c>
      <c r="J447" s="731" t="s">
        <v>1200</v>
      </c>
      <c r="K447" s="731" t="s">
        <v>1201</v>
      </c>
      <c r="L447" s="734">
        <v>3466.6725000000001</v>
      </c>
      <c r="M447" s="734">
        <v>8</v>
      </c>
      <c r="N447" s="735">
        <v>27733.38</v>
      </c>
    </row>
    <row r="448" spans="1:14" ht="14.45" customHeight="1" x14ac:dyDescent="0.2">
      <c r="A448" s="729" t="s">
        <v>589</v>
      </c>
      <c r="B448" s="730" t="s">
        <v>590</v>
      </c>
      <c r="C448" s="731" t="s">
        <v>613</v>
      </c>
      <c r="D448" s="732" t="s">
        <v>614</v>
      </c>
      <c r="E448" s="733">
        <v>50113001</v>
      </c>
      <c r="F448" s="732" t="s">
        <v>622</v>
      </c>
      <c r="G448" s="731" t="s">
        <v>623</v>
      </c>
      <c r="H448" s="731">
        <v>101290</v>
      </c>
      <c r="I448" s="731">
        <v>1290</v>
      </c>
      <c r="J448" s="731" t="s">
        <v>1202</v>
      </c>
      <c r="K448" s="731" t="s">
        <v>1203</v>
      </c>
      <c r="L448" s="734">
        <v>134.43</v>
      </c>
      <c r="M448" s="734">
        <v>1</v>
      </c>
      <c r="N448" s="735">
        <v>134.43</v>
      </c>
    </row>
    <row r="449" spans="1:14" ht="14.45" customHeight="1" x14ac:dyDescent="0.2">
      <c r="A449" s="729" t="s">
        <v>589</v>
      </c>
      <c r="B449" s="730" t="s">
        <v>590</v>
      </c>
      <c r="C449" s="731" t="s">
        <v>613</v>
      </c>
      <c r="D449" s="732" t="s">
        <v>614</v>
      </c>
      <c r="E449" s="733">
        <v>50113001</v>
      </c>
      <c r="F449" s="732" t="s">
        <v>622</v>
      </c>
      <c r="G449" s="731" t="s">
        <v>623</v>
      </c>
      <c r="H449" s="731">
        <v>230420</v>
      </c>
      <c r="I449" s="731">
        <v>230420</v>
      </c>
      <c r="J449" s="731" t="s">
        <v>678</v>
      </c>
      <c r="K449" s="731" t="s">
        <v>679</v>
      </c>
      <c r="L449" s="734">
        <v>76.980000000000018</v>
      </c>
      <c r="M449" s="734">
        <v>2</v>
      </c>
      <c r="N449" s="735">
        <v>153.96000000000004</v>
      </c>
    </row>
    <row r="450" spans="1:14" ht="14.45" customHeight="1" x14ac:dyDescent="0.2">
      <c r="A450" s="729" t="s">
        <v>589</v>
      </c>
      <c r="B450" s="730" t="s">
        <v>590</v>
      </c>
      <c r="C450" s="731" t="s">
        <v>613</v>
      </c>
      <c r="D450" s="732" t="s">
        <v>614</v>
      </c>
      <c r="E450" s="733">
        <v>50113001</v>
      </c>
      <c r="F450" s="732" t="s">
        <v>622</v>
      </c>
      <c r="G450" s="731" t="s">
        <v>623</v>
      </c>
      <c r="H450" s="731">
        <v>230423</v>
      </c>
      <c r="I450" s="731">
        <v>230423</v>
      </c>
      <c r="J450" s="731" t="s">
        <v>678</v>
      </c>
      <c r="K450" s="731" t="s">
        <v>1204</v>
      </c>
      <c r="L450" s="734">
        <v>39.850000000000009</v>
      </c>
      <c r="M450" s="734">
        <v>2</v>
      </c>
      <c r="N450" s="735">
        <v>79.700000000000017</v>
      </c>
    </row>
    <row r="451" spans="1:14" ht="14.45" customHeight="1" x14ac:dyDescent="0.2">
      <c r="A451" s="729" t="s">
        <v>589</v>
      </c>
      <c r="B451" s="730" t="s">
        <v>590</v>
      </c>
      <c r="C451" s="731" t="s">
        <v>613</v>
      </c>
      <c r="D451" s="732" t="s">
        <v>614</v>
      </c>
      <c r="E451" s="733">
        <v>50113001</v>
      </c>
      <c r="F451" s="732" t="s">
        <v>622</v>
      </c>
      <c r="G451" s="731" t="s">
        <v>623</v>
      </c>
      <c r="H451" s="731">
        <v>221074</v>
      </c>
      <c r="I451" s="731">
        <v>221074</v>
      </c>
      <c r="J451" s="731" t="s">
        <v>678</v>
      </c>
      <c r="K451" s="731" t="s">
        <v>679</v>
      </c>
      <c r="L451" s="734">
        <v>76.330000000000013</v>
      </c>
      <c r="M451" s="734">
        <v>2</v>
      </c>
      <c r="N451" s="735">
        <v>152.66000000000003</v>
      </c>
    </row>
    <row r="452" spans="1:14" ht="14.45" customHeight="1" x14ac:dyDescent="0.2">
      <c r="A452" s="729" t="s">
        <v>589</v>
      </c>
      <c r="B452" s="730" t="s">
        <v>590</v>
      </c>
      <c r="C452" s="731" t="s">
        <v>613</v>
      </c>
      <c r="D452" s="732" t="s">
        <v>614</v>
      </c>
      <c r="E452" s="733">
        <v>50113001</v>
      </c>
      <c r="F452" s="732" t="s">
        <v>622</v>
      </c>
      <c r="G452" s="731" t="s">
        <v>623</v>
      </c>
      <c r="H452" s="731">
        <v>189026</v>
      </c>
      <c r="I452" s="731">
        <v>89026</v>
      </c>
      <c r="J452" s="731" t="s">
        <v>943</v>
      </c>
      <c r="K452" s="731" t="s">
        <v>944</v>
      </c>
      <c r="L452" s="734">
        <v>86.6</v>
      </c>
      <c r="M452" s="734">
        <v>2</v>
      </c>
      <c r="N452" s="735">
        <v>173.2</v>
      </c>
    </row>
    <row r="453" spans="1:14" ht="14.45" customHeight="1" x14ac:dyDescent="0.2">
      <c r="A453" s="729" t="s">
        <v>589</v>
      </c>
      <c r="B453" s="730" t="s">
        <v>590</v>
      </c>
      <c r="C453" s="731" t="s">
        <v>613</v>
      </c>
      <c r="D453" s="732" t="s">
        <v>614</v>
      </c>
      <c r="E453" s="733">
        <v>50113001</v>
      </c>
      <c r="F453" s="732" t="s">
        <v>622</v>
      </c>
      <c r="G453" s="731" t="s">
        <v>623</v>
      </c>
      <c r="H453" s="731">
        <v>175631</v>
      </c>
      <c r="I453" s="731">
        <v>75631</v>
      </c>
      <c r="J453" s="731" t="s">
        <v>945</v>
      </c>
      <c r="K453" s="731" t="s">
        <v>946</v>
      </c>
      <c r="L453" s="734">
        <v>34.940000000000005</v>
      </c>
      <c r="M453" s="734">
        <v>2</v>
      </c>
      <c r="N453" s="735">
        <v>69.88000000000001</v>
      </c>
    </row>
    <row r="454" spans="1:14" ht="14.45" customHeight="1" x14ac:dyDescent="0.2">
      <c r="A454" s="729" t="s">
        <v>589</v>
      </c>
      <c r="B454" s="730" t="s">
        <v>590</v>
      </c>
      <c r="C454" s="731" t="s">
        <v>613</v>
      </c>
      <c r="D454" s="732" t="s">
        <v>614</v>
      </c>
      <c r="E454" s="733">
        <v>50113001</v>
      </c>
      <c r="F454" s="732" t="s">
        <v>622</v>
      </c>
      <c r="G454" s="731" t="s">
        <v>623</v>
      </c>
      <c r="H454" s="731">
        <v>215222</v>
      </c>
      <c r="I454" s="731">
        <v>215222</v>
      </c>
      <c r="J454" s="731" t="s">
        <v>1205</v>
      </c>
      <c r="K454" s="731" t="s">
        <v>1206</v>
      </c>
      <c r="L454" s="734">
        <v>95.946666666666644</v>
      </c>
      <c r="M454" s="734">
        <v>3</v>
      </c>
      <c r="N454" s="735">
        <v>287.83999999999992</v>
      </c>
    </row>
    <row r="455" spans="1:14" ht="14.45" customHeight="1" x14ac:dyDescent="0.2">
      <c r="A455" s="729" t="s">
        <v>589</v>
      </c>
      <c r="B455" s="730" t="s">
        <v>590</v>
      </c>
      <c r="C455" s="731" t="s">
        <v>613</v>
      </c>
      <c r="D455" s="732" t="s">
        <v>614</v>
      </c>
      <c r="E455" s="733">
        <v>50113001</v>
      </c>
      <c r="F455" s="732" t="s">
        <v>622</v>
      </c>
      <c r="G455" s="731" t="s">
        <v>623</v>
      </c>
      <c r="H455" s="731">
        <v>846346</v>
      </c>
      <c r="I455" s="731">
        <v>119672</v>
      </c>
      <c r="J455" s="731" t="s">
        <v>1207</v>
      </c>
      <c r="K455" s="731" t="s">
        <v>1208</v>
      </c>
      <c r="L455" s="734">
        <v>91.70999999999998</v>
      </c>
      <c r="M455" s="734">
        <v>2</v>
      </c>
      <c r="N455" s="735">
        <v>183.41999999999996</v>
      </c>
    </row>
    <row r="456" spans="1:14" ht="14.45" customHeight="1" x14ac:dyDescent="0.2">
      <c r="A456" s="729" t="s">
        <v>589</v>
      </c>
      <c r="B456" s="730" t="s">
        <v>590</v>
      </c>
      <c r="C456" s="731" t="s">
        <v>613</v>
      </c>
      <c r="D456" s="732" t="s">
        <v>614</v>
      </c>
      <c r="E456" s="733">
        <v>50113001</v>
      </c>
      <c r="F456" s="732" t="s">
        <v>622</v>
      </c>
      <c r="G456" s="731" t="s">
        <v>623</v>
      </c>
      <c r="H456" s="731">
        <v>117011</v>
      </c>
      <c r="I456" s="731">
        <v>17011</v>
      </c>
      <c r="J456" s="731" t="s">
        <v>947</v>
      </c>
      <c r="K456" s="731" t="s">
        <v>948</v>
      </c>
      <c r="L456" s="734">
        <v>144.87</v>
      </c>
      <c r="M456" s="734">
        <v>7</v>
      </c>
      <c r="N456" s="735">
        <v>1014.09</v>
      </c>
    </row>
    <row r="457" spans="1:14" ht="14.45" customHeight="1" x14ac:dyDescent="0.2">
      <c r="A457" s="729" t="s">
        <v>589</v>
      </c>
      <c r="B457" s="730" t="s">
        <v>590</v>
      </c>
      <c r="C457" s="731" t="s">
        <v>613</v>
      </c>
      <c r="D457" s="732" t="s">
        <v>614</v>
      </c>
      <c r="E457" s="733">
        <v>50113001</v>
      </c>
      <c r="F457" s="732" t="s">
        <v>622</v>
      </c>
      <c r="G457" s="731" t="s">
        <v>623</v>
      </c>
      <c r="H457" s="731">
        <v>183318</v>
      </c>
      <c r="I457" s="731">
        <v>83318</v>
      </c>
      <c r="J457" s="731" t="s">
        <v>949</v>
      </c>
      <c r="K457" s="731" t="s">
        <v>950</v>
      </c>
      <c r="L457" s="734">
        <v>31.769999999999992</v>
      </c>
      <c r="M457" s="734">
        <v>1</v>
      </c>
      <c r="N457" s="735">
        <v>31.769999999999992</v>
      </c>
    </row>
    <row r="458" spans="1:14" ht="14.45" customHeight="1" x14ac:dyDescent="0.2">
      <c r="A458" s="729" t="s">
        <v>589</v>
      </c>
      <c r="B458" s="730" t="s">
        <v>590</v>
      </c>
      <c r="C458" s="731" t="s">
        <v>613</v>
      </c>
      <c r="D458" s="732" t="s">
        <v>614</v>
      </c>
      <c r="E458" s="733">
        <v>50113001</v>
      </c>
      <c r="F458" s="732" t="s">
        <v>622</v>
      </c>
      <c r="G458" s="731" t="s">
        <v>623</v>
      </c>
      <c r="H458" s="731">
        <v>103542</v>
      </c>
      <c r="I458" s="731">
        <v>3542</v>
      </c>
      <c r="J458" s="731" t="s">
        <v>1209</v>
      </c>
      <c r="K458" s="731" t="s">
        <v>781</v>
      </c>
      <c r="L458" s="734">
        <v>35.290000000000006</v>
      </c>
      <c r="M458" s="734">
        <v>1</v>
      </c>
      <c r="N458" s="735">
        <v>35.290000000000006</v>
      </c>
    </row>
    <row r="459" spans="1:14" ht="14.45" customHeight="1" x14ac:dyDescent="0.2">
      <c r="A459" s="729" t="s">
        <v>589</v>
      </c>
      <c r="B459" s="730" t="s">
        <v>590</v>
      </c>
      <c r="C459" s="731" t="s">
        <v>613</v>
      </c>
      <c r="D459" s="732" t="s">
        <v>614</v>
      </c>
      <c r="E459" s="733">
        <v>50113001</v>
      </c>
      <c r="F459" s="732" t="s">
        <v>622</v>
      </c>
      <c r="G459" s="731" t="s">
        <v>623</v>
      </c>
      <c r="H459" s="731">
        <v>844831</v>
      </c>
      <c r="I459" s="731">
        <v>9999999</v>
      </c>
      <c r="J459" s="731" t="s">
        <v>1210</v>
      </c>
      <c r="K459" s="731" t="s">
        <v>1211</v>
      </c>
      <c r="L459" s="734">
        <v>2920.0099999999998</v>
      </c>
      <c r="M459" s="734">
        <v>1</v>
      </c>
      <c r="N459" s="735">
        <v>2920.0099999999998</v>
      </c>
    </row>
    <row r="460" spans="1:14" ht="14.45" customHeight="1" x14ac:dyDescent="0.2">
      <c r="A460" s="729" t="s">
        <v>589</v>
      </c>
      <c r="B460" s="730" t="s">
        <v>590</v>
      </c>
      <c r="C460" s="731" t="s">
        <v>613</v>
      </c>
      <c r="D460" s="732" t="s">
        <v>614</v>
      </c>
      <c r="E460" s="733">
        <v>50113001</v>
      </c>
      <c r="F460" s="732" t="s">
        <v>622</v>
      </c>
      <c r="G460" s="731" t="s">
        <v>623</v>
      </c>
      <c r="H460" s="731">
        <v>230424</v>
      </c>
      <c r="I460" s="731">
        <v>230424</v>
      </c>
      <c r="J460" s="731" t="s">
        <v>1212</v>
      </c>
      <c r="K460" s="731" t="s">
        <v>1213</v>
      </c>
      <c r="L460" s="734">
        <v>153.74711409395974</v>
      </c>
      <c r="M460" s="734">
        <v>298</v>
      </c>
      <c r="N460" s="735">
        <v>45816.639999999999</v>
      </c>
    </row>
    <row r="461" spans="1:14" ht="14.45" customHeight="1" x14ac:dyDescent="0.2">
      <c r="A461" s="729" t="s">
        <v>589</v>
      </c>
      <c r="B461" s="730" t="s">
        <v>590</v>
      </c>
      <c r="C461" s="731" t="s">
        <v>613</v>
      </c>
      <c r="D461" s="732" t="s">
        <v>614</v>
      </c>
      <c r="E461" s="733">
        <v>50113001</v>
      </c>
      <c r="F461" s="732" t="s">
        <v>622</v>
      </c>
      <c r="G461" s="731" t="s">
        <v>623</v>
      </c>
      <c r="H461" s="731">
        <v>241672</v>
      </c>
      <c r="I461" s="731">
        <v>241672</v>
      </c>
      <c r="J461" s="731" t="s">
        <v>680</v>
      </c>
      <c r="K461" s="731" t="s">
        <v>681</v>
      </c>
      <c r="L461" s="734">
        <v>111.41</v>
      </c>
      <c r="M461" s="734">
        <v>90</v>
      </c>
      <c r="N461" s="735">
        <v>10026.9</v>
      </c>
    </row>
    <row r="462" spans="1:14" ht="14.45" customHeight="1" x14ac:dyDescent="0.2">
      <c r="A462" s="729" t="s">
        <v>589</v>
      </c>
      <c r="B462" s="730" t="s">
        <v>590</v>
      </c>
      <c r="C462" s="731" t="s">
        <v>613</v>
      </c>
      <c r="D462" s="732" t="s">
        <v>614</v>
      </c>
      <c r="E462" s="733">
        <v>50113001</v>
      </c>
      <c r="F462" s="732" t="s">
        <v>622</v>
      </c>
      <c r="G462" s="731" t="s">
        <v>623</v>
      </c>
      <c r="H462" s="731">
        <v>102479</v>
      </c>
      <c r="I462" s="731">
        <v>2479</v>
      </c>
      <c r="J462" s="731" t="s">
        <v>682</v>
      </c>
      <c r="K462" s="731" t="s">
        <v>683</v>
      </c>
      <c r="L462" s="734">
        <v>65.489999999999981</v>
      </c>
      <c r="M462" s="734">
        <v>1</v>
      </c>
      <c r="N462" s="735">
        <v>65.489999999999981</v>
      </c>
    </row>
    <row r="463" spans="1:14" ht="14.45" customHeight="1" x14ac:dyDescent="0.2">
      <c r="A463" s="729" t="s">
        <v>589</v>
      </c>
      <c r="B463" s="730" t="s">
        <v>590</v>
      </c>
      <c r="C463" s="731" t="s">
        <v>613</v>
      </c>
      <c r="D463" s="732" t="s">
        <v>614</v>
      </c>
      <c r="E463" s="733">
        <v>50113001</v>
      </c>
      <c r="F463" s="732" t="s">
        <v>622</v>
      </c>
      <c r="G463" s="731" t="s">
        <v>623</v>
      </c>
      <c r="H463" s="731">
        <v>104071</v>
      </c>
      <c r="I463" s="731">
        <v>4071</v>
      </c>
      <c r="J463" s="731" t="s">
        <v>682</v>
      </c>
      <c r="K463" s="731" t="s">
        <v>684</v>
      </c>
      <c r="L463" s="734">
        <v>224.11000000000004</v>
      </c>
      <c r="M463" s="734">
        <v>5</v>
      </c>
      <c r="N463" s="735">
        <v>1120.5500000000002</v>
      </c>
    </row>
    <row r="464" spans="1:14" ht="14.45" customHeight="1" x14ac:dyDescent="0.2">
      <c r="A464" s="729" t="s">
        <v>589</v>
      </c>
      <c r="B464" s="730" t="s">
        <v>590</v>
      </c>
      <c r="C464" s="731" t="s">
        <v>613</v>
      </c>
      <c r="D464" s="732" t="s">
        <v>614</v>
      </c>
      <c r="E464" s="733">
        <v>50113001</v>
      </c>
      <c r="F464" s="732" t="s">
        <v>622</v>
      </c>
      <c r="G464" s="731" t="s">
        <v>623</v>
      </c>
      <c r="H464" s="731">
        <v>154539</v>
      </c>
      <c r="I464" s="731">
        <v>54539</v>
      </c>
      <c r="J464" s="731" t="s">
        <v>687</v>
      </c>
      <c r="K464" s="731" t="s">
        <v>688</v>
      </c>
      <c r="L464" s="734">
        <v>60.14200000000001</v>
      </c>
      <c r="M464" s="734">
        <v>20</v>
      </c>
      <c r="N464" s="735">
        <v>1202.8400000000001</v>
      </c>
    </row>
    <row r="465" spans="1:14" ht="14.45" customHeight="1" x14ac:dyDescent="0.2">
      <c r="A465" s="729" t="s">
        <v>589</v>
      </c>
      <c r="B465" s="730" t="s">
        <v>590</v>
      </c>
      <c r="C465" s="731" t="s">
        <v>613</v>
      </c>
      <c r="D465" s="732" t="s">
        <v>614</v>
      </c>
      <c r="E465" s="733">
        <v>50113001</v>
      </c>
      <c r="F465" s="732" t="s">
        <v>622</v>
      </c>
      <c r="G465" s="731" t="s">
        <v>623</v>
      </c>
      <c r="H465" s="731">
        <v>226525</v>
      </c>
      <c r="I465" s="731">
        <v>226525</v>
      </c>
      <c r="J465" s="731" t="s">
        <v>693</v>
      </c>
      <c r="K465" s="731" t="s">
        <v>695</v>
      </c>
      <c r="L465" s="734">
        <v>66.34</v>
      </c>
      <c r="M465" s="734">
        <v>5</v>
      </c>
      <c r="N465" s="735">
        <v>331.70000000000005</v>
      </c>
    </row>
    <row r="466" spans="1:14" ht="14.45" customHeight="1" x14ac:dyDescent="0.2">
      <c r="A466" s="729" t="s">
        <v>589</v>
      </c>
      <c r="B466" s="730" t="s">
        <v>590</v>
      </c>
      <c r="C466" s="731" t="s">
        <v>613</v>
      </c>
      <c r="D466" s="732" t="s">
        <v>614</v>
      </c>
      <c r="E466" s="733">
        <v>50113001</v>
      </c>
      <c r="F466" s="732" t="s">
        <v>622</v>
      </c>
      <c r="G466" s="731" t="s">
        <v>623</v>
      </c>
      <c r="H466" s="731">
        <v>905097</v>
      </c>
      <c r="I466" s="731">
        <v>158767</v>
      </c>
      <c r="J466" s="731" t="s">
        <v>1214</v>
      </c>
      <c r="K466" s="731" t="s">
        <v>1215</v>
      </c>
      <c r="L466" s="734">
        <v>167.42</v>
      </c>
      <c r="M466" s="734">
        <v>1</v>
      </c>
      <c r="N466" s="735">
        <v>167.42</v>
      </c>
    </row>
    <row r="467" spans="1:14" ht="14.45" customHeight="1" x14ac:dyDescent="0.2">
      <c r="A467" s="729" t="s">
        <v>589</v>
      </c>
      <c r="B467" s="730" t="s">
        <v>590</v>
      </c>
      <c r="C467" s="731" t="s">
        <v>613</v>
      </c>
      <c r="D467" s="732" t="s">
        <v>614</v>
      </c>
      <c r="E467" s="733">
        <v>50113001</v>
      </c>
      <c r="F467" s="732" t="s">
        <v>622</v>
      </c>
      <c r="G467" s="731" t="s">
        <v>623</v>
      </c>
      <c r="H467" s="731">
        <v>23987</v>
      </c>
      <c r="I467" s="731">
        <v>23987</v>
      </c>
      <c r="J467" s="731" t="s">
        <v>697</v>
      </c>
      <c r="K467" s="731" t="s">
        <v>698</v>
      </c>
      <c r="L467" s="734">
        <v>167.42</v>
      </c>
      <c r="M467" s="734">
        <v>1</v>
      </c>
      <c r="N467" s="735">
        <v>167.42</v>
      </c>
    </row>
    <row r="468" spans="1:14" ht="14.45" customHeight="1" x14ac:dyDescent="0.2">
      <c r="A468" s="729" t="s">
        <v>589</v>
      </c>
      <c r="B468" s="730" t="s">
        <v>590</v>
      </c>
      <c r="C468" s="731" t="s">
        <v>613</v>
      </c>
      <c r="D468" s="732" t="s">
        <v>614</v>
      </c>
      <c r="E468" s="733">
        <v>50113001</v>
      </c>
      <c r="F468" s="732" t="s">
        <v>622</v>
      </c>
      <c r="G468" s="731" t="s">
        <v>623</v>
      </c>
      <c r="H468" s="731">
        <v>920154</v>
      </c>
      <c r="I468" s="731">
        <v>0</v>
      </c>
      <c r="J468" s="731" t="s">
        <v>1216</v>
      </c>
      <c r="K468" s="731" t="s">
        <v>329</v>
      </c>
      <c r="L468" s="734">
        <v>247.32</v>
      </c>
      <c r="M468" s="734">
        <v>1</v>
      </c>
      <c r="N468" s="735">
        <v>247.32</v>
      </c>
    </row>
    <row r="469" spans="1:14" ht="14.45" customHeight="1" x14ac:dyDescent="0.2">
      <c r="A469" s="729" t="s">
        <v>589</v>
      </c>
      <c r="B469" s="730" t="s">
        <v>590</v>
      </c>
      <c r="C469" s="731" t="s">
        <v>613</v>
      </c>
      <c r="D469" s="732" t="s">
        <v>614</v>
      </c>
      <c r="E469" s="733">
        <v>50113001</v>
      </c>
      <c r="F469" s="732" t="s">
        <v>622</v>
      </c>
      <c r="G469" s="731" t="s">
        <v>623</v>
      </c>
      <c r="H469" s="731">
        <v>846873</v>
      </c>
      <c r="I469" s="731">
        <v>0</v>
      </c>
      <c r="J469" s="731" t="s">
        <v>1217</v>
      </c>
      <c r="K469" s="731" t="s">
        <v>329</v>
      </c>
      <c r="L469" s="734">
        <v>225.92002635726817</v>
      </c>
      <c r="M469" s="734">
        <v>1</v>
      </c>
      <c r="N469" s="735">
        <v>225.92002635726817</v>
      </c>
    </row>
    <row r="470" spans="1:14" ht="14.45" customHeight="1" x14ac:dyDescent="0.2">
      <c r="A470" s="729" t="s">
        <v>589</v>
      </c>
      <c r="B470" s="730" t="s">
        <v>590</v>
      </c>
      <c r="C470" s="731" t="s">
        <v>613</v>
      </c>
      <c r="D470" s="732" t="s">
        <v>614</v>
      </c>
      <c r="E470" s="733">
        <v>50113001</v>
      </c>
      <c r="F470" s="732" t="s">
        <v>622</v>
      </c>
      <c r="G470" s="731" t="s">
        <v>623</v>
      </c>
      <c r="H470" s="731">
        <v>500088</v>
      </c>
      <c r="I470" s="731">
        <v>0</v>
      </c>
      <c r="J470" s="731" t="s">
        <v>1218</v>
      </c>
      <c r="K470" s="731" t="s">
        <v>329</v>
      </c>
      <c r="L470" s="734">
        <v>165.82998024609532</v>
      </c>
      <c r="M470" s="734">
        <v>1</v>
      </c>
      <c r="N470" s="735">
        <v>165.82998024609532</v>
      </c>
    </row>
    <row r="471" spans="1:14" ht="14.45" customHeight="1" x14ac:dyDescent="0.2">
      <c r="A471" s="729" t="s">
        <v>589</v>
      </c>
      <c r="B471" s="730" t="s">
        <v>590</v>
      </c>
      <c r="C471" s="731" t="s">
        <v>613</v>
      </c>
      <c r="D471" s="732" t="s">
        <v>614</v>
      </c>
      <c r="E471" s="733">
        <v>50113001</v>
      </c>
      <c r="F471" s="732" t="s">
        <v>622</v>
      </c>
      <c r="G471" s="731" t="s">
        <v>623</v>
      </c>
      <c r="H471" s="731">
        <v>215476</v>
      </c>
      <c r="I471" s="731">
        <v>215476</v>
      </c>
      <c r="J471" s="731" t="s">
        <v>955</v>
      </c>
      <c r="K471" s="731" t="s">
        <v>956</v>
      </c>
      <c r="L471" s="734">
        <v>122.99</v>
      </c>
      <c r="M471" s="734">
        <v>2</v>
      </c>
      <c r="N471" s="735">
        <v>245.98</v>
      </c>
    </row>
    <row r="472" spans="1:14" ht="14.45" customHeight="1" x14ac:dyDescent="0.2">
      <c r="A472" s="729" t="s">
        <v>589</v>
      </c>
      <c r="B472" s="730" t="s">
        <v>590</v>
      </c>
      <c r="C472" s="731" t="s">
        <v>613</v>
      </c>
      <c r="D472" s="732" t="s">
        <v>614</v>
      </c>
      <c r="E472" s="733">
        <v>50113001</v>
      </c>
      <c r="F472" s="732" t="s">
        <v>622</v>
      </c>
      <c r="G472" s="731" t="s">
        <v>623</v>
      </c>
      <c r="H472" s="731">
        <v>183272</v>
      </c>
      <c r="I472" s="731">
        <v>215478</v>
      </c>
      <c r="J472" s="731" t="s">
        <v>1219</v>
      </c>
      <c r="K472" s="731" t="s">
        <v>1220</v>
      </c>
      <c r="L472" s="734">
        <v>161.55000000000001</v>
      </c>
      <c r="M472" s="734">
        <v>3</v>
      </c>
      <c r="N472" s="735">
        <v>484.65000000000003</v>
      </c>
    </row>
    <row r="473" spans="1:14" ht="14.45" customHeight="1" x14ac:dyDescent="0.2">
      <c r="A473" s="729" t="s">
        <v>589</v>
      </c>
      <c r="B473" s="730" t="s">
        <v>590</v>
      </c>
      <c r="C473" s="731" t="s">
        <v>613</v>
      </c>
      <c r="D473" s="732" t="s">
        <v>614</v>
      </c>
      <c r="E473" s="733">
        <v>50113001</v>
      </c>
      <c r="F473" s="732" t="s">
        <v>622</v>
      </c>
      <c r="G473" s="731" t="s">
        <v>623</v>
      </c>
      <c r="H473" s="731">
        <v>215474</v>
      </c>
      <c r="I473" s="731">
        <v>215474</v>
      </c>
      <c r="J473" s="731" t="s">
        <v>1221</v>
      </c>
      <c r="K473" s="731" t="s">
        <v>1222</v>
      </c>
      <c r="L473" s="734">
        <v>531.38842696629229</v>
      </c>
      <c r="M473" s="734">
        <v>89</v>
      </c>
      <c r="N473" s="735">
        <v>47293.570000000014</v>
      </c>
    </row>
    <row r="474" spans="1:14" ht="14.45" customHeight="1" x14ac:dyDescent="0.2">
      <c r="A474" s="729" t="s">
        <v>589</v>
      </c>
      <c r="B474" s="730" t="s">
        <v>590</v>
      </c>
      <c r="C474" s="731" t="s">
        <v>613</v>
      </c>
      <c r="D474" s="732" t="s">
        <v>614</v>
      </c>
      <c r="E474" s="733">
        <v>50113001</v>
      </c>
      <c r="F474" s="732" t="s">
        <v>622</v>
      </c>
      <c r="G474" s="731" t="s">
        <v>329</v>
      </c>
      <c r="H474" s="731">
        <v>847627</v>
      </c>
      <c r="I474" s="731">
        <v>134502</v>
      </c>
      <c r="J474" s="731" t="s">
        <v>1223</v>
      </c>
      <c r="K474" s="731" t="s">
        <v>1224</v>
      </c>
      <c r="L474" s="734">
        <v>50.25</v>
      </c>
      <c r="M474" s="734">
        <v>1</v>
      </c>
      <c r="N474" s="735">
        <v>50.25</v>
      </c>
    </row>
    <row r="475" spans="1:14" ht="14.45" customHeight="1" x14ac:dyDescent="0.2">
      <c r="A475" s="729" t="s">
        <v>589</v>
      </c>
      <c r="B475" s="730" t="s">
        <v>590</v>
      </c>
      <c r="C475" s="731" t="s">
        <v>613</v>
      </c>
      <c r="D475" s="732" t="s">
        <v>614</v>
      </c>
      <c r="E475" s="733">
        <v>50113001</v>
      </c>
      <c r="F475" s="732" t="s">
        <v>622</v>
      </c>
      <c r="G475" s="731" t="s">
        <v>623</v>
      </c>
      <c r="H475" s="731">
        <v>159643</v>
      </c>
      <c r="I475" s="731">
        <v>59643</v>
      </c>
      <c r="J475" s="731" t="s">
        <v>1225</v>
      </c>
      <c r="K475" s="731" t="s">
        <v>1226</v>
      </c>
      <c r="L475" s="734">
        <v>108.57000000000001</v>
      </c>
      <c r="M475" s="734">
        <v>2</v>
      </c>
      <c r="N475" s="735">
        <v>217.14000000000001</v>
      </c>
    </row>
    <row r="476" spans="1:14" ht="14.45" customHeight="1" x14ac:dyDescent="0.2">
      <c r="A476" s="729" t="s">
        <v>589</v>
      </c>
      <c r="B476" s="730" t="s">
        <v>590</v>
      </c>
      <c r="C476" s="731" t="s">
        <v>613</v>
      </c>
      <c r="D476" s="732" t="s">
        <v>614</v>
      </c>
      <c r="E476" s="733">
        <v>50113001</v>
      </c>
      <c r="F476" s="732" t="s">
        <v>622</v>
      </c>
      <c r="G476" s="731" t="s">
        <v>623</v>
      </c>
      <c r="H476" s="731">
        <v>217078</v>
      </c>
      <c r="I476" s="731">
        <v>217078</v>
      </c>
      <c r="J476" s="731" t="s">
        <v>1227</v>
      </c>
      <c r="K476" s="731" t="s">
        <v>1228</v>
      </c>
      <c r="L476" s="734">
        <v>161.58750000000001</v>
      </c>
      <c r="M476" s="734">
        <v>8</v>
      </c>
      <c r="N476" s="735">
        <v>1292.7</v>
      </c>
    </row>
    <row r="477" spans="1:14" ht="14.45" customHeight="1" x14ac:dyDescent="0.2">
      <c r="A477" s="729" t="s">
        <v>589</v>
      </c>
      <c r="B477" s="730" t="s">
        <v>590</v>
      </c>
      <c r="C477" s="731" t="s">
        <v>613</v>
      </c>
      <c r="D477" s="732" t="s">
        <v>614</v>
      </c>
      <c r="E477" s="733">
        <v>50113001</v>
      </c>
      <c r="F477" s="732" t="s">
        <v>622</v>
      </c>
      <c r="G477" s="731" t="s">
        <v>623</v>
      </c>
      <c r="H477" s="731">
        <v>217079</v>
      </c>
      <c r="I477" s="731">
        <v>217079</v>
      </c>
      <c r="J477" s="731" t="s">
        <v>1229</v>
      </c>
      <c r="K477" s="731" t="s">
        <v>1228</v>
      </c>
      <c r="L477" s="734">
        <v>161.5541666666667</v>
      </c>
      <c r="M477" s="734">
        <v>12</v>
      </c>
      <c r="N477" s="735">
        <v>1938.6500000000003</v>
      </c>
    </row>
    <row r="478" spans="1:14" ht="14.45" customHeight="1" x14ac:dyDescent="0.2">
      <c r="A478" s="729" t="s">
        <v>589</v>
      </c>
      <c r="B478" s="730" t="s">
        <v>590</v>
      </c>
      <c r="C478" s="731" t="s">
        <v>613</v>
      </c>
      <c r="D478" s="732" t="s">
        <v>614</v>
      </c>
      <c r="E478" s="733">
        <v>50113001</v>
      </c>
      <c r="F478" s="732" t="s">
        <v>622</v>
      </c>
      <c r="G478" s="731" t="s">
        <v>623</v>
      </c>
      <c r="H478" s="731">
        <v>33520</v>
      </c>
      <c r="I478" s="731">
        <v>33520</v>
      </c>
      <c r="J478" s="731" t="s">
        <v>1230</v>
      </c>
      <c r="K478" s="731" t="s">
        <v>1231</v>
      </c>
      <c r="L478" s="734">
        <v>0</v>
      </c>
      <c r="M478" s="734">
        <v>0</v>
      </c>
      <c r="N478" s="735">
        <v>2.8421709430404007E-14</v>
      </c>
    </row>
    <row r="479" spans="1:14" ht="14.45" customHeight="1" x14ac:dyDescent="0.2">
      <c r="A479" s="729" t="s">
        <v>589</v>
      </c>
      <c r="B479" s="730" t="s">
        <v>590</v>
      </c>
      <c r="C479" s="731" t="s">
        <v>613</v>
      </c>
      <c r="D479" s="732" t="s">
        <v>614</v>
      </c>
      <c r="E479" s="733">
        <v>50113001</v>
      </c>
      <c r="F479" s="732" t="s">
        <v>622</v>
      </c>
      <c r="G479" s="731" t="s">
        <v>623</v>
      </c>
      <c r="H479" s="731">
        <v>199680</v>
      </c>
      <c r="I479" s="731">
        <v>199680</v>
      </c>
      <c r="J479" s="731" t="s">
        <v>1232</v>
      </c>
      <c r="K479" s="731" t="s">
        <v>1233</v>
      </c>
      <c r="L479" s="734">
        <v>362.45999999999992</v>
      </c>
      <c r="M479" s="734">
        <v>1</v>
      </c>
      <c r="N479" s="735">
        <v>362.45999999999992</v>
      </c>
    </row>
    <row r="480" spans="1:14" ht="14.45" customHeight="1" x14ac:dyDescent="0.2">
      <c r="A480" s="729" t="s">
        <v>589</v>
      </c>
      <c r="B480" s="730" t="s">
        <v>590</v>
      </c>
      <c r="C480" s="731" t="s">
        <v>613</v>
      </c>
      <c r="D480" s="732" t="s">
        <v>614</v>
      </c>
      <c r="E480" s="733">
        <v>50113001</v>
      </c>
      <c r="F480" s="732" t="s">
        <v>622</v>
      </c>
      <c r="G480" s="731" t="s">
        <v>623</v>
      </c>
      <c r="H480" s="731">
        <v>846413</v>
      </c>
      <c r="I480" s="731">
        <v>57585</v>
      </c>
      <c r="J480" s="731" t="s">
        <v>957</v>
      </c>
      <c r="K480" s="731" t="s">
        <v>958</v>
      </c>
      <c r="L480" s="734">
        <v>133.12000000000003</v>
      </c>
      <c r="M480" s="734">
        <v>2</v>
      </c>
      <c r="N480" s="735">
        <v>266.24000000000007</v>
      </c>
    </row>
    <row r="481" spans="1:14" ht="14.45" customHeight="1" x14ac:dyDescent="0.2">
      <c r="A481" s="729" t="s">
        <v>589</v>
      </c>
      <c r="B481" s="730" t="s">
        <v>590</v>
      </c>
      <c r="C481" s="731" t="s">
        <v>613</v>
      </c>
      <c r="D481" s="732" t="s">
        <v>614</v>
      </c>
      <c r="E481" s="733">
        <v>50113001</v>
      </c>
      <c r="F481" s="732" t="s">
        <v>622</v>
      </c>
      <c r="G481" s="731" t="s">
        <v>623</v>
      </c>
      <c r="H481" s="731">
        <v>848560</v>
      </c>
      <c r="I481" s="731">
        <v>125752</v>
      </c>
      <c r="J481" s="731" t="s">
        <v>1234</v>
      </c>
      <c r="K481" s="731" t="s">
        <v>1235</v>
      </c>
      <c r="L481" s="734">
        <v>222.98999999999998</v>
      </c>
      <c r="M481" s="734">
        <v>1</v>
      </c>
      <c r="N481" s="735">
        <v>222.98999999999998</v>
      </c>
    </row>
    <row r="482" spans="1:14" ht="14.45" customHeight="1" x14ac:dyDescent="0.2">
      <c r="A482" s="729" t="s">
        <v>589</v>
      </c>
      <c r="B482" s="730" t="s">
        <v>590</v>
      </c>
      <c r="C482" s="731" t="s">
        <v>613</v>
      </c>
      <c r="D482" s="732" t="s">
        <v>614</v>
      </c>
      <c r="E482" s="733">
        <v>50113001</v>
      </c>
      <c r="F482" s="732" t="s">
        <v>622</v>
      </c>
      <c r="G482" s="731" t="s">
        <v>636</v>
      </c>
      <c r="H482" s="731">
        <v>243131</v>
      </c>
      <c r="I482" s="731">
        <v>243131</v>
      </c>
      <c r="J482" s="731" t="s">
        <v>961</v>
      </c>
      <c r="K482" s="731" t="s">
        <v>962</v>
      </c>
      <c r="L482" s="734">
        <v>77.679999999999978</v>
      </c>
      <c r="M482" s="734">
        <v>2</v>
      </c>
      <c r="N482" s="735">
        <v>155.35999999999996</v>
      </c>
    </row>
    <row r="483" spans="1:14" ht="14.45" customHeight="1" x14ac:dyDescent="0.2">
      <c r="A483" s="729" t="s">
        <v>589</v>
      </c>
      <c r="B483" s="730" t="s">
        <v>590</v>
      </c>
      <c r="C483" s="731" t="s">
        <v>613</v>
      </c>
      <c r="D483" s="732" t="s">
        <v>614</v>
      </c>
      <c r="E483" s="733">
        <v>50113001</v>
      </c>
      <c r="F483" s="732" t="s">
        <v>622</v>
      </c>
      <c r="G483" s="731" t="s">
        <v>636</v>
      </c>
      <c r="H483" s="731">
        <v>243138</v>
      </c>
      <c r="I483" s="731">
        <v>243138</v>
      </c>
      <c r="J483" s="731" t="s">
        <v>1236</v>
      </c>
      <c r="K483" s="731" t="s">
        <v>1237</v>
      </c>
      <c r="L483" s="734">
        <v>61.105000000000004</v>
      </c>
      <c r="M483" s="734">
        <v>2</v>
      </c>
      <c r="N483" s="735">
        <v>122.21000000000001</v>
      </c>
    </row>
    <row r="484" spans="1:14" ht="14.45" customHeight="1" x14ac:dyDescent="0.2">
      <c r="A484" s="729" t="s">
        <v>589</v>
      </c>
      <c r="B484" s="730" t="s">
        <v>590</v>
      </c>
      <c r="C484" s="731" t="s">
        <v>613</v>
      </c>
      <c r="D484" s="732" t="s">
        <v>614</v>
      </c>
      <c r="E484" s="733">
        <v>50113001</v>
      </c>
      <c r="F484" s="732" t="s">
        <v>622</v>
      </c>
      <c r="G484" s="731" t="s">
        <v>623</v>
      </c>
      <c r="H484" s="731">
        <v>214598</v>
      </c>
      <c r="I484" s="731">
        <v>214598</v>
      </c>
      <c r="J484" s="731" t="s">
        <v>967</v>
      </c>
      <c r="K484" s="731" t="s">
        <v>968</v>
      </c>
      <c r="L484" s="734">
        <v>181.79999999999998</v>
      </c>
      <c r="M484" s="734">
        <v>1</v>
      </c>
      <c r="N484" s="735">
        <v>181.79999999999998</v>
      </c>
    </row>
    <row r="485" spans="1:14" ht="14.45" customHeight="1" x14ac:dyDescent="0.2">
      <c r="A485" s="729" t="s">
        <v>589</v>
      </c>
      <c r="B485" s="730" t="s">
        <v>590</v>
      </c>
      <c r="C485" s="731" t="s">
        <v>613</v>
      </c>
      <c r="D485" s="732" t="s">
        <v>614</v>
      </c>
      <c r="E485" s="733">
        <v>50113001</v>
      </c>
      <c r="F485" s="732" t="s">
        <v>622</v>
      </c>
      <c r="G485" s="731" t="s">
        <v>623</v>
      </c>
      <c r="H485" s="731">
        <v>201703</v>
      </c>
      <c r="I485" s="731">
        <v>201703</v>
      </c>
      <c r="J485" s="731" t="s">
        <v>1238</v>
      </c>
      <c r="K485" s="731" t="s">
        <v>1239</v>
      </c>
      <c r="L485" s="734">
        <v>49.339999999999996</v>
      </c>
      <c r="M485" s="734">
        <v>1</v>
      </c>
      <c r="N485" s="735">
        <v>49.339999999999996</v>
      </c>
    </row>
    <row r="486" spans="1:14" ht="14.45" customHeight="1" x14ac:dyDescent="0.2">
      <c r="A486" s="729" t="s">
        <v>589</v>
      </c>
      <c r="B486" s="730" t="s">
        <v>590</v>
      </c>
      <c r="C486" s="731" t="s">
        <v>613</v>
      </c>
      <c r="D486" s="732" t="s">
        <v>614</v>
      </c>
      <c r="E486" s="733">
        <v>50113001</v>
      </c>
      <c r="F486" s="732" t="s">
        <v>622</v>
      </c>
      <c r="G486" s="731" t="s">
        <v>623</v>
      </c>
      <c r="H486" s="731">
        <v>243142</v>
      </c>
      <c r="I486" s="731">
        <v>243142</v>
      </c>
      <c r="J486" s="731" t="s">
        <v>710</v>
      </c>
      <c r="K486" s="731" t="s">
        <v>711</v>
      </c>
      <c r="L486" s="734">
        <v>184.74333333333334</v>
      </c>
      <c r="M486" s="734">
        <v>3</v>
      </c>
      <c r="N486" s="735">
        <v>554.23</v>
      </c>
    </row>
    <row r="487" spans="1:14" ht="14.45" customHeight="1" x14ac:dyDescent="0.2">
      <c r="A487" s="729" t="s">
        <v>589</v>
      </c>
      <c r="B487" s="730" t="s">
        <v>590</v>
      </c>
      <c r="C487" s="731" t="s">
        <v>613</v>
      </c>
      <c r="D487" s="732" t="s">
        <v>614</v>
      </c>
      <c r="E487" s="733">
        <v>50113001</v>
      </c>
      <c r="F487" s="732" t="s">
        <v>622</v>
      </c>
      <c r="G487" s="731" t="s">
        <v>623</v>
      </c>
      <c r="H487" s="731">
        <v>152334</v>
      </c>
      <c r="I487" s="731">
        <v>52334</v>
      </c>
      <c r="J487" s="731" t="s">
        <v>710</v>
      </c>
      <c r="K487" s="731" t="s">
        <v>711</v>
      </c>
      <c r="L487" s="734">
        <v>188.04999999999998</v>
      </c>
      <c r="M487" s="734">
        <v>4</v>
      </c>
      <c r="N487" s="735">
        <v>752.19999999999993</v>
      </c>
    </row>
    <row r="488" spans="1:14" ht="14.45" customHeight="1" x14ac:dyDescent="0.2">
      <c r="A488" s="729" t="s">
        <v>589</v>
      </c>
      <c r="B488" s="730" t="s">
        <v>590</v>
      </c>
      <c r="C488" s="731" t="s">
        <v>613</v>
      </c>
      <c r="D488" s="732" t="s">
        <v>614</v>
      </c>
      <c r="E488" s="733">
        <v>50113001</v>
      </c>
      <c r="F488" s="732" t="s">
        <v>622</v>
      </c>
      <c r="G488" s="731" t="s">
        <v>636</v>
      </c>
      <c r="H488" s="731">
        <v>213477</v>
      </c>
      <c r="I488" s="731">
        <v>213477</v>
      </c>
      <c r="J488" s="731" t="s">
        <v>712</v>
      </c>
      <c r="K488" s="731" t="s">
        <v>713</v>
      </c>
      <c r="L488" s="734">
        <v>3299.9755555555553</v>
      </c>
      <c r="M488" s="734">
        <v>9</v>
      </c>
      <c r="N488" s="735">
        <v>29699.78</v>
      </c>
    </row>
    <row r="489" spans="1:14" ht="14.45" customHeight="1" x14ac:dyDescent="0.2">
      <c r="A489" s="729" t="s">
        <v>589</v>
      </c>
      <c r="B489" s="730" t="s">
        <v>590</v>
      </c>
      <c r="C489" s="731" t="s">
        <v>613</v>
      </c>
      <c r="D489" s="732" t="s">
        <v>614</v>
      </c>
      <c r="E489" s="733">
        <v>50113001</v>
      </c>
      <c r="F489" s="732" t="s">
        <v>622</v>
      </c>
      <c r="G489" s="731" t="s">
        <v>636</v>
      </c>
      <c r="H489" s="731">
        <v>156805</v>
      </c>
      <c r="I489" s="731">
        <v>56805</v>
      </c>
      <c r="J489" s="731" t="s">
        <v>973</v>
      </c>
      <c r="K489" s="731" t="s">
        <v>1240</v>
      </c>
      <c r="L489" s="734">
        <v>58.640000000000015</v>
      </c>
      <c r="M489" s="734">
        <v>1</v>
      </c>
      <c r="N489" s="735">
        <v>58.640000000000015</v>
      </c>
    </row>
    <row r="490" spans="1:14" ht="14.45" customHeight="1" x14ac:dyDescent="0.2">
      <c r="A490" s="729" t="s">
        <v>589</v>
      </c>
      <c r="B490" s="730" t="s">
        <v>590</v>
      </c>
      <c r="C490" s="731" t="s">
        <v>613</v>
      </c>
      <c r="D490" s="732" t="s">
        <v>614</v>
      </c>
      <c r="E490" s="733">
        <v>50113001</v>
      </c>
      <c r="F490" s="732" t="s">
        <v>622</v>
      </c>
      <c r="G490" s="731" t="s">
        <v>636</v>
      </c>
      <c r="H490" s="731">
        <v>156804</v>
      </c>
      <c r="I490" s="731">
        <v>56804</v>
      </c>
      <c r="J490" s="731" t="s">
        <v>973</v>
      </c>
      <c r="K490" s="731" t="s">
        <v>974</v>
      </c>
      <c r="L490" s="734">
        <v>31.339999999999989</v>
      </c>
      <c r="M490" s="734">
        <v>2</v>
      </c>
      <c r="N490" s="735">
        <v>62.679999999999978</v>
      </c>
    </row>
    <row r="491" spans="1:14" ht="14.45" customHeight="1" x14ac:dyDescent="0.2">
      <c r="A491" s="729" t="s">
        <v>589</v>
      </c>
      <c r="B491" s="730" t="s">
        <v>590</v>
      </c>
      <c r="C491" s="731" t="s">
        <v>613</v>
      </c>
      <c r="D491" s="732" t="s">
        <v>614</v>
      </c>
      <c r="E491" s="733">
        <v>50113001</v>
      </c>
      <c r="F491" s="732" t="s">
        <v>622</v>
      </c>
      <c r="G491" s="731" t="s">
        <v>636</v>
      </c>
      <c r="H491" s="731">
        <v>239807</v>
      </c>
      <c r="I491" s="731">
        <v>239807</v>
      </c>
      <c r="J491" s="731" t="s">
        <v>1241</v>
      </c>
      <c r="K491" s="731" t="s">
        <v>1242</v>
      </c>
      <c r="L491" s="734">
        <v>40.349999999999994</v>
      </c>
      <c r="M491" s="734">
        <v>13</v>
      </c>
      <c r="N491" s="735">
        <v>524.54999999999995</v>
      </c>
    </row>
    <row r="492" spans="1:14" ht="14.45" customHeight="1" x14ac:dyDescent="0.2">
      <c r="A492" s="729" t="s">
        <v>589</v>
      </c>
      <c r="B492" s="730" t="s">
        <v>590</v>
      </c>
      <c r="C492" s="731" t="s">
        <v>613</v>
      </c>
      <c r="D492" s="732" t="s">
        <v>614</v>
      </c>
      <c r="E492" s="733">
        <v>50113001</v>
      </c>
      <c r="F492" s="732" t="s">
        <v>622</v>
      </c>
      <c r="G492" s="731" t="s">
        <v>636</v>
      </c>
      <c r="H492" s="731">
        <v>214036</v>
      </c>
      <c r="I492" s="731">
        <v>214036</v>
      </c>
      <c r="J492" s="731" t="s">
        <v>1241</v>
      </c>
      <c r="K492" s="731" t="s">
        <v>1242</v>
      </c>
      <c r="L492" s="734">
        <v>40.35</v>
      </c>
      <c r="M492" s="734">
        <v>23</v>
      </c>
      <c r="N492" s="735">
        <v>928.05000000000007</v>
      </c>
    </row>
    <row r="493" spans="1:14" ht="14.45" customHeight="1" x14ac:dyDescent="0.2">
      <c r="A493" s="729" t="s">
        <v>589</v>
      </c>
      <c r="B493" s="730" t="s">
        <v>590</v>
      </c>
      <c r="C493" s="731" t="s">
        <v>613</v>
      </c>
      <c r="D493" s="732" t="s">
        <v>614</v>
      </c>
      <c r="E493" s="733">
        <v>50113001</v>
      </c>
      <c r="F493" s="732" t="s">
        <v>622</v>
      </c>
      <c r="G493" s="731" t="s">
        <v>623</v>
      </c>
      <c r="H493" s="731">
        <v>221744</v>
      </c>
      <c r="I493" s="731">
        <v>221744</v>
      </c>
      <c r="J493" s="731" t="s">
        <v>1243</v>
      </c>
      <c r="K493" s="731" t="s">
        <v>1244</v>
      </c>
      <c r="L493" s="734">
        <v>51.239999999999995</v>
      </c>
      <c r="M493" s="734">
        <v>10</v>
      </c>
      <c r="N493" s="735">
        <v>512.4</v>
      </c>
    </row>
    <row r="494" spans="1:14" ht="14.45" customHeight="1" x14ac:dyDescent="0.2">
      <c r="A494" s="729" t="s">
        <v>589</v>
      </c>
      <c r="B494" s="730" t="s">
        <v>590</v>
      </c>
      <c r="C494" s="731" t="s">
        <v>613</v>
      </c>
      <c r="D494" s="732" t="s">
        <v>614</v>
      </c>
      <c r="E494" s="733">
        <v>50113001</v>
      </c>
      <c r="F494" s="732" t="s">
        <v>622</v>
      </c>
      <c r="G494" s="731" t="s">
        <v>623</v>
      </c>
      <c r="H494" s="731">
        <v>198876</v>
      </c>
      <c r="I494" s="731">
        <v>98876</v>
      </c>
      <c r="J494" s="731" t="s">
        <v>1245</v>
      </c>
      <c r="K494" s="731" t="s">
        <v>1246</v>
      </c>
      <c r="L494" s="734">
        <v>255.20000000000002</v>
      </c>
      <c r="M494" s="734">
        <v>7</v>
      </c>
      <c r="N494" s="735">
        <v>1786.4</v>
      </c>
    </row>
    <row r="495" spans="1:14" ht="14.45" customHeight="1" x14ac:dyDescent="0.2">
      <c r="A495" s="729" t="s">
        <v>589</v>
      </c>
      <c r="B495" s="730" t="s">
        <v>590</v>
      </c>
      <c r="C495" s="731" t="s">
        <v>613</v>
      </c>
      <c r="D495" s="732" t="s">
        <v>614</v>
      </c>
      <c r="E495" s="733">
        <v>50113001</v>
      </c>
      <c r="F495" s="732" t="s">
        <v>622</v>
      </c>
      <c r="G495" s="731" t="s">
        <v>623</v>
      </c>
      <c r="H495" s="731">
        <v>198872</v>
      </c>
      <c r="I495" s="731">
        <v>98872</v>
      </c>
      <c r="J495" s="731" t="s">
        <v>1245</v>
      </c>
      <c r="K495" s="731" t="s">
        <v>1247</v>
      </c>
      <c r="L495" s="734">
        <v>312.83999999999997</v>
      </c>
      <c r="M495" s="734">
        <v>2</v>
      </c>
      <c r="N495" s="735">
        <v>625.67999999999995</v>
      </c>
    </row>
    <row r="496" spans="1:14" ht="14.45" customHeight="1" x14ac:dyDescent="0.2">
      <c r="A496" s="729" t="s">
        <v>589</v>
      </c>
      <c r="B496" s="730" t="s">
        <v>590</v>
      </c>
      <c r="C496" s="731" t="s">
        <v>613</v>
      </c>
      <c r="D496" s="732" t="s">
        <v>614</v>
      </c>
      <c r="E496" s="733">
        <v>50113001</v>
      </c>
      <c r="F496" s="732" t="s">
        <v>622</v>
      </c>
      <c r="G496" s="731" t="s">
        <v>623</v>
      </c>
      <c r="H496" s="731">
        <v>198864</v>
      </c>
      <c r="I496" s="731">
        <v>98864</v>
      </c>
      <c r="J496" s="731" t="s">
        <v>1245</v>
      </c>
      <c r="K496" s="731" t="s">
        <v>1248</v>
      </c>
      <c r="L496" s="734">
        <v>537.86999999999989</v>
      </c>
      <c r="M496" s="734">
        <v>2</v>
      </c>
      <c r="N496" s="735">
        <v>1075.7399999999998</v>
      </c>
    </row>
    <row r="497" spans="1:14" ht="14.45" customHeight="1" x14ac:dyDescent="0.2">
      <c r="A497" s="729" t="s">
        <v>589</v>
      </c>
      <c r="B497" s="730" t="s">
        <v>590</v>
      </c>
      <c r="C497" s="731" t="s">
        <v>613</v>
      </c>
      <c r="D497" s="732" t="s">
        <v>614</v>
      </c>
      <c r="E497" s="733">
        <v>50113001</v>
      </c>
      <c r="F497" s="732" t="s">
        <v>622</v>
      </c>
      <c r="G497" s="731" t="s">
        <v>623</v>
      </c>
      <c r="H497" s="731">
        <v>198880</v>
      </c>
      <c r="I497" s="731">
        <v>98880</v>
      </c>
      <c r="J497" s="731" t="s">
        <v>1245</v>
      </c>
      <c r="K497" s="731" t="s">
        <v>1249</v>
      </c>
      <c r="L497" s="734">
        <v>201.30000271867806</v>
      </c>
      <c r="M497" s="734">
        <v>7</v>
      </c>
      <c r="N497" s="735">
        <v>1409.1000190307464</v>
      </c>
    </row>
    <row r="498" spans="1:14" ht="14.45" customHeight="1" x14ac:dyDescent="0.2">
      <c r="A498" s="729" t="s">
        <v>589</v>
      </c>
      <c r="B498" s="730" t="s">
        <v>590</v>
      </c>
      <c r="C498" s="731" t="s">
        <v>613</v>
      </c>
      <c r="D498" s="732" t="s">
        <v>614</v>
      </c>
      <c r="E498" s="733">
        <v>50113001</v>
      </c>
      <c r="F498" s="732" t="s">
        <v>622</v>
      </c>
      <c r="G498" s="731" t="s">
        <v>623</v>
      </c>
      <c r="H498" s="731">
        <v>165633</v>
      </c>
      <c r="I498" s="731">
        <v>165751</v>
      </c>
      <c r="J498" s="731" t="s">
        <v>1250</v>
      </c>
      <c r="K498" s="731" t="s">
        <v>1251</v>
      </c>
      <c r="L498" s="734">
        <v>3951.64</v>
      </c>
      <c r="M498" s="734">
        <v>2</v>
      </c>
      <c r="N498" s="735">
        <v>7903.28</v>
      </c>
    </row>
    <row r="499" spans="1:14" ht="14.45" customHeight="1" x14ac:dyDescent="0.2">
      <c r="A499" s="729" t="s">
        <v>589</v>
      </c>
      <c r="B499" s="730" t="s">
        <v>590</v>
      </c>
      <c r="C499" s="731" t="s">
        <v>613</v>
      </c>
      <c r="D499" s="732" t="s">
        <v>614</v>
      </c>
      <c r="E499" s="733">
        <v>50113001</v>
      </c>
      <c r="F499" s="732" t="s">
        <v>622</v>
      </c>
      <c r="G499" s="731" t="s">
        <v>623</v>
      </c>
      <c r="H499" s="731">
        <v>217219</v>
      </c>
      <c r="I499" s="731">
        <v>217219</v>
      </c>
      <c r="J499" s="731" t="s">
        <v>1252</v>
      </c>
      <c r="K499" s="731" t="s">
        <v>1228</v>
      </c>
      <c r="L499" s="734">
        <v>187.44000000000003</v>
      </c>
      <c r="M499" s="734">
        <v>4</v>
      </c>
      <c r="N499" s="735">
        <v>749.7600000000001</v>
      </c>
    </row>
    <row r="500" spans="1:14" ht="14.45" customHeight="1" x14ac:dyDescent="0.2">
      <c r="A500" s="729" t="s">
        <v>589</v>
      </c>
      <c r="B500" s="730" t="s">
        <v>590</v>
      </c>
      <c r="C500" s="731" t="s">
        <v>613</v>
      </c>
      <c r="D500" s="732" t="s">
        <v>614</v>
      </c>
      <c r="E500" s="733">
        <v>50113001</v>
      </c>
      <c r="F500" s="732" t="s">
        <v>622</v>
      </c>
      <c r="G500" s="731" t="s">
        <v>623</v>
      </c>
      <c r="H500" s="731">
        <v>217218</v>
      </c>
      <c r="I500" s="731">
        <v>217218</v>
      </c>
      <c r="J500" s="731" t="s">
        <v>1253</v>
      </c>
      <c r="K500" s="731" t="s">
        <v>1228</v>
      </c>
      <c r="L500" s="734">
        <v>187.44000000000003</v>
      </c>
      <c r="M500" s="734">
        <v>2</v>
      </c>
      <c r="N500" s="735">
        <v>374.88000000000005</v>
      </c>
    </row>
    <row r="501" spans="1:14" ht="14.45" customHeight="1" x14ac:dyDescent="0.2">
      <c r="A501" s="729" t="s">
        <v>589</v>
      </c>
      <c r="B501" s="730" t="s">
        <v>590</v>
      </c>
      <c r="C501" s="731" t="s">
        <v>613</v>
      </c>
      <c r="D501" s="732" t="s">
        <v>614</v>
      </c>
      <c r="E501" s="733">
        <v>50113001</v>
      </c>
      <c r="F501" s="732" t="s">
        <v>622</v>
      </c>
      <c r="G501" s="731" t="s">
        <v>623</v>
      </c>
      <c r="H501" s="731">
        <v>31915</v>
      </c>
      <c r="I501" s="731">
        <v>31915</v>
      </c>
      <c r="J501" s="731" t="s">
        <v>714</v>
      </c>
      <c r="K501" s="731" t="s">
        <v>715</v>
      </c>
      <c r="L501" s="734">
        <v>173.69</v>
      </c>
      <c r="M501" s="734">
        <v>62</v>
      </c>
      <c r="N501" s="735">
        <v>10768.78</v>
      </c>
    </row>
    <row r="502" spans="1:14" ht="14.45" customHeight="1" x14ac:dyDescent="0.2">
      <c r="A502" s="729" t="s">
        <v>589</v>
      </c>
      <c r="B502" s="730" t="s">
        <v>590</v>
      </c>
      <c r="C502" s="731" t="s">
        <v>613</v>
      </c>
      <c r="D502" s="732" t="s">
        <v>614</v>
      </c>
      <c r="E502" s="733">
        <v>50113001</v>
      </c>
      <c r="F502" s="732" t="s">
        <v>622</v>
      </c>
      <c r="G502" s="731" t="s">
        <v>623</v>
      </c>
      <c r="H502" s="731">
        <v>98901</v>
      </c>
      <c r="I502" s="731">
        <v>98901</v>
      </c>
      <c r="J502" s="731" t="s">
        <v>1254</v>
      </c>
      <c r="K502" s="731" t="s">
        <v>1246</v>
      </c>
      <c r="L502" s="734">
        <v>320.22000000000003</v>
      </c>
      <c r="M502" s="734">
        <v>5</v>
      </c>
      <c r="N502" s="735">
        <v>1601.1000000000001</v>
      </c>
    </row>
    <row r="503" spans="1:14" ht="14.45" customHeight="1" x14ac:dyDescent="0.2">
      <c r="A503" s="729" t="s">
        <v>589</v>
      </c>
      <c r="B503" s="730" t="s">
        <v>590</v>
      </c>
      <c r="C503" s="731" t="s">
        <v>613</v>
      </c>
      <c r="D503" s="732" t="s">
        <v>614</v>
      </c>
      <c r="E503" s="733">
        <v>50113001</v>
      </c>
      <c r="F503" s="732" t="s">
        <v>622</v>
      </c>
      <c r="G503" s="731" t="s">
        <v>623</v>
      </c>
      <c r="H503" s="731">
        <v>106093</v>
      </c>
      <c r="I503" s="731">
        <v>6093</v>
      </c>
      <c r="J503" s="731" t="s">
        <v>1255</v>
      </c>
      <c r="K503" s="731" t="s">
        <v>1256</v>
      </c>
      <c r="L503" s="734">
        <v>171.45000000000002</v>
      </c>
      <c r="M503" s="734">
        <v>1</v>
      </c>
      <c r="N503" s="735">
        <v>171.45000000000002</v>
      </c>
    </row>
    <row r="504" spans="1:14" ht="14.45" customHeight="1" x14ac:dyDescent="0.2">
      <c r="A504" s="729" t="s">
        <v>589</v>
      </c>
      <c r="B504" s="730" t="s">
        <v>590</v>
      </c>
      <c r="C504" s="731" t="s">
        <v>613</v>
      </c>
      <c r="D504" s="732" t="s">
        <v>614</v>
      </c>
      <c r="E504" s="733">
        <v>50113001</v>
      </c>
      <c r="F504" s="732" t="s">
        <v>622</v>
      </c>
      <c r="G504" s="731" t="s">
        <v>623</v>
      </c>
      <c r="H504" s="731">
        <v>125366</v>
      </c>
      <c r="I504" s="731">
        <v>25366</v>
      </c>
      <c r="J504" s="731" t="s">
        <v>717</v>
      </c>
      <c r="K504" s="731" t="s">
        <v>985</v>
      </c>
      <c r="L504" s="734">
        <v>68.427058823529393</v>
      </c>
      <c r="M504" s="734">
        <v>17</v>
      </c>
      <c r="N504" s="735">
        <v>1163.2599999999998</v>
      </c>
    </row>
    <row r="505" spans="1:14" ht="14.45" customHeight="1" x14ac:dyDescent="0.2">
      <c r="A505" s="729" t="s">
        <v>589</v>
      </c>
      <c r="B505" s="730" t="s">
        <v>590</v>
      </c>
      <c r="C505" s="731" t="s">
        <v>613</v>
      </c>
      <c r="D505" s="732" t="s">
        <v>614</v>
      </c>
      <c r="E505" s="733">
        <v>50113001</v>
      </c>
      <c r="F505" s="732" t="s">
        <v>622</v>
      </c>
      <c r="G505" s="731" t="s">
        <v>623</v>
      </c>
      <c r="H505" s="731">
        <v>215605</v>
      </c>
      <c r="I505" s="731">
        <v>215605</v>
      </c>
      <c r="J505" s="731" t="s">
        <v>717</v>
      </c>
      <c r="K505" s="731" t="s">
        <v>718</v>
      </c>
      <c r="L505" s="734">
        <v>28.269999999999996</v>
      </c>
      <c r="M505" s="734">
        <v>1</v>
      </c>
      <c r="N505" s="735">
        <v>28.269999999999996</v>
      </c>
    </row>
    <row r="506" spans="1:14" ht="14.45" customHeight="1" x14ac:dyDescent="0.2">
      <c r="A506" s="729" t="s">
        <v>589</v>
      </c>
      <c r="B506" s="730" t="s">
        <v>590</v>
      </c>
      <c r="C506" s="731" t="s">
        <v>613</v>
      </c>
      <c r="D506" s="732" t="s">
        <v>614</v>
      </c>
      <c r="E506" s="733">
        <v>50113001</v>
      </c>
      <c r="F506" s="732" t="s">
        <v>622</v>
      </c>
      <c r="G506" s="731" t="s">
        <v>623</v>
      </c>
      <c r="H506" s="731">
        <v>109139</v>
      </c>
      <c r="I506" s="731">
        <v>176129</v>
      </c>
      <c r="J506" s="731" t="s">
        <v>1257</v>
      </c>
      <c r="K506" s="731" t="s">
        <v>1258</v>
      </c>
      <c r="L506" s="734">
        <v>639.1400000000001</v>
      </c>
      <c r="M506" s="734">
        <v>10</v>
      </c>
      <c r="N506" s="735">
        <v>6391.4000000000005</v>
      </c>
    </row>
    <row r="507" spans="1:14" ht="14.45" customHeight="1" x14ac:dyDescent="0.2">
      <c r="A507" s="729" t="s">
        <v>589</v>
      </c>
      <c r="B507" s="730" t="s">
        <v>590</v>
      </c>
      <c r="C507" s="731" t="s">
        <v>613</v>
      </c>
      <c r="D507" s="732" t="s">
        <v>614</v>
      </c>
      <c r="E507" s="733">
        <v>50113001</v>
      </c>
      <c r="F507" s="732" t="s">
        <v>622</v>
      </c>
      <c r="G507" s="731" t="s">
        <v>623</v>
      </c>
      <c r="H507" s="731">
        <v>193746</v>
      </c>
      <c r="I507" s="731">
        <v>93746</v>
      </c>
      <c r="J507" s="731" t="s">
        <v>1259</v>
      </c>
      <c r="K507" s="731" t="s">
        <v>1260</v>
      </c>
      <c r="L507" s="734">
        <v>366.22</v>
      </c>
      <c r="M507" s="734">
        <v>13</v>
      </c>
      <c r="N507" s="735">
        <v>4760.8600000000006</v>
      </c>
    </row>
    <row r="508" spans="1:14" ht="14.45" customHeight="1" x14ac:dyDescent="0.2">
      <c r="A508" s="729" t="s">
        <v>589</v>
      </c>
      <c r="B508" s="730" t="s">
        <v>590</v>
      </c>
      <c r="C508" s="731" t="s">
        <v>613</v>
      </c>
      <c r="D508" s="732" t="s">
        <v>614</v>
      </c>
      <c r="E508" s="733">
        <v>50113001</v>
      </c>
      <c r="F508" s="732" t="s">
        <v>622</v>
      </c>
      <c r="G508" s="731" t="s">
        <v>636</v>
      </c>
      <c r="H508" s="731">
        <v>100308</v>
      </c>
      <c r="I508" s="731">
        <v>100308</v>
      </c>
      <c r="J508" s="731" t="s">
        <v>719</v>
      </c>
      <c r="K508" s="731" t="s">
        <v>720</v>
      </c>
      <c r="L508" s="734">
        <v>39.72999999999999</v>
      </c>
      <c r="M508" s="734">
        <v>5</v>
      </c>
      <c r="N508" s="735">
        <v>198.64999999999995</v>
      </c>
    </row>
    <row r="509" spans="1:14" ht="14.45" customHeight="1" x14ac:dyDescent="0.2">
      <c r="A509" s="729" t="s">
        <v>589</v>
      </c>
      <c r="B509" s="730" t="s">
        <v>590</v>
      </c>
      <c r="C509" s="731" t="s">
        <v>613</v>
      </c>
      <c r="D509" s="732" t="s">
        <v>614</v>
      </c>
      <c r="E509" s="733">
        <v>50113001</v>
      </c>
      <c r="F509" s="732" t="s">
        <v>622</v>
      </c>
      <c r="G509" s="731" t="s">
        <v>636</v>
      </c>
      <c r="H509" s="731">
        <v>846694</v>
      </c>
      <c r="I509" s="731">
        <v>100311</v>
      </c>
      <c r="J509" s="731" t="s">
        <v>721</v>
      </c>
      <c r="K509" s="731" t="s">
        <v>720</v>
      </c>
      <c r="L509" s="734">
        <v>59.29</v>
      </c>
      <c r="M509" s="734">
        <v>3</v>
      </c>
      <c r="N509" s="735">
        <v>177.87</v>
      </c>
    </row>
    <row r="510" spans="1:14" ht="14.45" customHeight="1" x14ac:dyDescent="0.2">
      <c r="A510" s="729" t="s">
        <v>589</v>
      </c>
      <c r="B510" s="730" t="s">
        <v>590</v>
      </c>
      <c r="C510" s="731" t="s">
        <v>613</v>
      </c>
      <c r="D510" s="732" t="s">
        <v>614</v>
      </c>
      <c r="E510" s="733">
        <v>50113001</v>
      </c>
      <c r="F510" s="732" t="s">
        <v>622</v>
      </c>
      <c r="G510" s="731" t="s">
        <v>623</v>
      </c>
      <c r="H510" s="731">
        <v>214337</v>
      </c>
      <c r="I510" s="731">
        <v>214337</v>
      </c>
      <c r="J510" s="731" t="s">
        <v>1261</v>
      </c>
      <c r="K510" s="731" t="s">
        <v>723</v>
      </c>
      <c r="L510" s="734">
        <v>279.02000000000004</v>
      </c>
      <c r="M510" s="734">
        <v>10</v>
      </c>
      <c r="N510" s="735">
        <v>2790.2000000000003</v>
      </c>
    </row>
    <row r="511" spans="1:14" ht="14.45" customHeight="1" x14ac:dyDescent="0.2">
      <c r="A511" s="729" t="s">
        <v>589</v>
      </c>
      <c r="B511" s="730" t="s">
        <v>590</v>
      </c>
      <c r="C511" s="731" t="s">
        <v>613</v>
      </c>
      <c r="D511" s="732" t="s">
        <v>614</v>
      </c>
      <c r="E511" s="733">
        <v>50113001</v>
      </c>
      <c r="F511" s="732" t="s">
        <v>622</v>
      </c>
      <c r="G511" s="731" t="s">
        <v>623</v>
      </c>
      <c r="H511" s="731">
        <v>214355</v>
      </c>
      <c r="I511" s="731">
        <v>214355</v>
      </c>
      <c r="J511" s="731" t="s">
        <v>722</v>
      </c>
      <c r="K511" s="731" t="s">
        <v>723</v>
      </c>
      <c r="L511" s="734">
        <v>239.44461538461536</v>
      </c>
      <c r="M511" s="734">
        <v>26</v>
      </c>
      <c r="N511" s="735">
        <v>6225.5599999999995</v>
      </c>
    </row>
    <row r="512" spans="1:14" ht="14.45" customHeight="1" x14ac:dyDescent="0.2">
      <c r="A512" s="729" t="s">
        <v>589</v>
      </c>
      <c r="B512" s="730" t="s">
        <v>590</v>
      </c>
      <c r="C512" s="731" t="s">
        <v>613</v>
      </c>
      <c r="D512" s="732" t="s">
        <v>614</v>
      </c>
      <c r="E512" s="733">
        <v>50113001</v>
      </c>
      <c r="F512" s="732" t="s">
        <v>622</v>
      </c>
      <c r="G512" s="731" t="s">
        <v>623</v>
      </c>
      <c r="H512" s="731">
        <v>176205</v>
      </c>
      <c r="I512" s="731">
        <v>180825</v>
      </c>
      <c r="J512" s="731" t="s">
        <v>724</v>
      </c>
      <c r="K512" s="731" t="s">
        <v>725</v>
      </c>
      <c r="L512" s="734">
        <v>104.64000000000004</v>
      </c>
      <c r="M512" s="734">
        <v>4</v>
      </c>
      <c r="N512" s="735">
        <v>418.56000000000017</v>
      </c>
    </row>
    <row r="513" spans="1:14" ht="14.45" customHeight="1" x14ac:dyDescent="0.2">
      <c r="A513" s="729" t="s">
        <v>589</v>
      </c>
      <c r="B513" s="730" t="s">
        <v>590</v>
      </c>
      <c r="C513" s="731" t="s">
        <v>613</v>
      </c>
      <c r="D513" s="732" t="s">
        <v>614</v>
      </c>
      <c r="E513" s="733">
        <v>50113001</v>
      </c>
      <c r="F513" s="732" t="s">
        <v>622</v>
      </c>
      <c r="G513" s="731" t="s">
        <v>623</v>
      </c>
      <c r="H513" s="731">
        <v>100858</v>
      </c>
      <c r="I513" s="731">
        <v>858</v>
      </c>
      <c r="J513" s="731" t="s">
        <v>986</v>
      </c>
      <c r="K513" s="731" t="s">
        <v>987</v>
      </c>
      <c r="L513" s="734">
        <v>43.87</v>
      </c>
      <c r="M513" s="734">
        <v>1</v>
      </c>
      <c r="N513" s="735">
        <v>43.87</v>
      </c>
    </row>
    <row r="514" spans="1:14" ht="14.45" customHeight="1" x14ac:dyDescent="0.2">
      <c r="A514" s="729" t="s">
        <v>589</v>
      </c>
      <c r="B514" s="730" t="s">
        <v>590</v>
      </c>
      <c r="C514" s="731" t="s">
        <v>613</v>
      </c>
      <c r="D514" s="732" t="s">
        <v>614</v>
      </c>
      <c r="E514" s="733">
        <v>50113001</v>
      </c>
      <c r="F514" s="732" t="s">
        <v>622</v>
      </c>
      <c r="G514" s="731" t="s">
        <v>623</v>
      </c>
      <c r="H514" s="731">
        <v>216572</v>
      </c>
      <c r="I514" s="731">
        <v>216572</v>
      </c>
      <c r="J514" s="731" t="s">
        <v>726</v>
      </c>
      <c r="K514" s="731" t="s">
        <v>727</v>
      </c>
      <c r="L514" s="734">
        <v>36.413209273686981</v>
      </c>
      <c r="M514" s="734">
        <v>110</v>
      </c>
      <c r="N514" s="735">
        <v>4005.4530201055677</v>
      </c>
    </row>
    <row r="515" spans="1:14" ht="14.45" customHeight="1" x14ac:dyDescent="0.2">
      <c r="A515" s="729" t="s">
        <v>589</v>
      </c>
      <c r="B515" s="730" t="s">
        <v>590</v>
      </c>
      <c r="C515" s="731" t="s">
        <v>613</v>
      </c>
      <c r="D515" s="732" t="s">
        <v>614</v>
      </c>
      <c r="E515" s="733">
        <v>50113001</v>
      </c>
      <c r="F515" s="732" t="s">
        <v>622</v>
      </c>
      <c r="G515" s="731" t="s">
        <v>623</v>
      </c>
      <c r="H515" s="731">
        <v>100168</v>
      </c>
      <c r="I515" s="731">
        <v>168</v>
      </c>
      <c r="J515" s="731" t="s">
        <v>988</v>
      </c>
      <c r="K515" s="731" t="s">
        <v>989</v>
      </c>
      <c r="L515" s="734">
        <v>43.09</v>
      </c>
      <c r="M515" s="734">
        <v>1</v>
      </c>
      <c r="N515" s="735">
        <v>43.09</v>
      </c>
    </row>
    <row r="516" spans="1:14" ht="14.45" customHeight="1" x14ac:dyDescent="0.2">
      <c r="A516" s="729" t="s">
        <v>589</v>
      </c>
      <c r="B516" s="730" t="s">
        <v>590</v>
      </c>
      <c r="C516" s="731" t="s">
        <v>613</v>
      </c>
      <c r="D516" s="732" t="s">
        <v>614</v>
      </c>
      <c r="E516" s="733">
        <v>50113001</v>
      </c>
      <c r="F516" s="732" t="s">
        <v>622</v>
      </c>
      <c r="G516" s="731" t="s">
        <v>623</v>
      </c>
      <c r="H516" s="731">
        <v>223200</v>
      </c>
      <c r="I516" s="731">
        <v>223200</v>
      </c>
      <c r="J516" s="731" t="s">
        <v>1262</v>
      </c>
      <c r="K516" s="731" t="s">
        <v>1263</v>
      </c>
      <c r="L516" s="734">
        <v>135.30000000000001</v>
      </c>
      <c r="M516" s="734">
        <v>2</v>
      </c>
      <c r="N516" s="735">
        <v>270.60000000000002</v>
      </c>
    </row>
    <row r="517" spans="1:14" ht="14.45" customHeight="1" x14ac:dyDescent="0.2">
      <c r="A517" s="729" t="s">
        <v>589</v>
      </c>
      <c r="B517" s="730" t="s">
        <v>590</v>
      </c>
      <c r="C517" s="731" t="s">
        <v>613</v>
      </c>
      <c r="D517" s="732" t="s">
        <v>614</v>
      </c>
      <c r="E517" s="733">
        <v>50113001</v>
      </c>
      <c r="F517" s="732" t="s">
        <v>622</v>
      </c>
      <c r="G517" s="731" t="s">
        <v>623</v>
      </c>
      <c r="H517" s="731">
        <v>51383</v>
      </c>
      <c r="I517" s="731">
        <v>51383</v>
      </c>
      <c r="J517" s="731" t="s">
        <v>728</v>
      </c>
      <c r="K517" s="731" t="s">
        <v>732</v>
      </c>
      <c r="L517" s="734">
        <v>93.5</v>
      </c>
      <c r="M517" s="734">
        <v>35</v>
      </c>
      <c r="N517" s="735">
        <v>3272.5</v>
      </c>
    </row>
    <row r="518" spans="1:14" ht="14.45" customHeight="1" x14ac:dyDescent="0.2">
      <c r="A518" s="729" t="s">
        <v>589</v>
      </c>
      <c r="B518" s="730" t="s">
        <v>590</v>
      </c>
      <c r="C518" s="731" t="s">
        <v>613</v>
      </c>
      <c r="D518" s="732" t="s">
        <v>614</v>
      </c>
      <c r="E518" s="733">
        <v>50113001</v>
      </c>
      <c r="F518" s="732" t="s">
        <v>622</v>
      </c>
      <c r="G518" s="731" t="s">
        <v>623</v>
      </c>
      <c r="H518" s="731">
        <v>51367</v>
      </c>
      <c r="I518" s="731">
        <v>51367</v>
      </c>
      <c r="J518" s="731" t="s">
        <v>728</v>
      </c>
      <c r="K518" s="731" t="s">
        <v>731</v>
      </c>
      <c r="L518" s="734">
        <v>92.95</v>
      </c>
      <c r="M518" s="734">
        <v>77</v>
      </c>
      <c r="N518" s="735">
        <v>7157.1500000000005</v>
      </c>
    </row>
    <row r="519" spans="1:14" ht="14.45" customHeight="1" x14ac:dyDescent="0.2">
      <c r="A519" s="729" t="s">
        <v>589</v>
      </c>
      <c r="B519" s="730" t="s">
        <v>590</v>
      </c>
      <c r="C519" s="731" t="s">
        <v>613</v>
      </c>
      <c r="D519" s="732" t="s">
        <v>614</v>
      </c>
      <c r="E519" s="733">
        <v>50113001</v>
      </c>
      <c r="F519" s="732" t="s">
        <v>622</v>
      </c>
      <c r="G519" s="731" t="s">
        <v>623</v>
      </c>
      <c r="H519" s="731">
        <v>51366</v>
      </c>
      <c r="I519" s="731">
        <v>51366</v>
      </c>
      <c r="J519" s="731" t="s">
        <v>728</v>
      </c>
      <c r="K519" s="731" t="s">
        <v>730</v>
      </c>
      <c r="L519" s="734">
        <v>171.59999999999997</v>
      </c>
      <c r="M519" s="734">
        <v>140</v>
      </c>
      <c r="N519" s="735">
        <v>24023.999999999996</v>
      </c>
    </row>
    <row r="520" spans="1:14" ht="14.45" customHeight="1" x14ac:dyDescent="0.2">
      <c r="A520" s="729" t="s">
        <v>589</v>
      </c>
      <c r="B520" s="730" t="s">
        <v>590</v>
      </c>
      <c r="C520" s="731" t="s">
        <v>613</v>
      </c>
      <c r="D520" s="732" t="s">
        <v>614</v>
      </c>
      <c r="E520" s="733">
        <v>50113001</v>
      </c>
      <c r="F520" s="732" t="s">
        <v>622</v>
      </c>
      <c r="G520" s="731" t="s">
        <v>623</v>
      </c>
      <c r="H520" s="731">
        <v>51384</v>
      </c>
      <c r="I520" s="731">
        <v>51384</v>
      </c>
      <c r="J520" s="731" t="s">
        <v>728</v>
      </c>
      <c r="K520" s="731" t="s">
        <v>729</v>
      </c>
      <c r="L520" s="734">
        <v>192.5</v>
      </c>
      <c r="M520" s="734">
        <v>4</v>
      </c>
      <c r="N520" s="735">
        <v>770</v>
      </c>
    </row>
    <row r="521" spans="1:14" ht="14.45" customHeight="1" x14ac:dyDescent="0.2">
      <c r="A521" s="729" t="s">
        <v>589</v>
      </c>
      <c r="B521" s="730" t="s">
        <v>590</v>
      </c>
      <c r="C521" s="731" t="s">
        <v>613</v>
      </c>
      <c r="D521" s="732" t="s">
        <v>614</v>
      </c>
      <c r="E521" s="733">
        <v>50113001</v>
      </c>
      <c r="F521" s="732" t="s">
        <v>622</v>
      </c>
      <c r="G521" s="731" t="s">
        <v>623</v>
      </c>
      <c r="H521" s="731">
        <v>157608</v>
      </c>
      <c r="I521" s="731">
        <v>57608</v>
      </c>
      <c r="J521" s="731" t="s">
        <v>735</v>
      </c>
      <c r="K521" s="731" t="s">
        <v>736</v>
      </c>
      <c r="L521" s="734">
        <v>100.25</v>
      </c>
      <c r="M521" s="734">
        <v>1</v>
      </c>
      <c r="N521" s="735">
        <v>100.25</v>
      </c>
    </row>
    <row r="522" spans="1:14" ht="14.45" customHeight="1" x14ac:dyDescent="0.2">
      <c r="A522" s="729" t="s">
        <v>589</v>
      </c>
      <c r="B522" s="730" t="s">
        <v>590</v>
      </c>
      <c r="C522" s="731" t="s">
        <v>613</v>
      </c>
      <c r="D522" s="732" t="s">
        <v>614</v>
      </c>
      <c r="E522" s="733">
        <v>50113001</v>
      </c>
      <c r="F522" s="732" t="s">
        <v>622</v>
      </c>
      <c r="G522" s="731" t="s">
        <v>623</v>
      </c>
      <c r="H522" s="731">
        <v>208988</v>
      </c>
      <c r="I522" s="731">
        <v>208988</v>
      </c>
      <c r="J522" s="731" t="s">
        <v>737</v>
      </c>
      <c r="K522" s="731" t="s">
        <v>738</v>
      </c>
      <c r="L522" s="734">
        <v>555.17000599355379</v>
      </c>
      <c r="M522" s="734">
        <v>62</v>
      </c>
      <c r="N522" s="735">
        <v>34420.540371600335</v>
      </c>
    </row>
    <row r="523" spans="1:14" ht="14.45" customHeight="1" x14ac:dyDescent="0.2">
      <c r="A523" s="729" t="s">
        <v>589</v>
      </c>
      <c r="B523" s="730" t="s">
        <v>590</v>
      </c>
      <c r="C523" s="731" t="s">
        <v>613</v>
      </c>
      <c r="D523" s="732" t="s">
        <v>614</v>
      </c>
      <c r="E523" s="733">
        <v>50113001</v>
      </c>
      <c r="F523" s="732" t="s">
        <v>622</v>
      </c>
      <c r="G523" s="731" t="s">
        <v>623</v>
      </c>
      <c r="H523" s="731">
        <v>224964</v>
      </c>
      <c r="I523" s="731">
        <v>224964</v>
      </c>
      <c r="J523" s="731" t="s">
        <v>1264</v>
      </c>
      <c r="K523" s="731" t="s">
        <v>1265</v>
      </c>
      <c r="L523" s="734">
        <v>107.74999999999999</v>
      </c>
      <c r="M523" s="734">
        <v>3</v>
      </c>
      <c r="N523" s="735">
        <v>323.24999999999994</v>
      </c>
    </row>
    <row r="524" spans="1:14" ht="14.45" customHeight="1" x14ac:dyDescent="0.2">
      <c r="A524" s="729" t="s">
        <v>589</v>
      </c>
      <c r="B524" s="730" t="s">
        <v>590</v>
      </c>
      <c r="C524" s="731" t="s">
        <v>613</v>
      </c>
      <c r="D524" s="732" t="s">
        <v>614</v>
      </c>
      <c r="E524" s="733">
        <v>50113001</v>
      </c>
      <c r="F524" s="732" t="s">
        <v>622</v>
      </c>
      <c r="G524" s="731" t="s">
        <v>623</v>
      </c>
      <c r="H524" s="731">
        <v>193724</v>
      </c>
      <c r="I524" s="731">
        <v>93724</v>
      </c>
      <c r="J524" s="731" t="s">
        <v>992</v>
      </c>
      <c r="K524" s="731" t="s">
        <v>993</v>
      </c>
      <c r="L524" s="734">
        <v>68.239999999999981</v>
      </c>
      <c r="M524" s="734">
        <v>5</v>
      </c>
      <c r="N524" s="735">
        <v>341.19999999999987</v>
      </c>
    </row>
    <row r="525" spans="1:14" ht="14.45" customHeight="1" x14ac:dyDescent="0.2">
      <c r="A525" s="729" t="s">
        <v>589</v>
      </c>
      <c r="B525" s="730" t="s">
        <v>590</v>
      </c>
      <c r="C525" s="731" t="s">
        <v>613</v>
      </c>
      <c r="D525" s="732" t="s">
        <v>614</v>
      </c>
      <c r="E525" s="733">
        <v>50113001</v>
      </c>
      <c r="F525" s="732" t="s">
        <v>622</v>
      </c>
      <c r="G525" s="731" t="s">
        <v>623</v>
      </c>
      <c r="H525" s="731">
        <v>241410</v>
      </c>
      <c r="I525" s="731">
        <v>241410</v>
      </c>
      <c r="J525" s="731" t="s">
        <v>1266</v>
      </c>
      <c r="K525" s="731" t="s">
        <v>1267</v>
      </c>
      <c r="L525" s="734">
        <v>410.49999999999994</v>
      </c>
      <c r="M525" s="734">
        <v>2</v>
      </c>
      <c r="N525" s="735">
        <v>820.99999999999989</v>
      </c>
    </row>
    <row r="526" spans="1:14" ht="14.45" customHeight="1" x14ac:dyDescent="0.2">
      <c r="A526" s="729" t="s">
        <v>589</v>
      </c>
      <c r="B526" s="730" t="s">
        <v>590</v>
      </c>
      <c r="C526" s="731" t="s">
        <v>613</v>
      </c>
      <c r="D526" s="732" t="s">
        <v>614</v>
      </c>
      <c r="E526" s="733">
        <v>50113001</v>
      </c>
      <c r="F526" s="732" t="s">
        <v>622</v>
      </c>
      <c r="G526" s="731" t="s">
        <v>623</v>
      </c>
      <c r="H526" s="731">
        <v>501068</v>
      </c>
      <c r="I526" s="731">
        <v>160185</v>
      </c>
      <c r="J526" s="731" t="s">
        <v>1268</v>
      </c>
      <c r="K526" s="731" t="s">
        <v>1269</v>
      </c>
      <c r="L526" s="734">
        <v>800.42</v>
      </c>
      <c r="M526" s="734">
        <v>2</v>
      </c>
      <c r="N526" s="735">
        <v>1600.84</v>
      </c>
    </row>
    <row r="527" spans="1:14" ht="14.45" customHeight="1" x14ac:dyDescent="0.2">
      <c r="A527" s="729" t="s">
        <v>589</v>
      </c>
      <c r="B527" s="730" t="s">
        <v>590</v>
      </c>
      <c r="C527" s="731" t="s">
        <v>613</v>
      </c>
      <c r="D527" s="732" t="s">
        <v>614</v>
      </c>
      <c r="E527" s="733">
        <v>50113001</v>
      </c>
      <c r="F527" s="732" t="s">
        <v>622</v>
      </c>
      <c r="G527" s="731" t="s">
        <v>623</v>
      </c>
      <c r="H527" s="731">
        <v>231686</v>
      </c>
      <c r="I527" s="731">
        <v>231686</v>
      </c>
      <c r="J527" s="731" t="s">
        <v>1270</v>
      </c>
      <c r="K527" s="731" t="s">
        <v>1271</v>
      </c>
      <c r="L527" s="734">
        <v>290.53999999999996</v>
      </c>
      <c r="M527" s="734">
        <v>1</v>
      </c>
      <c r="N527" s="735">
        <v>290.53999999999996</v>
      </c>
    </row>
    <row r="528" spans="1:14" ht="14.45" customHeight="1" x14ac:dyDescent="0.2">
      <c r="A528" s="729" t="s">
        <v>589</v>
      </c>
      <c r="B528" s="730" t="s">
        <v>590</v>
      </c>
      <c r="C528" s="731" t="s">
        <v>613</v>
      </c>
      <c r="D528" s="732" t="s">
        <v>614</v>
      </c>
      <c r="E528" s="733">
        <v>50113001</v>
      </c>
      <c r="F528" s="732" t="s">
        <v>622</v>
      </c>
      <c r="G528" s="731" t="s">
        <v>329</v>
      </c>
      <c r="H528" s="731">
        <v>233480</v>
      </c>
      <c r="I528" s="731">
        <v>233480</v>
      </c>
      <c r="J528" s="731" t="s">
        <v>1272</v>
      </c>
      <c r="K528" s="731" t="s">
        <v>1273</v>
      </c>
      <c r="L528" s="734">
        <v>57.160000000000011</v>
      </c>
      <c r="M528" s="734">
        <v>1</v>
      </c>
      <c r="N528" s="735">
        <v>57.160000000000011</v>
      </c>
    </row>
    <row r="529" spans="1:14" ht="14.45" customHeight="1" x14ac:dyDescent="0.2">
      <c r="A529" s="729" t="s">
        <v>589</v>
      </c>
      <c r="B529" s="730" t="s">
        <v>590</v>
      </c>
      <c r="C529" s="731" t="s">
        <v>613</v>
      </c>
      <c r="D529" s="732" t="s">
        <v>614</v>
      </c>
      <c r="E529" s="733">
        <v>50113001</v>
      </c>
      <c r="F529" s="732" t="s">
        <v>622</v>
      </c>
      <c r="G529" s="731" t="s">
        <v>623</v>
      </c>
      <c r="H529" s="731">
        <v>117189</v>
      </c>
      <c r="I529" s="731">
        <v>17189</v>
      </c>
      <c r="J529" s="731" t="s">
        <v>741</v>
      </c>
      <c r="K529" s="731" t="s">
        <v>742</v>
      </c>
      <c r="L529" s="734">
        <v>55.79999999999999</v>
      </c>
      <c r="M529" s="734">
        <v>1</v>
      </c>
      <c r="N529" s="735">
        <v>55.79999999999999</v>
      </c>
    </row>
    <row r="530" spans="1:14" ht="14.45" customHeight="1" x14ac:dyDescent="0.2">
      <c r="A530" s="729" t="s">
        <v>589</v>
      </c>
      <c r="B530" s="730" t="s">
        <v>590</v>
      </c>
      <c r="C530" s="731" t="s">
        <v>613</v>
      </c>
      <c r="D530" s="732" t="s">
        <v>614</v>
      </c>
      <c r="E530" s="733">
        <v>50113001</v>
      </c>
      <c r="F530" s="732" t="s">
        <v>622</v>
      </c>
      <c r="G530" s="731" t="s">
        <v>623</v>
      </c>
      <c r="H530" s="731">
        <v>107678</v>
      </c>
      <c r="I530" s="731">
        <v>107678</v>
      </c>
      <c r="J530" s="731" t="s">
        <v>1274</v>
      </c>
      <c r="K530" s="731" t="s">
        <v>1275</v>
      </c>
      <c r="L530" s="734">
        <v>473.59399999999999</v>
      </c>
      <c r="M530" s="734">
        <v>2</v>
      </c>
      <c r="N530" s="735">
        <v>947.18799999999999</v>
      </c>
    </row>
    <row r="531" spans="1:14" ht="14.45" customHeight="1" x14ac:dyDescent="0.2">
      <c r="A531" s="729" t="s">
        <v>589</v>
      </c>
      <c r="B531" s="730" t="s">
        <v>590</v>
      </c>
      <c r="C531" s="731" t="s">
        <v>613</v>
      </c>
      <c r="D531" s="732" t="s">
        <v>614</v>
      </c>
      <c r="E531" s="733">
        <v>50113001</v>
      </c>
      <c r="F531" s="732" t="s">
        <v>622</v>
      </c>
      <c r="G531" s="731" t="s">
        <v>623</v>
      </c>
      <c r="H531" s="731">
        <v>848725</v>
      </c>
      <c r="I531" s="731">
        <v>107677</v>
      </c>
      <c r="J531" s="731" t="s">
        <v>1274</v>
      </c>
      <c r="K531" s="731" t="s">
        <v>1276</v>
      </c>
      <c r="L531" s="734">
        <v>382.11</v>
      </c>
      <c r="M531" s="734">
        <v>7</v>
      </c>
      <c r="N531" s="735">
        <v>2674.77</v>
      </c>
    </row>
    <row r="532" spans="1:14" ht="14.45" customHeight="1" x14ac:dyDescent="0.2">
      <c r="A532" s="729" t="s">
        <v>589</v>
      </c>
      <c r="B532" s="730" t="s">
        <v>590</v>
      </c>
      <c r="C532" s="731" t="s">
        <v>613</v>
      </c>
      <c r="D532" s="732" t="s">
        <v>614</v>
      </c>
      <c r="E532" s="733">
        <v>50113001</v>
      </c>
      <c r="F532" s="732" t="s">
        <v>622</v>
      </c>
      <c r="G532" s="731" t="s">
        <v>623</v>
      </c>
      <c r="H532" s="731">
        <v>845697</v>
      </c>
      <c r="I532" s="731">
        <v>200935</v>
      </c>
      <c r="J532" s="731" t="s">
        <v>1277</v>
      </c>
      <c r="K532" s="731" t="s">
        <v>1278</v>
      </c>
      <c r="L532" s="734">
        <v>44.790000000000006</v>
      </c>
      <c r="M532" s="734">
        <v>2</v>
      </c>
      <c r="N532" s="735">
        <v>89.580000000000013</v>
      </c>
    </row>
    <row r="533" spans="1:14" ht="14.45" customHeight="1" x14ac:dyDescent="0.2">
      <c r="A533" s="729" t="s">
        <v>589</v>
      </c>
      <c r="B533" s="730" t="s">
        <v>590</v>
      </c>
      <c r="C533" s="731" t="s">
        <v>613</v>
      </c>
      <c r="D533" s="732" t="s">
        <v>614</v>
      </c>
      <c r="E533" s="733">
        <v>50113001</v>
      </c>
      <c r="F533" s="732" t="s">
        <v>622</v>
      </c>
      <c r="G533" s="731" t="s">
        <v>623</v>
      </c>
      <c r="H533" s="731">
        <v>100489</v>
      </c>
      <c r="I533" s="731">
        <v>489</v>
      </c>
      <c r="J533" s="731" t="s">
        <v>745</v>
      </c>
      <c r="K533" s="731" t="s">
        <v>746</v>
      </c>
      <c r="L533" s="734">
        <v>47.289999999999992</v>
      </c>
      <c r="M533" s="734">
        <v>15</v>
      </c>
      <c r="N533" s="735">
        <v>709.34999999999991</v>
      </c>
    </row>
    <row r="534" spans="1:14" ht="14.45" customHeight="1" x14ac:dyDescent="0.2">
      <c r="A534" s="729" t="s">
        <v>589</v>
      </c>
      <c r="B534" s="730" t="s">
        <v>590</v>
      </c>
      <c r="C534" s="731" t="s">
        <v>613</v>
      </c>
      <c r="D534" s="732" t="s">
        <v>614</v>
      </c>
      <c r="E534" s="733">
        <v>50113001</v>
      </c>
      <c r="F534" s="732" t="s">
        <v>622</v>
      </c>
      <c r="G534" s="731" t="s">
        <v>623</v>
      </c>
      <c r="H534" s="731">
        <v>158746</v>
      </c>
      <c r="I534" s="731">
        <v>58746</v>
      </c>
      <c r="J534" s="731" t="s">
        <v>1279</v>
      </c>
      <c r="K534" s="731" t="s">
        <v>1280</v>
      </c>
      <c r="L534" s="734">
        <v>802.29000000000019</v>
      </c>
      <c r="M534" s="734">
        <v>1</v>
      </c>
      <c r="N534" s="735">
        <v>802.29000000000019</v>
      </c>
    </row>
    <row r="535" spans="1:14" ht="14.45" customHeight="1" x14ac:dyDescent="0.2">
      <c r="A535" s="729" t="s">
        <v>589</v>
      </c>
      <c r="B535" s="730" t="s">
        <v>590</v>
      </c>
      <c r="C535" s="731" t="s">
        <v>613</v>
      </c>
      <c r="D535" s="732" t="s">
        <v>614</v>
      </c>
      <c r="E535" s="733">
        <v>50113001</v>
      </c>
      <c r="F535" s="732" t="s">
        <v>622</v>
      </c>
      <c r="G535" s="731" t="s">
        <v>623</v>
      </c>
      <c r="H535" s="731">
        <v>29938</v>
      </c>
      <c r="I535" s="731">
        <v>29938</v>
      </c>
      <c r="J535" s="731" t="s">
        <v>1281</v>
      </c>
      <c r="K535" s="731" t="s">
        <v>1282</v>
      </c>
      <c r="L535" s="734">
        <v>2059.252727272727</v>
      </c>
      <c r="M535" s="734">
        <v>22</v>
      </c>
      <c r="N535" s="735">
        <v>45303.55999999999</v>
      </c>
    </row>
    <row r="536" spans="1:14" ht="14.45" customHeight="1" x14ac:dyDescent="0.2">
      <c r="A536" s="729" t="s">
        <v>589</v>
      </c>
      <c r="B536" s="730" t="s">
        <v>590</v>
      </c>
      <c r="C536" s="731" t="s">
        <v>613</v>
      </c>
      <c r="D536" s="732" t="s">
        <v>614</v>
      </c>
      <c r="E536" s="733">
        <v>50113001</v>
      </c>
      <c r="F536" s="732" t="s">
        <v>622</v>
      </c>
      <c r="G536" s="731" t="s">
        <v>623</v>
      </c>
      <c r="H536" s="731">
        <v>930661</v>
      </c>
      <c r="I536" s="731">
        <v>0</v>
      </c>
      <c r="J536" s="731" t="s">
        <v>749</v>
      </c>
      <c r="K536" s="731" t="s">
        <v>329</v>
      </c>
      <c r="L536" s="734">
        <v>357.71917653990954</v>
      </c>
      <c r="M536" s="734">
        <v>8</v>
      </c>
      <c r="N536" s="735">
        <v>2861.7534123192763</v>
      </c>
    </row>
    <row r="537" spans="1:14" ht="14.45" customHeight="1" x14ac:dyDescent="0.2">
      <c r="A537" s="729" t="s">
        <v>589</v>
      </c>
      <c r="B537" s="730" t="s">
        <v>590</v>
      </c>
      <c r="C537" s="731" t="s">
        <v>613</v>
      </c>
      <c r="D537" s="732" t="s">
        <v>614</v>
      </c>
      <c r="E537" s="733">
        <v>50113001</v>
      </c>
      <c r="F537" s="732" t="s">
        <v>622</v>
      </c>
      <c r="G537" s="731" t="s">
        <v>623</v>
      </c>
      <c r="H537" s="731">
        <v>930431</v>
      </c>
      <c r="I537" s="731">
        <v>1000</v>
      </c>
      <c r="J537" s="731" t="s">
        <v>1283</v>
      </c>
      <c r="K537" s="731" t="s">
        <v>329</v>
      </c>
      <c r="L537" s="734">
        <v>103.1549104169254</v>
      </c>
      <c r="M537" s="734">
        <v>1</v>
      </c>
      <c r="N537" s="735">
        <v>103.1549104169254</v>
      </c>
    </row>
    <row r="538" spans="1:14" ht="14.45" customHeight="1" x14ac:dyDescent="0.2">
      <c r="A538" s="729" t="s">
        <v>589</v>
      </c>
      <c r="B538" s="730" t="s">
        <v>590</v>
      </c>
      <c r="C538" s="731" t="s">
        <v>613</v>
      </c>
      <c r="D538" s="732" t="s">
        <v>614</v>
      </c>
      <c r="E538" s="733">
        <v>50113001</v>
      </c>
      <c r="F538" s="732" t="s">
        <v>622</v>
      </c>
      <c r="G538" s="731" t="s">
        <v>623</v>
      </c>
      <c r="H538" s="731">
        <v>994910</v>
      </c>
      <c r="I538" s="731">
        <v>0</v>
      </c>
      <c r="J538" s="731" t="s">
        <v>1284</v>
      </c>
      <c r="K538" s="731" t="s">
        <v>329</v>
      </c>
      <c r="L538" s="734">
        <v>137.471</v>
      </c>
      <c r="M538" s="734">
        <v>4</v>
      </c>
      <c r="N538" s="735">
        <v>549.88400000000001</v>
      </c>
    </row>
    <row r="539" spans="1:14" ht="14.45" customHeight="1" x14ac:dyDescent="0.2">
      <c r="A539" s="729" t="s">
        <v>589</v>
      </c>
      <c r="B539" s="730" t="s">
        <v>590</v>
      </c>
      <c r="C539" s="731" t="s">
        <v>613</v>
      </c>
      <c r="D539" s="732" t="s">
        <v>614</v>
      </c>
      <c r="E539" s="733">
        <v>50113001</v>
      </c>
      <c r="F539" s="732" t="s">
        <v>622</v>
      </c>
      <c r="G539" s="731" t="s">
        <v>623</v>
      </c>
      <c r="H539" s="731">
        <v>930224</v>
      </c>
      <c r="I539" s="731">
        <v>0</v>
      </c>
      <c r="J539" s="731" t="s">
        <v>1285</v>
      </c>
      <c r="K539" s="731" t="s">
        <v>329</v>
      </c>
      <c r="L539" s="734">
        <v>179.73245901764739</v>
      </c>
      <c r="M539" s="734">
        <v>2</v>
      </c>
      <c r="N539" s="735">
        <v>359.46491803529477</v>
      </c>
    </row>
    <row r="540" spans="1:14" ht="14.45" customHeight="1" x14ac:dyDescent="0.2">
      <c r="A540" s="729" t="s">
        <v>589</v>
      </c>
      <c r="B540" s="730" t="s">
        <v>590</v>
      </c>
      <c r="C540" s="731" t="s">
        <v>613</v>
      </c>
      <c r="D540" s="732" t="s">
        <v>614</v>
      </c>
      <c r="E540" s="733">
        <v>50113001</v>
      </c>
      <c r="F540" s="732" t="s">
        <v>622</v>
      </c>
      <c r="G540" s="731" t="s">
        <v>623</v>
      </c>
      <c r="H540" s="731">
        <v>920056</v>
      </c>
      <c r="I540" s="731">
        <v>0</v>
      </c>
      <c r="J540" s="731" t="s">
        <v>1286</v>
      </c>
      <c r="K540" s="731" t="s">
        <v>329</v>
      </c>
      <c r="L540" s="734">
        <v>601.34117581677117</v>
      </c>
      <c r="M540" s="734">
        <v>3</v>
      </c>
      <c r="N540" s="735">
        <v>1804.0235274503136</v>
      </c>
    </row>
    <row r="541" spans="1:14" ht="14.45" customHeight="1" x14ac:dyDescent="0.2">
      <c r="A541" s="729" t="s">
        <v>589</v>
      </c>
      <c r="B541" s="730" t="s">
        <v>590</v>
      </c>
      <c r="C541" s="731" t="s">
        <v>613</v>
      </c>
      <c r="D541" s="732" t="s">
        <v>614</v>
      </c>
      <c r="E541" s="733">
        <v>50113001</v>
      </c>
      <c r="F541" s="732" t="s">
        <v>622</v>
      </c>
      <c r="G541" s="731" t="s">
        <v>623</v>
      </c>
      <c r="H541" s="731">
        <v>921458</v>
      </c>
      <c r="I541" s="731">
        <v>0</v>
      </c>
      <c r="J541" s="731" t="s">
        <v>1287</v>
      </c>
      <c r="K541" s="731" t="s">
        <v>329</v>
      </c>
      <c r="L541" s="734">
        <v>129.58746139087543</v>
      </c>
      <c r="M541" s="734">
        <v>2</v>
      </c>
      <c r="N541" s="735">
        <v>259.17492278175087</v>
      </c>
    </row>
    <row r="542" spans="1:14" ht="14.45" customHeight="1" x14ac:dyDescent="0.2">
      <c r="A542" s="729" t="s">
        <v>589</v>
      </c>
      <c r="B542" s="730" t="s">
        <v>590</v>
      </c>
      <c r="C542" s="731" t="s">
        <v>613</v>
      </c>
      <c r="D542" s="732" t="s">
        <v>614</v>
      </c>
      <c r="E542" s="733">
        <v>50113001</v>
      </c>
      <c r="F542" s="732" t="s">
        <v>622</v>
      </c>
      <c r="G542" s="731" t="s">
        <v>623</v>
      </c>
      <c r="H542" s="731">
        <v>500977</v>
      </c>
      <c r="I542" s="731">
        <v>0</v>
      </c>
      <c r="J542" s="731" t="s">
        <v>1288</v>
      </c>
      <c r="K542" s="731" t="s">
        <v>329</v>
      </c>
      <c r="L542" s="734">
        <v>482.03952890595315</v>
      </c>
      <c r="M542" s="734">
        <v>2</v>
      </c>
      <c r="N542" s="735">
        <v>964.0790578119063</v>
      </c>
    </row>
    <row r="543" spans="1:14" ht="14.45" customHeight="1" x14ac:dyDescent="0.2">
      <c r="A543" s="729" t="s">
        <v>589</v>
      </c>
      <c r="B543" s="730" t="s">
        <v>590</v>
      </c>
      <c r="C543" s="731" t="s">
        <v>613</v>
      </c>
      <c r="D543" s="732" t="s">
        <v>614</v>
      </c>
      <c r="E543" s="733">
        <v>50113001</v>
      </c>
      <c r="F543" s="732" t="s">
        <v>622</v>
      </c>
      <c r="G543" s="731" t="s">
        <v>623</v>
      </c>
      <c r="H543" s="731">
        <v>930248</v>
      </c>
      <c r="I543" s="731">
        <v>0</v>
      </c>
      <c r="J543" s="731" t="s">
        <v>1289</v>
      </c>
      <c r="K543" s="731" t="s">
        <v>329</v>
      </c>
      <c r="L543" s="734">
        <v>447.31989593706032</v>
      </c>
      <c r="M543" s="734">
        <v>1</v>
      </c>
      <c r="N543" s="735">
        <v>447.31989593706032</v>
      </c>
    </row>
    <row r="544" spans="1:14" ht="14.45" customHeight="1" x14ac:dyDescent="0.2">
      <c r="A544" s="729" t="s">
        <v>589</v>
      </c>
      <c r="B544" s="730" t="s">
        <v>590</v>
      </c>
      <c r="C544" s="731" t="s">
        <v>613</v>
      </c>
      <c r="D544" s="732" t="s">
        <v>614</v>
      </c>
      <c r="E544" s="733">
        <v>50113001</v>
      </c>
      <c r="F544" s="732" t="s">
        <v>622</v>
      </c>
      <c r="G544" s="731" t="s">
        <v>623</v>
      </c>
      <c r="H544" s="731">
        <v>930078</v>
      </c>
      <c r="I544" s="731">
        <v>0</v>
      </c>
      <c r="J544" s="731" t="s">
        <v>1290</v>
      </c>
      <c r="K544" s="731" t="s">
        <v>329</v>
      </c>
      <c r="L544" s="734">
        <v>115.38117704270873</v>
      </c>
      <c r="M544" s="734">
        <v>1</v>
      </c>
      <c r="N544" s="735">
        <v>115.38117704270873</v>
      </c>
    </row>
    <row r="545" spans="1:14" ht="14.45" customHeight="1" x14ac:dyDescent="0.2">
      <c r="A545" s="729" t="s">
        <v>589</v>
      </c>
      <c r="B545" s="730" t="s">
        <v>590</v>
      </c>
      <c r="C545" s="731" t="s">
        <v>613</v>
      </c>
      <c r="D545" s="732" t="s">
        <v>614</v>
      </c>
      <c r="E545" s="733">
        <v>50113001</v>
      </c>
      <c r="F545" s="732" t="s">
        <v>622</v>
      </c>
      <c r="G545" s="731" t="s">
        <v>623</v>
      </c>
      <c r="H545" s="731">
        <v>921251</v>
      </c>
      <c r="I545" s="731">
        <v>0</v>
      </c>
      <c r="J545" s="731" t="s">
        <v>1291</v>
      </c>
      <c r="K545" s="731" t="s">
        <v>329</v>
      </c>
      <c r="L545" s="734">
        <v>91.136952098842585</v>
      </c>
      <c r="M545" s="734">
        <v>9</v>
      </c>
      <c r="N545" s="735">
        <v>820.23256888958326</v>
      </c>
    </row>
    <row r="546" spans="1:14" ht="14.45" customHeight="1" x14ac:dyDescent="0.2">
      <c r="A546" s="729" t="s">
        <v>589</v>
      </c>
      <c r="B546" s="730" t="s">
        <v>590</v>
      </c>
      <c r="C546" s="731" t="s">
        <v>613</v>
      </c>
      <c r="D546" s="732" t="s">
        <v>614</v>
      </c>
      <c r="E546" s="733">
        <v>50113001</v>
      </c>
      <c r="F546" s="732" t="s">
        <v>622</v>
      </c>
      <c r="G546" s="731" t="s">
        <v>623</v>
      </c>
      <c r="H546" s="731">
        <v>843067</v>
      </c>
      <c r="I546" s="731">
        <v>0</v>
      </c>
      <c r="J546" s="731" t="s">
        <v>752</v>
      </c>
      <c r="K546" s="731" t="s">
        <v>329</v>
      </c>
      <c r="L546" s="734">
        <v>408.85165725950412</v>
      </c>
      <c r="M546" s="734">
        <v>2</v>
      </c>
      <c r="N546" s="735">
        <v>817.70331451900825</v>
      </c>
    </row>
    <row r="547" spans="1:14" ht="14.45" customHeight="1" x14ac:dyDescent="0.2">
      <c r="A547" s="729" t="s">
        <v>589</v>
      </c>
      <c r="B547" s="730" t="s">
        <v>590</v>
      </c>
      <c r="C547" s="731" t="s">
        <v>613</v>
      </c>
      <c r="D547" s="732" t="s">
        <v>614</v>
      </c>
      <c r="E547" s="733">
        <v>50113001</v>
      </c>
      <c r="F547" s="732" t="s">
        <v>622</v>
      </c>
      <c r="G547" s="731" t="s">
        <v>623</v>
      </c>
      <c r="H547" s="731">
        <v>921184</v>
      </c>
      <c r="I547" s="731">
        <v>0</v>
      </c>
      <c r="J547" s="731" t="s">
        <v>1292</v>
      </c>
      <c r="K547" s="731" t="s">
        <v>329</v>
      </c>
      <c r="L547" s="734">
        <v>426.46734711321756</v>
      </c>
      <c r="M547" s="734">
        <v>2</v>
      </c>
      <c r="N547" s="735">
        <v>852.93469422643511</v>
      </c>
    </row>
    <row r="548" spans="1:14" ht="14.45" customHeight="1" x14ac:dyDescent="0.2">
      <c r="A548" s="729" t="s">
        <v>589</v>
      </c>
      <c r="B548" s="730" t="s">
        <v>590</v>
      </c>
      <c r="C548" s="731" t="s">
        <v>613</v>
      </c>
      <c r="D548" s="732" t="s">
        <v>614</v>
      </c>
      <c r="E548" s="733">
        <v>50113001</v>
      </c>
      <c r="F548" s="732" t="s">
        <v>622</v>
      </c>
      <c r="G548" s="731" t="s">
        <v>623</v>
      </c>
      <c r="H548" s="731">
        <v>214080</v>
      </c>
      <c r="I548" s="731">
        <v>214080</v>
      </c>
      <c r="J548" s="731" t="s">
        <v>997</v>
      </c>
      <c r="K548" s="731" t="s">
        <v>998</v>
      </c>
      <c r="L548" s="734">
        <v>89.45</v>
      </c>
      <c r="M548" s="734">
        <v>1</v>
      </c>
      <c r="N548" s="735">
        <v>89.45</v>
      </c>
    </row>
    <row r="549" spans="1:14" ht="14.45" customHeight="1" x14ac:dyDescent="0.2">
      <c r="A549" s="729" t="s">
        <v>589</v>
      </c>
      <c r="B549" s="730" t="s">
        <v>590</v>
      </c>
      <c r="C549" s="731" t="s">
        <v>613</v>
      </c>
      <c r="D549" s="732" t="s">
        <v>614</v>
      </c>
      <c r="E549" s="733">
        <v>50113001</v>
      </c>
      <c r="F549" s="732" t="s">
        <v>622</v>
      </c>
      <c r="G549" s="731" t="s">
        <v>636</v>
      </c>
      <c r="H549" s="731">
        <v>187427</v>
      </c>
      <c r="I549" s="731">
        <v>187427</v>
      </c>
      <c r="J549" s="731" t="s">
        <v>1293</v>
      </c>
      <c r="K549" s="731" t="s">
        <v>1294</v>
      </c>
      <c r="L549" s="734">
        <v>62.66</v>
      </c>
      <c r="M549" s="734">
        <v>2</v>
      </c>
      <c r="N549" s="735">
        <v>125.32</v>
      </c>
    </row>
    <row r="550" spans="1:14" ht="14.45" customHeight="1" x14ac:dyDescent="0.2">
      <c r="A550" s="729" t="s">
        <v>589</v>
      </c>
      <c r="B550" s="730" t="s">
        <v>590</v>
      </c>
      <c r="C550" s="731" t="s">
        <v>613</v>
      </c>
      <c r="D550" s="732" t="s">
        <v>614</v>
      </c>
      <c r="E550" s="733">
        <v>50113001</v>
      </c>
      <c r="F550" s="732" t="s">
        <v>622</v>
      </c>
      <c r="G550" s="731" t="s">
        <v>636</v>
      </c>
      <c r="H550" s="731">
        <v>184245</v>
      </c>
      <c r="I550" s="731">
        <v>184245</v>
      </c>
      <c r="J550" s="731" t="s">
        <v>1295</v>
      </c>
      <c r="K550" s="731" t="s">
        <v>1296</v>
      </c>
      <c r="L550" s="734">
        <v>92.659999999999982</v>
      </c>
      <c r="M550" s="734">
        <v>1</v>
      </c>
      <c r="N550" s="735">
        <v>92.659999999999982</v>
      </c>
    </row>
    <row r="551" spans="1:14" ht="14.45" customHeight="1" x14ac:dyDescent="0.2">
      <c r="A551" s="729" t="s">
        <v>589</v>
      </c>
      <c r="B551" s="730" t="s">
        <v>590</v>
      </c>
      <c r="C551" s="731" t="s">
        <v>613</v>
      </c>
      <c r="D551" s="732" t="s">
        <v>614</v>
      </c>
      <c r="E551" s="733">
        <v>50113001</v>
      </c>
      <c r="F551" s="732" t="s">
        <v>622</v>
      </c>
      <c r="G551" s="731" t="s">
        <v>623</v>
      </c>
      <c r="H551" s="731">
        <v>188217</v>
      </c>
      <c r="I551" s="731">
        <v>88217</v>
      </c>
      <c r="J551" s="731" t="s">
        <v>753</v>
      </c>
      <c r="K551" s="731" t="s">
        <v>754</v>
      </c>
      <c r="L551" s="734">
        <v>126.41</v>
      </c>
      <c r="M551" s="734">
        <v>5</v>
      </c>
      <c r="N551" s="735">
        <v>632.04999999999995</v>
      </c>
    </row>
    <row r="552" spans="1:14" ht="14.45" customHeight="1" x14ac:dyDescent="0.2">
      <c r="A552" s="729" t="s">
        <v>589</v>
      </c>
      <c r="B552" s="730" t="s">
        <v>590</v>
      </c>
      <c r="C552" s="731" t="s">
        <v>613</v>
      </c>
      <c r="D552" s="732" t="s">
        <v>614</v>
      </c>
      <c r="E552" s="733">
        <v>50113001</v>
      </c>
      <c r="F552" s="732" t="s">
        <v>622</v>
      </c>
      <c r="G552" s="731" t="s">
        <v>623</v>
      </c>
      <c r="H552" s="731">
        <v>188219</v>
      </c>
      <c r="I552" s="731">
        <v>88219</v>
      </c>
      <c r="J552" s="731" t="s">
        <v>755</v>
      </c>
      <c r="K552" s="731" t="s">
        <v>756</v>
      </c>
      <c r="L552" s="734">
        <v>142.70999999999998</v>
      </c>
      <c r="M552" s="734">
        <v>5</v>
      </c>
      <c r="N552" s="735">
        <v>713.55</v>
      </c>
    </row>
    <row r="553" spans="1:14" ht="14.45" customHeight="1" x14ac:dyDescent="0.2">
      <c r="A553" s="729" t="s">
        <v>589</v>
      </c>
      <c r="B553" s="730" t="s">
        <v>590</v>
      </c>
      <c r="C553" s="731" t="s">
        <v>613</v>
      </c>
      <c r="D553" s="732" t="s">
        <v>614</v>
      </c>
      <c r="E553" s="733">
        <v>50113001</v>
      </c>
      <c r="F553" s="732" t="s">
        <v>622</v>
      </c>
      <c r="G553" s="731" t="s">
        <v>623</v>
      </c>
      <c r="H553" s="731">
        <v>216146</v>
      </c>
      <c r="I553" s="731">
        <v>216146</v>
      </c>
      <c r="J553" s="731" t="s">
        <v>755</v>
      </c>
      <c r="K553" s="731" t="s">
        <v>1007</v>
      </c>
      <c r="L553" s="734">
        <v>135.49600000000001</v>
      </c>
      <c r="M553" s="734">
        <v>5</v>
      </c>
      <c r="N553" s="735">
        <v>677.48</v>
      </c>
    </row>
    <row r="554" spans="1:14" ht="14.45" customHeight="1" x14ac:dyDescent="0.2">
      <c r="A554" s="729" t="s">
        <v>589</v>
      </c>
      <c r="B554" s="730" t="s">
        <v>590</v>
      </c>
      <c r="C554" s="731" t="s">
        <v>613</v>
      </c>
      <c r="D554" s="732" t="s">
        <v>614</v>
      </c>
      <c r="E554" s="733">
        <v>50113001</v>
      </c>
      <c r="F554" s="732" t="s">
        <v>622</v>
      </c>
      <c r="G554" s="731" t="s">
        <v>623</v>
      </c>
      <c r="H554" s="731">
        <v>225970</v>
      </c>
      <c r="I554" s="731">
        <v>225970</v>
      </c>
      <c r="J554" s="731" t="s">
        <v>1297</v>
      </c>
      <c r="K554" s="731" t="s">
        <v>1298</v>
      </c>
      <c r="L554" s="734">
        <v>376.02</v>
      </c>
      <c r="M554" s="734">
        <v>1</v>
      </c>
      <c r="N554" s="735">
        <v>376.02</v>
      </c>
    </row>
    <row r="555" spans="1:14" ht="14.45" customHeight="1" x14ac:dyDescent="0.2">
      <c r="A555" s="729" t="s">
        <v>589</v>
      </c>
      <c r="B555" s="730" t="s">
        <v>590</v>
      </c>
      <c r="C555" s="731" t="s">
        <v>613</v>
      </c>
      <c r="D555" s="732" t="s">
        <v>614</v>
      </c>
      <c r="E555" s="733">
        <v>50113001</v>
      </c>
      <c r="F555" s="732" t="s">
        <v>622</v>
      </c>
      <c r="G555" s="731" t="s">
        <v>623</v>
      </c>
      <c r="H555" s="731">
        <v>218233</v>
      </c>
      <c r="I555" s="731">
        <v>218233</v>
      </c>
      <c r="J555" s="731" t="s">
        <v>1299</v>
      </c>
      <c r="K555" s="731" t="s">
        <v>1300</v>
      </c>
      <c r="L555" s="734">
        <v>60.153333333333329</v>
      </c>
      <c r="M555" s="734">
        <v>3</v>
      </c>
      <c r="N555" s="735">
        <v>180.45999999999998</v>
      </c>
    </row>
    <row r="556" spans="1:14" ht="14.45" customHeight="1" x14ac:dyDescent="0.2">
      <c r="A556" s="729" t="s">
        <v>589</v>
      </c>
      <c r="B556" s="730" t="s">
        <v>590</v>
      </c>
      <c r="C556" s="731" t="s">
        <v>613</v>
      </c>
      <c r="D556" s="732" t="s">
        <v>614</v>
      </c>
      <c r="E556" s="733">
        <v>50113001</v>
      </c>
      <c r="F556" s="732" t="s">
        <v>622</v>
      </c>
      <c r="G556" s="731" t="s">
        <v>623</v>
      </c>
      <c r="H556" s="731">
        <v>117992</v>
      </c>
      <c r="I556" s="731">
        <v>17992</v>
      </c>
      <c r="J556" s="731" t="s">
        <v>762</v>
      </c>
      <c r="K556" s="731" t="s">
        <v>763</v>
      </c>
      <c r="L556" s="734">
        <v>82.555000000000007</v>
      </c>
      <c r="M556" s="734">
        <v>2</v>
      </c>
      <c r="N556" s="735">
        <v>165.11</v>
      </c>
    </row>
    <row r="557" spans="1:14" ht="14.45" customHeight="1" x14ac:dyDescent="0.2">
      <c r="A557" s="729" t="s">
        <v>589</v>
      </c>
      <c r="B557" s="730" t="s">
        <v>590</v>
      </c>
      <c r="C557" s="731" t="s">
        <v>613</v>
      </c>
      <c r="D557" s="732" t="s">
        <v>614</v>
      </c>
      <c r="E557" s="733">
        <v>50113001</v>
      </c>
      <c r="F557" s="732" t="s">
        <v>622</v>
      </c>
      <c r="G557" s="731" t="s">
        <v>623</v>
      </c>
      <c r="H557" s="731">
        <v>231541</v>
      </c>
      <c r="I557" s="731">
        <v>231541</v>
      </c>
      <c r="J557" s="731" t="s">
        <v>764</v>
      </c>
      <c r="K557" s="731" t="s">
        <v>765</v>
      </c>
      <c r="L557" s="734">
        <v>80.709999999999994</v>
      </c>
      <c r="M557" s="734">
        <v>5</v>
      </c>
      <c r="N557" s="735">
        <v>403.54999999999995</v>
      </c>
    </row>
    <row r="558" spans="1:14" ht="14.45" customHeight="1" x14ac:dyDescent="0.2">
      <c r="A558" s="729" t="s">
        <v>589</v>
      </c>
      <c r="B558" s="730" t="s">
        <v>590</v>
      </c>
      <c r="C558" s="731" t="s">
        <v>613</v>
      </c>
      <c r="D558" s="732" t="s">
        <v>614</v>
      </c>
      <c r="E558" s="733">
        <v>50113001</v>
      </c>
      <c r="F558" s="732" t="s">
        <v>622</v>
      </c>
      <c r="G558" s="731" t="s">
        <v>623</v>
      </c>
      <c r="H558" s="731">
        <v>237329</v>
      </c>
      <c r="I558" s="731">
        <v>237329</v>
      </c>
      <c r="J558" s="731" t="s">
        <v>766</v>
      </c>
      <c r="K558" s="731" t="s">
        <v>767</v>
      </c>
      <c r="L558" s="734">
        <v>108.92787878787878</v>
      </c>
      <c r="M558" s="734">
        <v>33</v>
      </c>
      <c r="N558" s="735">
        <v>3594.62</v>
      </c>
    </row>
    <row r="559" spans="1:14" ht="14.45" customHeight="1" x14ac:dyDescent="0.2">
      <c r="A559" s="729" t="s">
        <v>589</v>
      </c>
      <c r="B559" s="730" t="s">
        <v>590</v>
      </c>
      <c r="C559" s="731" t="s">
        <v>613</v>
      </c>
      <c r="D559" s="732" t="s">
        <v>614</v>
      </c>
      <c r="E559" s="733">
        <v>50113001</v>
      </c>
      <c r="F559" s="732" t="s">
        <v>622</v>
      </c>
      <c r="G559" s="731" t="s">
        <v>623</v>
      </c>
      <c r="H559" s="731">
        <v>234736</v>
      </c>
      <c r="I559" s="731">
        <v>234736</v>
      </c>
      <c r="J559" s="731" t="s">
        <v>1015</v>
      </c>
      <c r="K559" s="731" t="s">
        <v>1016</v>
      </c>
      <c r="L559" s="734">
        <v>120.54000000000003</v>
      </c>
      <c r="M559" s="734">
        <v>1</v>
      </c>
      <c r="N559" s="735">
        <v>120.54000000000003</v>
      </c>
    </row>
    <row r="560" spans="1:14" ht="14.45" customHeight="1" x14ac:dyDescent="0.2">
      <c r="A560" s="729" t="s">
        <v>589</v>
      </c>
      <c r="B560" s="730" t="s">
        <v>590</v>
      </c>
      <c r="C560" s="731" t="s">
        <v>613</v>
      </c>
      <c r="D560" s="732" t="s">
        <v>614</v>
      </c>
      <c r="E560" s="733">
        <v>50113001</v>
      </c>
      <c r="F560" s="732" t="s">
        <v>622</v>
      </c>
      <c r="G560" s="731" t="s">
        <v>623</v>
      </c>
      <c r="H560" s="731">
        <v>225169</v>
      </c>
      <c r="I560" s="731">
        <v>225169</v>
      </c>
      <c r="J560" s="731" t="s">
        <v>768</v>
      </c>
      <c r="K560" s="731" t="s">
        <v>769</v>
      </c>
      <c r="L560" s="734">
        <v>44.45</v>
      </c>
      <c r="M560" s="734">
        <v>47</v>
      </c>
      <c r="N560" s="735">
        <v>2089.15</v>
      </c>
    </row>
    <row r="561" spans="1:14" ht="14.45" customHeight="1" x14ac:dyDescent="0.2">
      <c r="A561" s="729" t="s">
        <v>589</v>
      </c>
      <c r="B561" s="730" t="s">
        <v>590</v>
      </c>
      <c r="C561" s="731" t="s">
        <v>613</v>
      </c>
      <c r="D561" s="732" t="s">
        <v>614</v>
      </c>
      <c r="E561" s="733">
        <v>50113001</v>
      </c>
      <c r="F561" s="732" t="s">
        <v>622</v>
      </c>
      <c r="G561" s="731" t="s">
        <v>623</v>
      </c>
      <c r="H561" s="731">
        <v>225168</v>
      </c>
      <c r="I561" s="731">
        <v>225168</v>
      </c>
      <c r="J561" s="731" t="s">
        <v>768</v>
      </c>
      <c r="K561" s="731" t="s">
        <v>770</v>
      </c>
      <c r="L561" s="734">
        <v>63.600499999999975</v>
      </c>
      <c r="M561" s="734">
        <v>80</v>
      </c>
      <c r="N561" s="735">
        <v>5088.0399999999981</v>
      </c>
    </row>
    <row r="562" spans="1:14" ht="14.45" customHeight="1" x14ac:dyDescent="0.2">
      <c r="A562" s="729" t="s">
        <v>589</v>
      </c>
      <c r="B562" s="730" t="s">
        <v>590</v>
      </c>
      <c r="C562" s="731" t="s">
        <v>613</v>
      </c>
      <c r="D562" s="732" t="s">
        <v>614</v>
      </c>
      <c r="E562" s="733">
        <v>50113001</v>
      </c>
      <c r="F562" s="732" t="s">
        <v>622</v>
      </c>
      <c r="G562" s="731" t="s">
        <v>636</v>
      </c>
      <c r="H562" s="731">
        <v>145849</v>
      </c>
      <c r="I562" s="731">
        <v>145849</v>
      </c>
      <c r="J562" s="731" t="s">
        <v>1301</v>
      </c>
      <c r="K562" s="731" t="s">
        <v>1302</v>
      </c>
      <c r="L562" s="734">
        <v>163.94</v>
      </c>
      <c r="M562" s="734">
        <v>3</v>
      </c>
      <c r="N562" s="735">
        <v>491.82</v>
      </c>
    </row>
    <row r="563" spans="1:14" ht="14.45" customHeight="1" x14ac:dyDescent="0.2">
      <c r="A563" s="729" t="s">
        <v>589</v>
      </c>
      <c r="B563" s="730" t="s">
        <v>590</v>
      </c>
      <c r="C563" s="731" t="s">
        <v>613</v>
      </c>
      <c r="D563" s="732" t="s">
        <v>614</v>
      </c>
      <c r="E563" s="733">
        <v>50113001</v>
      </c>
      <c r="F563" s="732" t="s">
        <v>622</v>
      </c>
      <c r="G563" s="731" t="s">
        <v>623</v>
      </c>
      <c r="H563" s="731">
        <v>102684</v>
      </c>
      <c r="I563" s="731">
        <v>2684</v>
      </c>
      <c r="J563" s="731" t="s">
        <v>773</v>
      </c>
      <c r="K563" s="731" t="s">
        <v>775</v>
      </c>
      <c r="L563" s="734">
        <v>110.94</v>
      </c>
      <c r="M563" s="734">
        <v>50</v>
      </c>
      <c r="N563" s="735">
        <v>5547</v>
      </c>
    </row>
    <row r="564" spans="1:14" ht="14.45" customHeight="1" x14ac:dyDescent="0.2">
      <c r="A564" s="729" t="s">
        <v>589</v>
      </c>
      <c r="B564" s="730" t="s">
        <v>590</v>
      </c>
      <c r="C564" s="731" t="s">
        <v>613</v>
      </c>
      <c r="D564" s="732" t="s">
        <v>614</v>
      </c>
      <c r="E564" s="733">
        <v>50113001</v>
      </c>
      <c r="F564" s="732" t="s">
        <v>622</v>
      </c>
      <c r="G564" s="731" t="s">
        <v>623</v>
      </c>
      <c r="H564" s="731">
        <v>100502</v>
      </c>
      <c r="I564" s="731">
        <v>502</v>
      </c>
      <c r="J564" s="731" t="s">
        <v>773</v>
      </c>
      <c r="K564" s="731" t="s">
        <v>774</v>
      </c>
      <c r="L564" s="734">
        <v>268.94000000000005</v>
      </c>
      <c r="M564" s="734">
        <v>8</v>
      </c>
      <c r="N564" s="735">
        <v>2151.5200000000004</v>
      </c>
    </row>
    <row r="565" spans="1:14" ht="14.45" customHeight="1" x14ac:dyDescent="0.2">
      <c r="A565" s="729" t="s">
        <v>589</v>
      </c>
      <c r="B565" s="730" t="s">
        <v>590</v>
      </c>
      <c r="C565" s="731" t="s">
        <v>613</v>
      </c>
      <c r="D565" s="732" t="s">
        <v>614</v>
      </c>
      <c r="E565" s="733">
        <v>50113001</v>
      </c>
      <c r="F565" s="732" t="s">
        <v>622</v>
      </c>
      <c r="G565" s="731" t="s">
        <v>636</v>
      </c>
      <c r="H565" s="731">
        <v>239965</v>
      </c>
      <c r="I565" s="731">
        <v>239965</v>
      </c>
      <c r="J565" s="731" t="s">
        <v>1303</v>
      </c>
      <c r="K565" s="731" t="s">
        <v>1304</v>
      </c>
      <c r="L565" s="734">
        <v>466.60000000000008</v>
      </c>
      <c r="M565" s="734">
        <v>70</v>
      </c>
      <c r="N565" s="735">
        <v>32662.000000000004</v>
      </c>
    </row>
    <row r="566" spans="1:14" ht="14.45" customHeight="1" x14ac:dyDescent="0.2">
      <c r="A566" s="729" t="s">
        <v>589</v>
      </c>
      <c r="B566" s="730" t="s">
        <v>590</v>
      </c>
      <c r="C566" s="731" t="s">
        <v>613</v>
      </c>
      <c r="D566" s="732" t="s">
        <v>614</v>
      </c>
      <c r="E566" s="733">
        <v>50113001</v>
      </c>
      <c r="F566" s="732" t="s">
        <v>622</v>
      </c>
      <c r="G566" s="731" t="s">
        <v>636</v>
      </c>
      <c r="H566" s="731">
        <v>127738</v>
      </c>
      <c r="I566" s="731">
        <v>127738</v>
      </c>
      <c r="J566" s="731" t="s">
        <v>1303</v>
      </c>
      <c r="K566" s="731" t="s">
        <v>1304</v>
      </c>
      <c r="L566" s="734">
        <v>466.68000000000006</v>
      </c>
      <c r="M566" s="734">
        <v>88</v>
      </c>
      <c r="N566" s="735">
        <v>41067.840000000004</v>
      </c>
    </row>
    <row r="567" spans="1:14" ht="14.45" customHeight="1" x14ac:dyDescent="0.2">
      <c r="A567" s="729" t="s">
        <v>589</v>
      </c>
      <c r="B567" s="730" t="s">
        <v>590</v>
      </c>
      <c r="C567" s="731" t="s">
        <v>613</v>
      </c>
      <c r="D567" s="732" t="s">
        <v>614</v>
      </c>
      <c r="E567" s="733">
        <v>50113001</v>
      </c>
      <c r="F567" s="732" t="s">
        <v>622</v>
      </c>
      <c r="G567" s="731" t="s">
        <v>623</v>
      </c>
      <c r="H567" s="731">
        <v>218110</v>
      </c>
      <c r="I567" s="731">
        <v>218110</v>
      </c>
      <c r="J567" s="731" t="s">
        <v>1305</v>
      </c>
      <c r="K567" s="731" t="s">
        <v>1306</v>
      </c>
      <c r="L567" s="734">
        <v>174.33</v>
      </c>
      <c r="M567" s="734">
        <v>1</v>
      </c>
      <c r="N567" s="735">
        <v>174.33</v>
      </c>
    </row>
    <row r="568" spans="1:14" ht="14.45" customHeight="1" x14ac:dyDescent="0.2">
      <c r="A568" s="729" t="s">
        <v>589</v>
      </c>
      <c r="B568" s="730" t="s">
        <v>590</v>
      </c>
      <c r="C568" s="731" t="s">
        <v>613</v>
      </c>
      <c r="D568" s="732" t="s">
        <v>614</v>
      </c>
      <c r="E568" s="733">
        <v>50113001</v>
      </c>
      <c r="F568" s="732" t="s">
        <v>622</v>
      </c>
      <c r="G568" s="731" t="s">
        <v>623</v>
      </c>
      <c r="H568" s="731">
        <v>118566</v>
      </c>
      <c r="I568" s="731">
        <v>18566</v>
      </c>
      <c r="J568" s="731" t="s">
        <v>1307</v>
      </c>
      <c r="K568" s="731" t="s">
        <v>1308</v>
      </c>
      <c r="L568" s="734">
        <v>874.93</v>
      </c>
      <c r="M568" s="734">
        <v>1</v>
      </c>
      <c r="N568" s="735">
        <v>874.93</v>
      </c>
    </row>
    <row r="569" spans="1:14" ht="14.45" customHeight="1" x14ac:dyDescent="0.2">
      <c r="A569" s="729" t="s">
        <v>589</v>
      </c>
      <c r="B569" s="730" t="s">
        <v>590</v>
      </c>
      <c r="C569" s="731" t="s">
        <v>613</v>
      </c>
      <c r="D569" s="732" t="s">
        <v>614</v>
      </c>
      <c r="E569" s="733">
        <v>50113001</v>
      </c>
      <c r="F569" s="732" t="s">
        <v>622</v>
      </c>
      <c r="G569" s="731" t="s">
        <v>623</v>
      </c>
      <c r="H569" s="731">
        <v>118563</v>
      </c>
      <c r="I569" s="731">
        <v>18563</v>
      </c>
      <c r="J569" s="731" t="s">
        <v>1309</v>
      </c>
      <c r="K569" s="731" t="s">
        <v>1310</v>
      </c>
      <c r="L569" s="734">
        <v>487.02666666666664</v>
      </c>
      <c r="M569" s="734">
        <v>3</v>
      </c>
      <c r="N569" s="735">
        <v>1461.08</v>
      </c>
    </row>
    <row r="570" spans="1:14" ht="14.45" customHeight="1" x14ac:dyDescent="0.2">
      <c r="A570" s="729" t="s">
        <v>589</v>
      </c>
      <c r="B570" s="730" t="s">
        <v>590</v>
      </c>
      <c r="C570" s="731" t="s">
        <v>613</v>
      </c>
      <c r="D570" s="732" t="s">
        <v>614</v>
      </c>
      <c r="E570" s="733">
        <v>50113001</v>
      </c>
      <c r="F570" s="732" t="s">
        <v>622</v>
      </c>
      <c r="G570" s="731" t="s">
        <v>636</v>
      </c>
      <c r="H570" s="731">
        <v>116923</v>
      </c>
      <c r="I570" s="731">
        <v>16923</v>
      </c>
      <c r="J570" s="731" t="s">
        <v>1311</v>
      </c>
      <c r="K570" s="731" t="s">
        <v>1312</v>
      </c>
      <c r="L570" s="734">
        <v>78.410000000000011</v>
      </c>
      <c r="M570" s="734">
        <v>1</v>
      </c>
      <c r="N570" s="735">
        <v>78.410000000000011</v>
      </c>
    </row>
    <row r="571" spans="1:14" ht="14.45" customHeight="1" x14ac:dyDescent="0.2">
      <c r="A571" s="729" t="s">
        <v>589</v>
      </c>
      <c r="B571" s="730" t="s">
        <v>590</v>
      </c>
      <c r="C571" s="731" t="s">
        <v>613</v>
      </c>
      <c r="D571" s="732" t="s">
        <v>614</v>
      </c>
      <c r="E571" s="733">
        <v>50113001</v>
      </c>
      <c r="F571" s="732" t="s">
        <v>622</v>
      </c>
      <c r="G571" s="731" t="s">
        <v>623</v>
      </c>
      <c r="H571" s="731">
        <v>223144</v>
      </c>
      <c r="I571" s="731">
        <v>223144</v>
      </c>
      <c r="J571" s="731" t="s">
        <v>1313</v>
      </c>
      <c r="K571" s="731" t="s">
        <v>1314</v>
      </c>
      <c r="L571" s="734">
        <v>89.160000000000011</v>
      </c>
      <c r="M571" s="734">
        <v>5</v>
      </c>
      <c r="N571" s="735">
        <v>445.80000000000007</v>
      </c>
    </row>
    <row r="572" spans="1:14" ht="14.45" customHeight="1" x14ac:dyDescent="0.2">
      <c r="A572" s="729" t="s">
        <v>589</v>
      </c>
      <c r="B572" s="730" t="s">
        <v>590</v>
      </c>
      <c r="C572" s="731" t="s">
        <v>613</v>
      </c>
      <c r="D572" s="732" t="s">
        <v>614</v>
      </c>
      <c r="E572" s="733">
        <v>50113001</v>
      </c>
      <c r="F572" s="732" t="s">
        <v>622</v>
      </c>
      <c r="G572" s="731" t="s">
        <v>623</v>
      </c>
      <c r="H572" s="731">
        <v>100513</v>
      </c>
      <c r="I572" s="731">
        <v>513</v>
      </c>
      <c r="J572" s="731" t="s">
        <v>1027</v>
      </c>
      <c r="K572" s="731" t="s">
        <v>767</v>
      </c>
      <c r="L572" s="734">
        <v>56.023913043478252</v>
      </c>
      <c r="M572" s="734">
        <v>115</v>
      </c>
      <c r="N572" s="735">
        <v>6442.7499999999991</v>
      </c>
    </row>
    <row r="573" spans="1:14" ht="14.45" customHeight="1" x14ac:dyDescent="0.2">
      <c r="A573" s="729" t="s">
        <v>589</v>
      </c>
      <c r="B573" s="730" t="s">
        <v>590</v>
      </c>
      <c r="C573" s="731" t="s">
        <v>613</v>
      </c>
      <c r="D573" s="732" t="s">
        <v>614</v>
      </c>
      <c r="E573" s="733">
        <v>50113001</v>
      </c>
      <c r="F573" s="732" t="s">
        <v>622</v>
      </c>
      <c r="G573" s="731" t="s">
        <v>636</v>
      </c>
      <c r="H573" s="731">
        <v>191788</v>
      </c>
      <c r="I573" s="731">
        <v>91788</v>
      </c>
      <c r="J573" s="731" t="s">
        <v>780</v>
      </c>
      <c r="K573" s="731" t="s">
        <v>781</v>
      </c>
      <c r="L573" s="734">
        <v>9.1199999999999992</v>
      </c>
      <c r="M573" s="734">
        <v>7</v>
      </c>
      <c r="N573" s="735">
        <v>63.839999999999996</v>
      </c>
    </row>
    <row r="574" spans="1:14" ht="14.45" customHeight="1" x14ac:dyDescent="0.2">
      <c r="A574" s="729" t="s">
        <v>589</v>
      </c>
      <c r="B574" s="730" t="s">
        <v>590</v>
      </c>
      <c r="C574" s="731" t="s">
        <v>613</v>
      </c>
      <c r="D574" s="732" t="s">
        <v>614</v>
      </c>
      <c r="E574" s="733">
        <v>50113001</v>
      </c>
      <c r="F574" s="732" t="s">
        <v>622</v>
      </c>
      <c r="G574" s="731" t="s">
        <v>636</v>
      </c>
      <c r="H574" s="731">
        <v>184398</v>
      </c>
      <c r="I574" s="731">
        <v>84398</v>
      </c>
      <c r="J574" s="731" t="s">
        <v>1315</v>
      </c>
      <c r="K574" s="731" t="s">
        <v>1316</v>
      </c>
      <c r="L574" s="734">
        <v>114.03000000000007</v>
      </c>
      <c r="M574" s="734">
        <v>1</v>
      </c>
      <c r="N574" s="735">
        <v>114.03000000000007</v>
      </c>
    </row>
    <row r="575" spans="1:14" ht="14.45" customHeight="1" x14ac:dyDescent="0.2">
      <c r="A575" s="729" t="s">
        <v>589</v>
      </c>
      <c r="B575" s="730" t="s">
        <v>590</v>
      </c>
      <c r="C575" s="731" t="s">
        <v>613</v>
      </c>
      <c r="D575" s="732" t="s">
        <v>614</v>
      </c>
      <c r="E575" s="733">
        <v>50113001</v>
      </c>
      <c r="F575" s="732" t="s">
        <v>622</v>
      </c>
      <c r="G575" s="731" t="s">
        <v>636</v>
      </c>
      <c r="H575" s="731">
        <v>184400</v>
      </c>
      <c r="I575" s="731">
        <v>84400</v>
      </c>
      <c r="J575" s="731" t="s">
        <v>1317</v>
      </c>
      <c r="K575" s="731" t="s">
        <v>1318</v>
      </c>
      <c r="L575" s="734">
        <v>254.94999999999993</v>
      </c>
      <c r="M575" s="734">
        <v>1</v>
      </c>
      <c r="N575" s="735">
        <v>254.94999999999993</v>
      </c>
    </row>
    <row r="576" spans="1:14" ht="14.45" customHeight="1" x14ac:dyDescent="0.2">
      <c r="A576" s="729" t="s">
        <v>589</v>
      </c>
      <c r="B576" s="730" t="s">
        <v>590</v>
      </c>
      <c r="C576" s="731" t="s">
        <v>613</v>
      </c>
      <c r="D576" s="732" t="s">
        <v>614</v>
      </c>
      <c r="E576" s="733">
        <v>50113001</v>
      </c>
      <c r="F576" s="732" t="s">
        <v>622</v>
      </c>
      <c r="G576" s="731" t="s">
        <v>623</v>
      </c>
      <c r="H576" s="731">
        <v>136129</v>
      </c>
      <c r="I576" s="731">
        <v>136129</v>
      </c>
      <c r="J576" s="731" t="s">
        <v>1319</v>
      </c>
      <c r="K576" s="731" t="s">
        <v>1320</v>
      </c>
      <c r="L576" s="734">
        <v>436.77</v>
      </c>
      <c r="M576" s="734">
        <v>1</v>
      </c>
      <c r="N576" s="735">
        <v>436.77</v>
      </c>
    </row>
    <row r="577" spans="1:14" ht="14.45" customHeight="1" x14ac:dyDescent="0.2">
      <c r="A577" s="729" t="s">
        <v>589</v>
      </c>
      <c r="B577" s="730" t="s">
        <v>590</v>
      </c>
      <c r="C577" s="731" t="s">
        <v>613</v>
      </c>
      <c r="D577" s="732" t="s">
        <v>614</v>
      </c>
      <c r="E577" s="733">
        <v>50113001</v>
      </c>
      <c r="F577" s="732" t="s">
        <v>622</v>
      </c>
      <c r="G577" s="731" t="s">
        <v>623</v>
      </c>
      <c r="H577" s="731">
        <v>117187</v>
      </c>
      <c r="I577" s="731">
        <v>17187</v>
      </c>
      <c r="J577" s="731" t="s">
        <v>1321</v>
      </c>
      <c r="K577" s="731" t="s">
        <v>1322</v>
      </c>
      <c r="L577" s="734">
        <v>89</v>
      </c>
      <c r="M577" s="734">
        <v>10</v>
      </c>
      <c r="N577" s="735">
        <v>890</v>
      </c>
    </row>
    <row r="578" spans="1:14" ht="14.45" customHeight="1" x14ac:dyDescent="0.2">
      <c r="A578" s="729" t="s">
        <v>589</v>
      </c>
      <c r="B578" s="730" t="s">
        <v>590</v>
      </c>
      <c r="C578" s="731" t="s">
        <v>613</v>
      </c>
      <c r="D578" s="732" t="s">
        <v>614</v>
      </c>
      <c r="E578" s="733">
        <v>50113001</v>
      </c>
      <c r="F578" s="732" t="s">
        <v>622</v>
      </c>
      <c r="G578" s="731" t="s">
        <v>623</v>
      </c>
      <c r="H578" s="731">
        <v>224732</v>
      </c>
      <c r="I578" s="731">
        <v>224732</v>
      </c>
      <c r="J578" s="731" t="s">
        <v>784</v>
      </c>
      <c r="K578" s="731" t="s">
        <v>785</v>
      </c>
      <c r="L578" s="734">
        <v>834.1528571428571</v>
      </c>
      <c r="M578" s="734">
        <v>7</v>
      </c>
      <c r="N578" s="735">
        <v>5839.07</v>
      </c>
    </row>
    <row r="579" spans="1:14" ht="14.45" customHeight="1" x14ac:dyDescent="0.2">
      <c r="A579" s="729" t="s">
        <v>589</v>
      </c>
      <c r="B579" s="730" t="s">
        <v>590</v>
      </c>
      <c r="C579" s="731" t="s">
        <v>613</v>
      </c>
      <c r="D579" s="732" t="s">
        <v>614</v>
      </c>
      <c r="E579" s="733">
        <v>50113001</v>
      </c>
      <c r="F579" s="732" t="s">
        <v>622</v>
      </c>
      <c r="G579" s="731" t="s">
        <v>636</v>
      </c>
      <c r="H579" s="731">
        <v>850106</v>
      </c>
      <c r="I579" s="731">
        <v>111898</v>
      </c>
      <c r="J579" s="731" t="s">
        <v>1323</v>
      </c>
      <c r="K579" s="731" t="s">
        <v>665</v>
      </c>
      <c r="L579" s="734">
        <v>28.8</v>
      </c>
      <c r="M579" s="734">
        <v>1</v>
      </c>
      <c r="N579" s="735">
        <v>28.8</v>
      </c>
    </row>
    <row r="580" spans="1:14" ht="14.45" customHeight="1" x14ac:dyDescent="0.2">
      <c r="A580" s="729" t="s">
        <v>589</v>
      </c>
      <c r="B580" s="730" t="s">
        <v>590</v>
      </c>
      <c r="C580" s="731" t="s">
        <v>613</v>
      </c>
      <c r="D580" s="732" t="s">
        <v>614</v>
      </c>
      <c r="E580" s="733">
        <v>50113001</v>
      </c>
      <c r="F580" s="732" t="s">
        <v>622</v>
      </c>
      <c r="G580" s="731" t="s">
        <v>623</v>
      </c>
      <c r="H580" s="731">
        <v>104307</v>
      </c>
      <c r="I580" s="731">
        <v>4307</v>
      </c>
      <c r="J580" s="731" t="s">
        <v>1324</v>
      </c>
      <c r="K580" s="731" t="s">
        <v>1325</v>
      </c>
      <c r="L580" s="734">
        <v>351.09272727272725</v>
      </c>
      <c r="M580" s="734">
        <v>55</v>
      </c>
      <c r="N580" s="735">
        <v>19310.099999999999</v>
      </c>
    </row>
    <row r="581" spans="1:14" ht="14.45" customHeight="1" x14ac:dyDescent="0.2">
      <c r="A581" s="729" t="s">
        <v>589</v>
      </c>
      <c r="B581" s="730" t="s">
        <v>590</v>
      </c>
      <c r="C581" s="731" t="s">
        <v>613</v>
      </c>
      <c r="D581" s="732" t="s">
        <v>614</v>
      </c>
      <c r="E581" s="733">
        <v>50113001</v>
      </c>
      <c r="F581" s="732" t="s">
        <v>622</v>
      </c>
      <c r="G581" s="731" t="s">
        <v>636</v>
      </c>
      <c r="H581" s="731">
        <v>100536</v>
      </c>
      <c r="I581" s="731">
        <v>536</v>
      </c>
      <c r="J581" s="731" t="s">
        <v>786</v>
      </c>
      <c r="K581" s="731" t="s">
        <v>629</v>
      </c>
      <c r="L581" s="734">
        <v>49.319999889007718</v>
      </c>
      <c r="M581" s="734">
        <v>320</v>
      </c>
      <c r="N581" s="735">
        <v>15782.399964482469</v>
      </c>
    </row>
    <row r="582" spans="1:14" ht="14.45" customHeight="1" x14ac:dyDescent="0.2">
      <c r="A582" s="729" t="s">
        <v>589</v>
      </c>
      <c r="B582" s="730" t="s">
        <v>590</v>
      </c>
      <c r="C582" s="731" t="s">
        <v>613</v>
      </c>
      <c r="D582" s="732" t="s">
        <v>614</v>
      </c>
      <c r="E582" s="733">
        <v>50113001</v>
      </c>
      <c r="F582" s="732" t="s">
        <v>622</v>
      </c>
      <c r="G582" s="731" t="s">
        <v>636</v>
      </c>
      <c r="H582" s="731">
        <v>216900</v>
      </c>
      <c r="I582" s="731">
        <v>216900</v>
      </c>
      <c r="J582" s="731" t="s">
        <v>1326</v>
      </c>
      <c r="K582" s="731" t="s">
        <v>1327</v>
      </c>
      <c r="L582" s="734">
        <v>246.60000161919669</v>
      </c>
      <c r="M582" s="734">
        <v>150</v>
      </c>
      <c r="N582" s="735">
        <v>36990.000242879505</v>
      </c>
    </row>
    <row r="583" spans="1:14" ht="14.45" customHeight="1" x14ac:dyDescent="0.2">
      <c r="A583" s="729" t="s">
        <v>589</v>
      </c>
      <c r="B583" s="730" t="s">
        <v>590</v>
      </c>
      <c r="C583" s="731" t="s">
        <v>613</v>
      </c>
      <c r="D583" s="732" t="s">
        <v>614</v>
      </c>
      <c r="E583" s="733">
        <v>50113001</v>
      </c>
      <c r="F583" s="732" t="s">
        <v>622</v>
      </c>
      <c r="G583" s="731" t="s">
        <v>636</v>
      </c>
      <c r="H583" s="731">
        <v>155824</v>
      </c>
      <c r="I583" s="731">
        <v>55824</v>
      </c>
      <c r="J583" s="731" t="s">
        <v>787</v>
      </c>
      <c r="K583" s="731" t="s">
        <v>788</v>
      </c>
      <c r="L583" s="734">
        <v>41.27</v>
      </c>
      <c r="M583" s="734">
        <v>16</v>
      </c>
      <c r="N583" s="735">
        <v>660.32</v>
      </c>
    </row>
    <row r="584" spans="1:14" ht="14.45" customHeight="1" x14ac:dyDescent="0.2">
      <c r="A584" s="729" t="s">
        <v>589</v>
      </c>
      <c r="B584" s="730" t="s">
        <v>590</v>
      </c>
      <c r="C584" s="731" t="s">
        <v>613</v>
      </c>
      <c r="D584" s="732" t="s">
        <v>614</v>
      </c>
      <c r="E584" s="733">
        <v>50113001</v>
      </c>
      <c r="F584" s="732" t="s">
        <v>622</v>
      </c>
      <c r="G584" s="731" t="s">
        <v>636</v>
      </c>
      <c r="H584" s="731">
        <v>155823</v>
      </c>
      <c r="I584" s="731">
        <v>55823</v>
      </c>
      <c r="J584" s="731" t="s">
        <v>787</v>
      </c>
      <c r="K584" s="731" t="s">
        <v>789</v>
      </c>
      <c r="L584" s="734">
        <v>33.011000000000003</v>
      </c>
      <c r="M584" s="734">
        <v>10</v>
      </c>
      <c r="N584" s="735">
        <v>330.11</v>
      </c>
    </row>
    <row r="585" spans="1:14" ht="14.45" customHeight="1" x14ac:dyDescent="0.2">
      <c r="A585" s="729" t="s">
        <v>589</v>
      </c>
      <c r="B585" s="730" t="s">
        <v>590</v>
      </c>
      <c r="C585" s="731" t="s">
        <v>613</v>
      </c>
      <c r="D585" s="732" t="s">
        <v>614</v>
      </c>
      <c r="E585" s="733">
        <v>50113001</v>
      </c>
      <c r="F585" s="732" t="s">
        <v>622</v>
      </c>
      <c r="G585" s="731" t="s">
        <v>636</v>
      </c>
      <c r="H585" s="731">
        <v>107981</v>
      </c>
      <c r="I585" s="731">
        <v>7981</v>
      </c>
      <c r="J585" s="731" t="s">
        <v>787</v>
      </c>
      <c r="K585" s="731" t="s">
        <v>790</v>
      </c>
      <c r="L585" s="734">
        <v>41.27</v>
      </c>
      <c r="M585" s="734">
        <v>5</v>
      </c>
      <c r="N585" s="735">
        <v>206.35000000000002</v>
      </c>
    </row>
    <row r="586" spans="1:14" ht="14.45" customHeight="1" x14ac:dyDescent="0.2">
      <c r="A586" s="729" t="s">
        <v>589</v>
      </c>
      <c r="B586" s="730" t="s">
        <v>590</v>
      </c>
      <c r="C586" s="731" t="s">
        <v>613</v>
      </c>
      <c r="D586" s="732" t="s">
        <v>614</v>
      </c>
      <c r="E586" s="733">
        <v>50113001</v>
      </c>
      <c r="F586" s="732" t="s">
        <v>622</v>
      </c>
      <c r="G586" s="731" t="s">
        <v>623</v>
      </c>
      <c r="H586" s="731">
        <v>125907</v>
      </c>
      <c r="I586" s="731">
        <v>125907</v>
      </c>
      <c r="J586" s="731" t="s">
        <v>1328</v>
      </c>
      <c r="K586" s="731" t="s">
        <v>1329</v>
      </c>
      <c r="L586" s="734">
        <v>682</v>
      </c>
      <c r="M586" s="734">
        <v>12</v>
      </c>
      <c r="N586" s="735">
        <v>8184</v>
      </c>
    </row>
    <row r="587" spans="1:14" ht="14.45" customHeight="1" x14ac:dyDescent="0.2">
      <c r="A587" s="729" t="s">
        <v>589</v>
      </c>
      <c r="B587" s="730" t="s">
        <v>590</v>
      </c>
      <c r="C587" s="731" t="s">
        <v>613</v>
      </c>
      <c r="D587" s="732" t="s">
        <v>614</v>
      </c>
      <c r="E587" s="733">
        <v>50113001</v>
      </c>
      <c r="F587" s="732" t="s">
        <v>622</v>
      </c>
      <c r="G587" s="731" t="s">
        <v>623</v>
      </c>
      <c r="H587" s="731">
        <v>208115</v>
      </c>
      <c r="I587" s="731">
        <v>208115</v>
      </c>
      <c r="J587" s="731" t="s">
        <v>1330</v>
      </c>
      <c r="K587" s="731" t="s">
        <v>1331</v>
      </c>
      <c r="L587" s="734">
        <v>186.01</v>
      </c>
      <c r="M587" s="734">
        <v>3</v>
      </c>
      <c r="N587" s="735">
        <v>558.03</v>
      </c>
    </row>
    <row r="588" spans="1:14" ht="14.45" customHeight="1" x14ac:dyDescent="0.2">
      <c r="A588" s="729" t="s">
        <v>589</v>
      </c>
      <c r="B588" s="730" t="s">
        <v>590</v>
      </c>
      <c r="C588" s="731" t="s">
        <v>613</v>
      </c>
      <c r="D588" s="732" t="s">
        <v>614</v>
      </c>
      <c r="E588" s="733">
        <v>50113001</v>
      </c>
      <c r="F588" s="732" t="s">
        <v>622</v>
      </c>
      <c r="G588" s="731" t="s">
        <v>623</v>
      </c>
      <c r="H588" s="731">
        <v>162579</v>
      </c>
      <c r="I588" s="731">
        <v>162579</v>
      </c>
      <c r="J588" s="731" t="s">
        <v>1332</v>
      </c>
      <c r="K588" s="731" t="s">
        <v>1333</v>
      </c>
      <c r="L588" s="734">
        <v>44.879999999999995</v>
      </c>
      <c r="M588" s="734">
        <v>6</v>
      </c>
      <c r="N588" s="735">
        <v>269.27999999999997</v>
      </c>
    </row>
    <row r="589" spans="1:14" ht="14.45" customHeight="1" x14ac:dyDescent="0.2">
      <c r="A589" s="729" t="s">
        <v>589</v>
      </c>
      <c r="B589" s="730" t="s">
        <v>590</v>
      </c>
      <c r="C589" s="731" t="s">
        <v>613</v>
      </c>
      <c r="D589" s="732" t="s">
        <v>614</v>
      </c>
      <c r="E589" s="733">
        <v>50113001</v>
      </c>
      <c r="F589" s="732" t="s">
        <v>622</v>
      </c>
      <c r="G589" s="731" t="s">
        <v>636</v>
      </c>
      <c r="H589" s="731">
        <v>187607</v>
      </c>
      <c r="I589" s="731">
        <v>187607</v>
      </c>
      <c r="J589" s="731" t="s">
        <v>1334</v>
      </c>
      <c r="K589" s="731" t="s">
        <v>1335</v>
      </c>
      <c r="L589" s="734">
        <v>273.89999212112525</v>
      </c>
      <c r="M589" s="734">
        <v>7</v>
      </c>
      <c r="N589" s="735">
        <v>1917.2999448478768</v>
      </c>
    </row>
    <row r="590" spans="1:14" ht="14.45" customHeight="1" x14ac:dyDescent="0.2">
      <c r="A590" s="729" t="s">
        <v>589</v>
      </c>
      <c r="B590" s="730" t="s">
        <v>590</v>
      </c>
      <c r="C590" s="731" t="s">
        <v>613</v>
      </c>
      <c r="D590" s="732" t="s">
        <v>614</v>
      </c>
      <c r="E590" s="733">
        <v>50113001</v>
      </c>
      <c r="F590" s="732" t="s">
        <v>622</v>
      </c>
      <c r="G590" s="731" t="s">
        <v>623</v>
      </c>
      <c r="H590" s="731">
        <v>100874</v>
      </c>
      <c r="I590" s="731">
        <v>874</v>
      </c>
      <c r="J590" s="731" t="s">
        <v>791</v>
      </c>
      <c r="K590" s="731" t="s">
        <v>792</v>
      </c>
      <c r="L590" s="734">
        <v>82.360571428571419</v>
      </c>
      <c r="M590" s="734">
        <v>210</v>
      </c>
      <c r="N590" s="735">
        <v>17295.719999999998</v>
      </c>
    </row>
    <row r="591" spans="1:14" ht="14.45" customHeight="1" x14ac:dyDescent="0.2">
      <c r="A591" s="729" t="s">
        <v>589</v>
      </c>
      <c r="B591" s="730" t="s">
        <v>590</v>
      </c>
      <c r="C591" s="731" t="s">
        <v>613</v>
      </c>
      <c r="D591" s="732" t="s">
        <v>614</v>
      </c>
      <c r="E591" s="733">
        <v>50113001</v>
      </c>
      <c r="F591" s="732" t="s">
        <v>622</v>
      </c>
      <c r="G591" s="731" t="s">
        <v>623</v>
      </c>
      <c r="H591" s="731">
        <v>200863</v>
      </c>
      <c r="I591" s="731">
        <v>200863</v>
      </c>
      <c r="J591" s="731" t="s">
        <v>793</v>
      </c>
      <c r="K591" s="731" t="s">
        <v>794</v>
      </c>
      <c r="L591" s="734">
        <v>84.273809523809518</v>
      </c>
      <c r="M591" s="734">
        <v>210</v>
      </c>
      <c r="N591" s="735">
        <v>17697.5</v>
      </c>
    </row>
    <row r="592" spans="1:14" ht="14.45" customHeight="1" x14ac:dyDescent="0.2">
      <c r="A592" s="729" t="s">
        <v>589</v>
      </c>
      <c r="B592" s="730" t="s">
        <v>590</v>
      </c>
      <c r="C592" s="731" t="s">
        <v>613</v>
      </c>
      <c r="D592" s="732" t="s">
        <v>614</v>
      </c>
      <c r="E592" s="733">
        <v>50113001</v>
      </c>
      <c r="F592" s="732" t="s">
        <v>622</v>
      </c>
      <c r="G592" s="731" t="s">
        <v>623</v>
      </c>
      <c r="H592" s="731">
        <v>229339</v>
      </c>
      <c r="I592" s="731">
        <v>229339</v>
      </c>
      <c r="J592" s="731" t="s">
        <v>1336</v>
      </c>
      <c r="K592" s="731" t="s">
        <v>1337</v>
      </c>
      <c r="L592" s="734">
        <v>49.93</v>
      </c>
      <c r="M592" s="734">
        <v>1</v>
      </c>
      <c r="N592" s="735">
        <v>49.93</v>
      </c>
    </row>
    <row r="593" spans="1:14" ht="14.45" customHeight="1" x14ac:dyDescent="0.2">
      <c r="A593" s="729" t="s">
        <v>589</v>
      </c>
      <c r="B593" s="730" t="s">
        <v>590</v>
      </c>
      <c r="C593" s="731" t="s">
        <v>613</v>
      </c>
      <c r="D593" s="732" t="s">
        <v>614</v>
      </c>
      <c r="E593" s="733">
        <v>50113001</v>
      </c>
      <c r="F593" s="732" t="s">
        <v>622</v>
      </c>
      <c r="G593" s="731" t="s">
        <v>623</v>
      </c>
      <c r="H593" s="731">
        <v>232954</v>
      </c>
      <c r="I593" s="731">
        <v>232954</v>
      </c>
      <c r="J593" s="731" t="s">
        <v>1338</v>
      </c>
      <c r="K593" s="731" t="s">
        <v>1339</v>
      </c>
      <c r="L593" s="734">
        <v>111.38</v>
      </c>
      <c r="M593" s="734">
        <v>1</v>
      </c>
      <c r="N593" s="735">
        <v>111.38</v>
      </c>
    </row>
    <row r="594" spans="1:14" ht="14.45" customHeight="1" x14ac:dyDescent="0.2">
      <c r="A594" s="729" t="s">
        <v>589</v>
      </c>
      <c r="B594" s="730" t="s">
        <v>590</v>
      </c>
      <c r="C594" s="731" t="s">
        <v>613</v>
      </c>
      <c r="D594" s="732" t="s">
        <v>614</v>
      </c>
      <c r="E594" s="733">
        <v>50113001</v>
      </c>
      <c r="F594" s="732" t="s">
        <v>622</v>
      </c>
      <c r="G594" s="731" t="s">
        <v>623</v>
      </c>
      <c r="H594" s="731">
        <v>101940</v>
      </c>
      <c r="I594" s="731">
        <v>1940</v>
      </c>
      <c r="J594" s="731" t="s">
        <v>1340</v>
      </c>
      <c r="K594" s="731" t="s">
        <v>1341</v>
      </c>
      <c r="L594" s="734">
        <v>34.655000000000001</v>
      </c>
      <c r="M594" s="734">
        <v>2</v>
      </c>
      <c r="N594" s="735">
        <v>69.31</v>
      </c>
    </row>
    <row r="595" spans="1:14" ht="14.45" customHeight="1" x14ac:dyDescent="0.2">
      <c r="A595" s="729" t="s">
        <v>589</v>
      </c>
      <c r="B595" s="730" t="s">
        <v>590</v>
      </c>
      <c r="C595" s="731" t="s">
        <v>613</v>
      </c>
      <c r="D595" s="732" t="s">
        <v>614</v>
      </c>
      <c r="E595" s="733">
        <v>50113001</v>
      </c>
      <c r="F595" s="732" t="s">
        <v>622</v>
      </c>
      <c r="G595" s="731" t="s">
        <v>623</v>
      </c>
      <c r="H595" s="731">
        <v>214912</v>
      </c>
      <c r="I595" s="731">
        <v>214912</v>
      </c>
      <c r="J595" s="731" t="s">
        <v>1342</v>
      </c>
      <c r="K595" s="731" t="s">
        <v>1343</v>
      </c>
      <c r="L595" s="734">
        <v>130.04999999999998</v>
      </c>
      <c r="M595" s="734">
        <v>1</v>
      </c>
      <c r="N595" s="735">
        <v>130.04999999999998</v>
      </c>
    </row>
    <row r="596" spans="1:14" ht="14.45" customHeight="1" x14ac:dyDescent="0.2">
      <c r="A596" s="729" t="s">
        <v>589</v>
      </c>
      <c r="B596" s="730" t="s">
        <v>590</v>
      </c>
      <c r="C596" s="731" t="s">
        <v>613</v>
      </c>
      <c r="D596" s="732" t="s">
        <v>614</v>
      </c>
      <c r="E596" s="733">
        <v>50113001</v>
      </c>
      <c r="F596" s="732" t="s">
        <v>622</v>
      </c>
      <c r="G596" s="731" t="s">
        <v>623</v>
      </c>
      <c r="H596" s="731">
        <v>187406</v>
      </c>
      <c r="I596" s="731">
        <v>187406</v>
      </c>
      <c r="J596" s="731" t="s">
        <v>1344</v>
      </c>
      <c r="K596" s="731" t="s">
        <v>1345</v>
      </c>
      <c r="L596" s="734">
        <v>192.95</v>
      </c>
      <c r="M596" s="734">
        <v>1</v>
      </c>
      <c r="N596" s="735">
        <v>192.95</v>
      </c>
    </row>
    <row r="597" spans="1:14" ht="14.45" customHeight="1" x14ac:dyDescent="0.2">
      <c r="A597" s="729" t="s">
        <v>589</v>
      </c>
      <c r="B597" s="730" t="s">
        <v>590</v>
      </c>
      <c r="C597" s="731" t="s">
        <v>613</v>
      </c>
      <c r="D597" s="732" t="s">
        <v>614</v>
      </c>
      <c r="E597" s="733">
        <v>50113001</v>
      </c>
      <c r="F597" s="732" t="s">
        <v>622</v>
      </c>
      <c r="G597" s="731" t="s">
        <v>623</v>
      </c>
      <c r="H597" s="731">
        <v>224053</v>
      </c>
      <c r="I597" s="731">
        <v>224053</v>
      </c>
      <c r="J597" s="731" t="s">
        <v>1346</v>
      </c>
      <c r="K597" s="731" t="s">
        <v>1347</v>
      </c>
      <c r="L597" s="734">
        <v>1437.57</v>
      </c>
      <c r="M597" s="734">
        <v>7</v>
      </c>
      <c r="N597" s="735">
        <v>10062.99</v>
      </c>
    </row>
    <row r="598" spans="1:14" ht="14.45" customHeight="1" x14ac:dyDescent="0.2">
      <c r="A598" s="729" t="s">
        <v>589</v>
      </c>
      <c r="B598" s="730" t="s">
        <v>590</v>
      </c>
      <c r="C598" s="731" t="s">
        <v>613</v>
      </c>
      <c r="D598" s="732" t="s">
        <v>614</v>
      </c>
      <c r="E598" s="733">
        <v>50113001</v>
      </c>
      <c r="F598" s="732" t="s">
        <v>622</v>
      </c>
      <c r="G598" s="731" t="s">
        <v>636</v>
      </c>
      <c r="H598" s="731">
        <v>850729</v>
      </c>
      <c r="I598" s="731">
        <v>157875</v>
      </c>
      <c r="J598" s="731" t="s">
        <v>1348</v>
      </c>
      <c r="K598" s="731" t="s">
        <v>1349</v>
      </c>
      <c r="L598" s="734">
        <v>154</v>
      </c>
      <c r="M598" s="734">
        <v>11</v>
      </c>
      <c r="N598" s="735">
        <v>1694</v>
      </c>
    </row>
    <row r="599" spans="1:14" ht="14.45" customHeight="1" x14ac:dyDescent="0.2">
      <c r="A599" s="729" t="s">
        <v>589</v>
      </c>
      <c r="B599" s="730" t="s">
        <v>590</v>
      </c>
      <c r="C599" s="731" t="s">
        <v>613</v>
      </c>
      <c r="D599" s="732" t="s">
        <v>614</v>
      </c>
      <c r="E599" s="733">
        <v>50113001</v>
      </c>
      <c r="F599" s="732" t="s">
        <v>622</v>
      </c>
      <c r="G599" s="731" t="s">
        <v>623</v>
      </c>
      <c r="H599" s="731">
        <v>207820</v>
      </c>
      <c r="I599" s="731">
        <v>207820</v>
      </c>
      <c r="J599" s="731" t="s">
        <v>795</v>
      </c>
      <c r="K599" s="731" t="s">
        <v>796</v>
      </c>
      <c r="L599" s="734">
        <v>31.150000000000006</v>
      </c>
      <c r="M599" s="734">
        <v>6</v>
      </c>
      <c r="N599" s="735">
        <v>186.90000000000003</v>
      </c>
    </row>
    <row r="600" spans="1:14" ht="14.45" customHeight="1" x14ac:dyDescent="0.2">
      <c r="A600" s="729" t="s">
        <v>589</v>
      </c>
      <c r="B600" s="730" t="s">
        <v>590</v>
      </c>
      <c r="C600" s="731" t="s">
        <v>613</v>
      </c>
      <c r="D600" s="732" t="s">
        <v>614</v>
      </c>
      <c r="E600" s="733">
        <v>50113001</v>
      </c>
      <c r="F600" s="732" t="s">
        <v>622</v>
      </c>
      <c r="G600" s="731" t="s">
        <v>623</v>
      </c>
      <c r="H600" s="731">
        <v>207819</v>
      </c>
      <c r="I600" s="731">
        <v>207819</v>
      </c>
      <c r="J600" s="731" t="s">
        <v>797</v>
      </c>
      <c r="K600" s="731" t="s">
        <v>798</v>
      </c>
      <c r="L600" s="734">
        <v>22.38625</v>
      </c>
      <c r="M600" s="734">
        <v>16</v>
      </c>
      <c r="N600" s="735">
        <v>358.18</v>
      </c>
    </row>
    <row r="601" spans="1:14" ht="14.45" customHeight="1" x14ac:dyDescent="0.2">
      <c r="A601" s="729" t="s">
        <v>589</v>
      </c>
      <c r="B601" s="730" t="s">
        <v>590</v>
      </c>
      <c r="C601" s="731" t="s">
        <v>613</v>
      </c>
      <c r="D601" s="732" t="s">
        <v>614</v>
      </c>
      <c r="E601" s="733">
        <v>50113001</v>
      </c>
      <c r="F601" s="732" t="s">
        <v>622</v>
      </c>
      <c r="G601" s="731" t="s">
        <v>623</v>
      </c>
      <c r="H601" s="731">
        <v>395188</v>
      </c>
      <c r="I601" s="731">
        <v>0</v>
      </c>
      <c r="J601" s="731" t="s">
        <v>1121</v>
      </c>
      <c r="K601" s="731" t="s">
        <v>1122</v>
      </c>
      <c r="L601" s="734">
        <v>37.92</v>
      </c>
      <c r="M601" s="734">
        <v>10</v>
      </c>
      <c r="N601" s="735">
        <v>379.2</v>
      </c>
    </row>
    <row r="602" spans="1:14" ht="14.45" customHeight="1" x14ac:dyDescent="0.2">
      <c r="A602" s="729" t="s">
        <v>589</v>
      </c>
      <c r="B602" s="730" t="s">
        <v>590</v>
      </c>
      <c r="C602" s="731" t="s">
        <v>613</v>
      </c>
      <c r="D602" s="732" t="s">
        <v>614</v>
      </c>
      <c r="E602" s="733">
        <v>50113001</v>
      </c>
      <c r="F602" s="732" t="s">
        <v>622</v>
      </c>
      <c r="G602" s="731" t="s">
        <v>623</v>
      </c>
      <c r="H602" s="731">
        <v>11670</v>
      </c>
      <c r="I602" s="731">
        <v>11670</v>
      </c>
      <c r="J602" s="731" t="s">
        <v>1350</v>
      </c>
      <c r="K602" s="731" t="s">
        <v>1246</v>
      </c>
      <c r="L602" s="734">
        <v>352</v>
      </c>
      <c r="M602" s="734">
        <v>21</v>
      </c>
      <c r="N602" s="735">
        <v>7392</v>
      </c>
    </row>
    <row r="603" spans="1:14" ht="14.45" customHeight="1" x14ac:dyDescent="0.2">
      <c r="A603" s="729" t="s">
        <v>589</v>
      </c>
      <c r="B603" s="730" t="s">
        <v>590</v>
      </c>
      <c r="C603" s="731" t="s">
        <v>613</v>
      </c>
      <c r="D603" s="732" t="s">
        <v>614</v>
      </c>
      <c r="E603" s="733">
        <v>50113001</v>
      </c>
      <c r="F603" s="732" t="s">
        <v>622</v>
      </c>
      <c r="G603" s="731" t="s">
        <v>623</v>
      </c>
      <c r="H603" s="731">
        <v>111671</v>
      </c>
      <c r="I603" s="731">
        <v>11671</v>
      </c>
      <c r="J603" s="731" t="s">
        <v>1350</v>
      </c>
      <c r="K603" s="731" t="s">
        <v>1249</v>
      </c>
      <c r="L603" s="734">
        <v>209</v>
      </c>
      <c r="M603" s="734">
        <v>85</v>
      </c>
      <c r="N603" s="735">
        <v>17765</v>
      </c>
    </row>
    <row r="604" spans="1:14" ht="14.45" customHeight="1" x14ac:dyDescent="0.2">
      <c r="A604" s="729" t="s">
        <v>589</v>
      </c>
      <c r="B604" s="730" t="s">
        <v>590</v>
      </c>
      <c r="C604" s="731" t="s">
        <v>613</v>
      </c>
      <c r="D604" s="732" t="s">
        <v>614</v>
      </c>
      <c r="E604" s="733">
        <v>50113001</v>
      </c>
      <c r="F604" s="732" t="s">
        <v>622</v>
      </c>
      <c r="G604" s="731" t="s">
        <v>623</v>
      </c>
      <c r="H604" s="731">
        <v>111696</v>
      </c>
      <c r="I604" s="731">
        <v>11696</v>
      </c>
      <c r="J604" s="731" t="s">
        <v>1351</v>
      </c>
      <c r="K604" s="731" t="s">
        <v>1249</v>
      </c>
      <c r="L604" s="734">
        <v>324.82999015525701</v>
      </c>
      <c r="M604" s="734">
        <v>21</v>
      </c>
      <c r="N604" s="735">
        <v>6821.4297932603968</v>
      </c>
    </row>
    <row r="605" spans="1:14" ht="14.45" customHeight="1" x14ac:dyDescent="0.2">
      <c r="A605" s="729" t="s">
        <v>589</v>
      </c>
      <c r="B605" s="730" t="s">
        <v>590</v>
      </c>
      <c r="C605" s="731" t="s">
        <v>613</v>
      </c>
      <c r="D605" s="732" t="s">
        <v>614</v>
      </c>
      <c r="E605" s="733">
        <v>50113001</v>
      </c>
      <c r="F605" s="732" t="s">
        <v>622</v>
      </c>
      <c r="G605" s="731" t="s">
        <v>636</v>
      </c>
      <c r="H605" s="731">
        <v>846980</v>
      </c>
      <c r="I605" s="731">
        <v>124129</v>
      </c>
      <c r="J605" s="731" t="s">
        <v>1352</v>
      </c>
      <c r="K605" s="731" t="s">
        <v>844</v>
      </c>
      <c r="L605" s="734">
        <v>254.25</v>
      </c>
      <c r="M605" s="734">
        <v>3</v>
      </c>
      <c r="N605" s="735">
        <v>762.75</v>
      </c>
    </row>
    <row r="606" spans="1:14" ht="14.45" customHeight="1" x14ac:dyDescent="0.2">
      <c r="A606" s="729" t="s">
        <v>589</v>
      </c>
      <c r="B606" s="730" t="s">
        <v>590</v>
      </c>
      <c r="C606" s="731" t="s">
        <v>613</v>
      </c>
      <c r="D606" s="732" t="s">
        <v>614</v>
      </c>
      <c r="E606" s="733">
        <v>50113001</v>
      </c>
      <c r="F606" s="732" t="s">
        <v>622</v>
      </c>
      <c r="G606" s="731" t="s">
        <v>623</v>
      </c>
      <c r="H606" s="731">
        <v>849767</v>
      </c>
      <c r="I606" s="731">
        <v>162012</v>
      </c>
      <c r="J606" s="731" t="s">
        <v>1353</v>
      </c>
      <c r="K606" s="731" t="s">
        <v>924</v>
      </c>
      <c r="L606" s="734">
        <v>453.1099999999999</v>
      </c>
      <c r="M606" s="734">
        <v>1</v>
      </c>
      <c r="N606" s="735">
        <v>453.1099999999999</v>
      </c>
    </row>
    <row r="607" spans="1:14" ht="14.45" customHeight="1" x14ac:dyDescent="0.2">
      <c r="A607" s="729" t="s">
        <v>589</v>
      </c>
      <c r="B607" s="730" t="s">
        <v>590</v>
      </c>
      <c r="C607" s="731" t="s">
        <v>613</v>
      </c>
      <c r="D607" s="732" t="s">
        <v>614</v>
      </c>
      <c r="E607" s="733">
        <v>50113001</v>
      </c>
      <c r="F607" s="732" t="s">
        <v>622</v>
      </c>
      <c r="G607" s="731" t="s">
        <v>623</v>
      </c>
      <c r="H607" s="731">
        <v>849831</v>
      </c>
      <c r="I607" s="731">
        <v>162008</v>
      </c>
      <c r="J607" s="731" t="s">
        <v>1353</v>
      </c>
      <c r="K607" s="731" t="s">
        <v>690</v>
      </c>
      <c r="L607" s="734">
        <v>170.63</v>
      </c>
      <c r="M607" s="734">
        <v>3</v>
      </c>
      <c r="N607" s="735">
        <v>511.89</v>
      </c>
    </row>
    <row r="608" spans="1:14" ht="14.45" customHeight="1" x14ac:dyDescent="0.2">
      <c r="A608" s="729" t="s">
        <v>589</v>
      </c>
      <c r="B608" s="730" t="s">
        <v>590</v>
      </c>
      <c r="C608" s="731" t="s">
        <v>613</v>
      </c>
      <c r="D608" s="732" t="s">
        <v>614</v>
      </c>
      <c r="E608" s="733">
        <v>50113001</v>
      </c>
      <c r="F608" s="732" t="s">
        <v>622</v>
      </c>
      <c r="G608" s="731" t="s">
        <v>636</v>
      </c>
      <c r="H608" s="731">
        <v>118175</v>
      </c>
      <c r="I608" s="731">
        <v>18175</v>
      </c>
      <c r="J608" s="731" t="s">
        <v>1354</v>
      </c>
      <c r="K608" s="731" t="s">
        <v>1355</v>
      </c>
      <c r="L608" s="734">
        <v>627.00001553476739</v>
      </c>
      <c r="M608" s="734">
        <v>39</v>
      </c>
      <c r="N608" s="735">
        <v>24453.00060585593</v>
      </c>
    </row>
    <row r="609" spans="1:14" ht="14.45" customHeight="1" x14ac:dyDescent="0.2">
      <c r="A609" s="729" t="s">
        <v>589</v>
      </c>
      <c r="B609" s="730" t="s">
        <v>590</v>
      </c>
      <c r="C609" s="731" t="s">
        <v>613</v>
      </c>
      <c r="D609" s="732" t="s">
        <v>614</v>
      </c>
      <c r="E609" s="733">
        <v>50113001</v>
      </c>
      <c r="F609" s="732" t="s">
        <v>622</v>
      </c>
      <c r="G609" s="731" t="s">
        <v>329</v>
      </c>
      <c r="H609" s="731">
        <v>233016</v>
      </c>
      <c r="I609" s="731">
        <v>233016</v>
      </c>
      <c r="J609" s="731" t="s">
        <v>804</v>
      </c>
      <c r="K609" s="731" t="s">
        <v>805</v>
      </c>
      <c r="L609" s="734">
        <v>43.64</v>
      </c>
      <c r="M609" s="734">
        <v>120</v>
      </c>
      <c r="N609" s="735">
        <v>5236.8</v>
      </c>
    </row>
    <row r="610" spans="1:14" ht="14.45" customHeight="1" x14ac:dyDescent="0.2">
      <c r="A610" s="729" t="s">
        <v>589</v>
      </c>
      <c r="B610" s="730" t="s">
        <v>590</v>
      </c>
      <c r="C610" s="731" t="s">
        <v>613</v>
      </c>
      <c r="D610" s="732" t="s">
        <v>614</v>
      </c>
      <c r="E610" s="733">
        <v>50113001</v>
      </c>
      <c r="F610" s="732" t="s">
        <v>622</v>
      </c>
      <c r="G610" s="731" t="s">
        <v>636</v>
      </c>
      <c r="H610" s="731">
        <v>130652</v>
      </c>
      <c r="I610" s="731">
        <v>30652</v>
      </c>
      <c r="J610" s="731" t="s">
        <v>806</v>
      </c>
      <c r="K610" s="731" t="s">
        <v>807</v>
      </c>
      <c r="L610" s="734">
        <v>114.02000000000001</v>
      </c>
      <c r="M610" s="734">
        <v>4</v>
      </c>
      <c r="N610" s="735">
        <v>456.08000000000004</v>
      </c>
    </row>
    <row r="611" spans="1:14" ht="14.45" customHeight="1" x14ac:dyDescent="0.2">
      <c r="A611" s="729" t="s">
        <v>589</v>
      </c>
      <c r="B611" s="730" t="s">
        <v>590</v>
      </c>
      <c r="C611" s="731" t="s">
        <v>613</v>
      </c>
      <c r="D611" s="732" t="s">
        <v>614</v>
      </c>
      <c r="E611" s="733">
        <v>50113001</v>
      </c>
      <c r="F611" s="732" t="s">
        <v>622</v>
      </c>
      <c r="G611" s="731" t="s">
        <v>623</v>
      </c>
      <c r="H611" s="731">
        <v>147924</v>
      </c>
      <c r="I611" s="731">
        <v>47924</v>
      </c>
      <c r="J611" s="731" t="s">
        <v>1356</v>
      </c>
      <c r="K611" s="731" t="s">
        <v>1357</v>
      </c>
      <c r="L611" s="734">
        <v>85.460000000000008</v>
      </c>
      <c r="M611" s="734">
        <v>2</v>
      </c>
      <c r="N611" s="735">
        <v>170.92000000000002</v>
      </c>
    </row>
    <row r="612" spans="1:14" ht="14.45" customHeight="1" x14ac:dyDescent="0.2">
      <c r="A612" s="729" t="s">
        <v>589</v>
      </c>
      <c r="B612" s="730" t="s">
        <v>590</v>
      </c>
      <c r="C612" s="731" t="s">
        <v>613</v>
      </c>
      <c r="D612" s="732" t="s">
        <v>614</v>
      </c>
      <c r="E612" s="733">
        <v>50113001</v>
      </c>
      <c r="F612" s="732" t="s">
        <v>622</v>
      </c>
      <c r="G612" s="731" t="s">
        <v>623</v>
      </c>
      <c r="H612" s="731">
        <v>118304</v>
      </c>
      <c r="I612" s="731">
        <v>18304</v>
      </c>
      <c r="J612" s="731" t="s">
        <v>808</v>
      </c>
      <c r="K612" s="731" t="s">
        <v>809</v>
      </c>
      <c r="L612" s="734">
        <v>185.61</v>
      </c>
      <c r="M612" s="734">
        <v>4</v>
      </c>
      <c r="N612" s="735">
        <v>742.44</v>
      </c>
    </row>
    <row r="613" spans="1:14" ht="14.45" customHeight="1" x14ac:dyDescent="0.2">
      <c r="A613" s="729" t="s">
        <v>589</v>
      </c>
      <c r="B613" s="730" t="s">
        <v>590</v>
      </c>
      <c r="C613" s="731" t="s">
        <v>613</v>
      </c>
      <c r="D613" s="732" t="s">
        <v>614</v>
      </c>
      <c r="E613" s="733">
        <v>50113001</v>
      </c>
      <c r="F613" s="732" t="s">
        <v>622</v>
      </c>
      <c r="G613" s="731" t="s">
        <v>623</v>
      </c>
      <c r="H613" s="731">
        <v>118305</v>
      </c>
      <c r="I613" s="731">
        <v>18305</v>
      </c>
      <c r="J613" s="731" t="s">
        <v>808</v>
      </c>
      <c r="K613" s="731" t="s">
        <v>810</v>
      </c>
      <c r="L613" s="734">
        <v>242</v>
      </c>
      <c r="M613" s="734">
        <v>17</v>
      </c>
      <c r="N613" s="735">
        <v>4114</v>
      </c>
    </row>
    <row r="614" spans="1:14" ht="14.45" customHeight="1" x14ac:dyDescent="0.2">
      <c r="A614" s="729" t="s">
        <v>589</v>
      </c>
      <c r="B614" s="730" t="s">
        <v>590</v>
      </c>
      <c r="C614" s="731" t="s">
        <v>613</v>
      </c>
      <c r="D614" s="732" t="s">
        <v>614</v>
      </c>
      <c r="E614" s="733">
        <v>50113001</v>
      </c>
      <c r="F614" s="732" t="s">
        <v>622</v>
      </c>
      <c r="G614" s="731" t="s">
        <v>623</v>
      </c>
      <c r="H614" s="731">
        <v>113441</v>
      </c>
      <c r="I614" s="731">
        <v>13441</v>
      </c>
      <c r="J614" s="731" t="s">
        <v>1358</v>
      </c>
      <c r="K614" s="731" t="s">
        <v>1249</v>
      </c>
      <c r="L614" s="734">
        <v>246.5</v>
      </c>
      <c r="M614" s="734">
        <v>5</v>
      </c>
      <c r="N614" s="735">
        <v>1232.5</v>
      </c>
    </row>
    <row r="615" spans="1:14" ht="14.45" customHeight="1" x14ac:dyDescent="0.2">
      <c r="A615" s="729" t="s">
        <v>589</v>
      </c>
      <c r="B615" s="730" t="s">
        <v>590</v>
      </c>
      <c r="C615" s="731" t="s">
        <v>613</v>
      </c>
      <c r="D615" s="732" t="s">
        <v>614</v>
      </c>
      <c r="E615" s="733">
        <v>50113001</v>
      </c>
      <c r="F615" s="732" t="s">
        <v>622</v>
      </c>
      <c r="G615" s="731" t="s">
        <v>623</v>
      </c>
      <c r="H615" s="731">
        <v>13440</v>
      </c>
      <c r="I615" s="731">
        <v>13440</v>
      </c>
      <c r="J615" s="731" t="s">
        <v>1358</v>
      </c>
      <c r="K615" s="731" t="s">
        <v>1246</v>
      </c>
      <c r="L615" s="734">
        <v>396.00000000000006</v>
      </c>
      <c r="M615" s="734">
        <v>2</v>
      </c>
      <c r="N615" s="735">
        <v>792.00000000000011</v>
      </c>
    </row>
    <row r="616" spans="1:14" ht="14.45" customHeight="1" x14ac:dyDescent="0.2">
      <c r="A616" s="729" t="s">
        <v>589</v>
      </c>
      <c r="B616" s="730" t="s">
        <v>590</v>
      </c>
      <c r="C616" s="731" t="s">
        <v>613</v>
      </c>
      <c r="D616" s="732" t="s">
        <v>614</v>
      </c>
      <c r="E616" s="733">
        <v>50113001</v>
      </c>
      <c r="F616" s="732" t="s">
        <v>622</v>
      </c>
      <c r="G616" s="731" t="s">
        <v>636</v>
      </c>
      <c r="H616" s="731">
        <v>845194</v>
      </c>
      <c r="I616" s="731">
        <v>105178</v>
      </c>
      <c r="J616" s="731" t="s">
        <v>1359</v>
      </c>
      <c r="K616" s="731" t="s">
        <v>1360</v>
      </c>
      <c r="L616" s="734">
        <v>299.51000000000005</v>
      </c>
      <c r="M616" s="734">
        <v>4</v>
      </c>
      <c r="N616" s="735">
        <v>1198.0400000000002</v>
      </c>
    </row>
    <row r="617" spans="1:14" ht="14.45" customHeight="1" x14ac:dyDescent="0.2">
      <c r="A617" s="729" t="s">
        <v>589</v>
      </c>
      <c r="B617" s="730" t="s">
        <v>590</v>
      </c>
      <c r="C617" s="731" t="s">
        <v>613</v>
      </c>
      <c r="D617" s="732" t="s">
        <v>614</v>
      </c>
      <c r="E617" s="733">
        <v>50113001</v>
      </c>
      <c r="F617" s="732" t="s">
        <v>622</v>
      </c>
      <c r="G617" s="731" t="s">
        <v>623</v>
      </c>
      <c r="H617" s="731">
        <v>208649</v>
      </c>
      <c r="I617" s="731">
        <v>208649</v>
      </c>
      <c r="J617" s="731" t="s">
        <v>1361</v>
      </c>
      <c r="K617" s="731" t="s">
        <v>1362</v>
      </c>
      <c r="L617" s="734">
        <v>73.795000000000002</v>
      </c>
      <c r="M617" s="734">
        <v>8</v>
      </c>
      <c r="N617" s="735">
        <v>590.36</v>
      </c>
    </row>
    <row r="618" spans="1:14" ht="14.45" customHeight="1" x14ac:dyDescent="0.2">
      <c r="A618" s="729" t="s">
        <v>589</v>
      </c>
      <c r="B618" s="730" t="s">
        <v>590</v>
      </c>
      <c r="C618" s="731" t="s">
        <v>613</v>
      </c>
      <c r="D618" s="732" t="s">
        <v>614</v>
      </c>
      <c r="E618" s="733">
        <v>50113001</v>
      </c>
      <c r="F618" s="732" t="s">
        <v>622</v>
      </c>
      <c r="G618" s="731" t="s">
        <v>636</v>
      </c>
      <c r="H618" s="731">
        <v>208204</v>
      </c>
      <c r="I618" s="731">
        <v>208204</v>
      </c>
      <c r="J618" s="731" t="s">
        <v>1047</v>
      </c>
      <c r="K618" s="731" t="s">
        <v>1048</v>
      </c>
      <c r="L618" s="734">
        <v>48.929999999999993</v>
      </c>
      <c r="M618" s="734">
        <v>1</v>
      </c>
      <c r="N618" s="735">
        <v>48.929999999999993</v>
      </c>
    </row>
    <row r="619" spans="1:14" ht="14.45" customHeight="1" x14ac:dyDescent="0.2">
      <c r="A619" s="729" t="s">
        <v>589</v>
      </c>
      <c r="B619" s="730" t="s">
        <v>590</v>
      </c>
      <c r="C619" s="731" t="s">
        <v>613</v>
      </c>
      <c r="D619" s="732" t="s">
        <v>614</v>
      </c>
      <c r="E619" s="733">
        <v>50113001</v>
      </c>
      <c r="F619" s="732" t="s">
        <v>622</v>
      </c>
      <c r="G619" s="731" t="s">
        <v>636</v>
      </c>
      <c r="H619" s="731">
        <v>208207</v>
      </c>
      <c r="I619" s="731">
        <v>208207</v>
      </c>
      <c r="J619" s="731" t="s">
        <v>1363</v>
      </c>
      <c r="K619" s="731" t="s">
        <v>1364</v>
      </c>
      <c r="L619" s="734">
        <v>80.990000000000009</v>
      </c>
      <c r="M619" s="734">
        <v>3</v>
      </c>
      <c r="N619" s="735">
        <v>242.97000000000003</v>
      </c>
    </row>
    <row r="620" spans="1:14" ht="14.45" customHeight="1" x14ac:dyDescent="0.2">
      <c r="A620" s="729" t="s">
        <v>589</v>
      </c>
      <c r="B620" s="730" t="s">
        <v>590</v>
      </c>
      <c r="C620" s="731" t="s">
        <v>613</v>
      </c>
      <c r="D620" s="732" t="s">
        <v>614</v>
      </c>
      <c r="E620" s="733">
        <v>50113001</v>
      </c>
      <c r="F620" s="732" t="s">
        <v>622</v>
      </c>
      <c r="G620" s="731" t="s">
        <v>636</v>
      </c>
      <c r="H620" s="731">
        <v>109709</v>
      </c>
      <c r="I620" s="731">
        <v>9709</v>
      </c>
      <c r="J620" s="731" t="s">
        <v>811</v>
      </c>
      <c r="K620" s="731" t="s">
        <v>812</v>
      </c>
      <c r="L620" s="734">
        <v>64.90000000000002</v>
      </c>
      <c r="M620" s="734">
        <v>10</v>
      </c>
      <c r="N620" s="735">
        <v>649.00000000000023</v>
      </c>
    </row>
    <row r="621" spans="1:14" ht="14.45" customHeight="1" x14ac:dyDescent="0.2">
      <c r="A621" s="729" t="s">
        <v>589</v>
      </c>
      <c r="B621" s="730" t="s">
        <v>590</v>
      </c>
      <c r="C621" s="731" t="s">
        <v>613</v>
      </c>
      <c r="D621" s="732" t="s">
        <v>614</v>
      </c>
      <c r="E621" s="733">
        <v>50113001</v>
      </c>
      <c r="F621" s="732" t="s">
        <v>622</v>
      </c>
      <c r="G621" s="731" t="s">
        <v>636</v>
      </c>
      <c r="H621" s="731">
        <v>109710</v>
      </c>
      <c r="I621" s="731">
        <v>9710</v>
      </c>
      <c r="J621" s="731" t="s">
        <v>811</v>
      </c>
      <c r="K621" s="731" t="s">
        <v>1365</v>
      </c>
      <c r="L621" s="734">
        <v>71.86999999999999</v>
      </c>
      <c r="M621" s="734">
        <v>20</v>
      </c>
      <c r="N621" s="735">
        <v>1437.3999999999999</v>
      </c>
    </row>
    <row r="622" spans="1:14" ht="14.45" customHeight="1" x14ac:dyDescent="0.2">
      <c r="A622" s="729" t="s">
        <v>589</v>
      </c>
      <c r="B622" s="730" t="s">
        <v>590</v>
      </c>
      <c r="C622" s="731" t="s">
        <v>613</v>
      </c>
      <c r="D622" s="732" t="s">
        <v>614</v>
      </c>
      <c r="E622" s="733">
        <v>50113001</v>
      </c>
      <c r="F622" s="732" t="s">
        <v>622</v>
      </c>
      <c r="G622" s="731" t="s">
        <v>636</v>
      </c>
      <c r="H622" s="731">
        <v>109712</v>
      </c>
      <c r="I622" s="731">
        <v>9712</v>
      </c>
      <c r="J622" s="731" t="s">
        <v>811</v>
      </c>
      <c r="K622" s="731" t="s">
        <v>1366</v>
      </c>
      <c r="L622" s="734">
        <v>298.12500000000006</v>
      </c>
      <c r="M622" s="734">
        <v>20</v>
      </c>
      <c r="N622" s="735">
        <v>5962.5000000000009</v>
      </c>
    </row>
    <row r="623" spans="1:14" ht="14.45" customHeight="1" x14ac:dyDescent="0.2">
      <c r="A623" s="729" t="s">
        <v>589</v>
      </c>
      <c r="B623" s="730" t="s">
        <v>590</v>
      </c>
      <c r="C623" s="731" t="s">
        <v>613</v>
      </c>
      <c r="D623" s="732" t="s">
        <v>614</v>
      </c>
      <c r="E623" s="733">
        <v>50113001</v>
      </c>
      <c r="F623" s="732" t="s">
        <v>622</v>
      </c>
      <c r="G623" s="731" t="s">
        <v>636</v>
      </c>
      <c r="H623" s="731">
        <v>194882</v>
      </c>
      <c r="I623" s="731">
        <v>94882</v>
      </c>
      <c r="J623" s="731" t="s">
        <v>811</v>
      </c>
      <c r="K623" s="731" t="s">
        <v>1367</v>
      </c>
      <c r="L623" s="734">
        <v>171.82999999999998</v>
      </c>
      <c r="M623" s="734">
        <v>20</v>
      </c>
      <c r="N623" s="735">
        <v>3436.6</v>
      </c>
    </row>
    <row r="624" spans="1:14" ht="14.45" customHeight="1" x14ac:dyDescent="0.2">
      <c r="A624" s="729" t="s">
        <v>589</v>
      </c>
      <c r="B624" s="730" t="s">
        <v>590</v>
      </c>
      <c r="C624" s="731" t="s">
        <v>613</v>
      </c>
      <c r="D624" s="732" t="s">
        <v>614</v>
      </c>
      <c r="E624" s="733">
        <v>50113001</v>
      </c>
      <c r="F624" s="732" t="s">
        <v>622</v>
      </c>
      <c r="G624" s="731" t="s">
        <v>623</v>
      </c>
      <c r="H624" s="731">
        <v>119653</v>
      </c>
      <c r="I624" s="731">
        <v>119653</v>
      </c>
      <c r="J624" s="731" t="s">
        <v>813</v>
      </c>
      <c r="K624" s="731" t="s">
        <v>815</v>
      </c>
      <c r="L624" s="734">
        <v>157.19</v>
      </c>
      <c r="M624" s="734">
        <v>1</v>
      </c>
      <c r="N624" s="735">
        <v>157.19</v>
      </c>
    </row>
    <row r="625" spans="1:14" ht="14.45" customHeight="1" x14ac:dyDescent="0.2">
      <c r="A625" s="729" t="s">
        <v>589</v>
      </c>
      <c r="B625" s="730" t="s">
        <v>590</v>
      </c>
      <c r="C625" s="731" t="s">
        <v>613</v>
      </c>
      <c r="D625" s="732" t="s">
        <v>614</v>
      </c>
      <c r="E625" s="733">
        <v>50113001</v>
      </c>
      <c r="F625" s="732" t="s">
        <v>622</v>
      </c>
      <c r="G625" s="731" t="s">
        <v>636</v>
      </c>
      <c r="H625" s="731">
        <v>848251</v>
      </c>
      <c r="I625" s="731">
        <v>122632</v>
      </c>
      <c r="J625" s="731" t="s">
        <v>1049</v>
      </c>
      <c r="K625" s="731" t="s">
        <v>1050</v>
      </c>
      <c r="L625" s="734">
        <v>163.99</v>
      </c>
      <c r="M625" s="734">
        <v>1</v>
      </c>
      <c r="N625" s="735">
        <v>163.99</v>
      </c>
    </row>
    <row r="626" spans="1:14" ht="14.45" customHeight="1" x14ac:dyDescent="0.2">
      <c r="A626" s="729" t="s">
        <v>589</v>
      </c>
      <c r="B626" s="730" t="s">
        <v>590</v>
      </c>
      <c r="C626" s="731" t="s">
        <v>613</v>
      </c>
      <c r="D626" s="732" t="s">
        <v>614</v>
      </c>
      <c r="E626" s="733">
        <v>50113001</v>
      </c>
      <c r="F626" s="732" t="s">
        <v>622</v>
      </c>
      <c r="G626" s="731" t="s">
        <v>623</v>
      </c>
      <c r="H626" s="731">
        <v>230920</v>
      </c>
      <c r="I626" s="731">
        <v>230920</v>
      </c>
      <c r="J626" s="731" t="s">
        <v>626</v>
      </c>
      <c r="K626" s="731" t="s">
        <v>627</v>
      </c>
      <c r="L626" s="734">
        <v>686.24199999999996</v>
      </c>
      <c r="M626" s="734">
        <v>120</v>
      </c>
      <c r="N626" s="735">
        <v>82349.039999999994</v>
      </c>
    </row>
    <row r="627" spans="1:14" ht="14.45" customHeight="1" x14ac:dyDescent="0.2">
      <c r="A627" s="729" t="s">
        <v>589</v>
      </c>
      <c r="B627" s="730" t="s">
        <v>590</v>
      </c>
      <c r="C627" s="731" t="s">
        <v>613</v>
      </c>
      <c r="D627" s="732" t="s">
        <v>614</v>
      </c>
      <c r="E627" s="733">
        <v>50113001</v>
      </c>
      <c r="F627" s="732" t="s">
        <v>622</v>
      </c>
      <c r="G627" s="731" t="s">
        <v>623</v>
      </c>
      <c r="H627" s="731">
        <v>216573</v>
      </c>
      <c r="I627" s="731">
        <v>216573</v>
      </c>
      <c r="J627" s="731" t="s">
        <v>1368</v>
      </c>
      <c r="K627" s="731" t="s">
        <v>1369</v>
      </c>
      <c r="L627" s="734">
        <v>61.7</v>
      </c>
      <c r="M627" s="734">
        <v>10</v>
      </c>
      <c r="N627" s="735">
        <v>617</v>
      </c>
    </row>
    <row r="628" spans="1:14" ht="14.45" customHeight="1" x14ac:dyDescent="0.2">
      <c r="A628" s="729" t="s">
        <v>589</v>
      </c>
      <c r="B628" s="730" t="s">
        <v>590</v>
      </c>
      <c r="C628" s="731" t="s">
        <v>613</v>
      </c>
      <c r="D628" s="732" t="s">
        <v>614</v>
      </c>
      <c r="E628" s="733">
        <v>50113001</v>
      </c>
      <c r="F628" s="732" t="s">
        <v>622</v>
      </c>
      <c r="G628" s="731" t="s">
        <v>623</v>
      </c>
      <c r="H628" s="731">
        <v>100610</v>
      </c>
      <c r="I628" s="731">
        <v>610</v>
      </c>
      <c r="J628" s="731" t="s">
        <v>820</v>
      </c>
      <c r="K628" s="731" t="s">
        <v>821</v>
      </c>
      <c r="L628" s="734">
        <v>69.83</v>
      </c>
      <c r="M628" s="734">
        <v>20</v>
      </c>
      <c r="N628" s="735">
        <v>1396.6</v>
      </c>
    </row>
    <row r="629" spans="1:14" ht="14.45" customHeight="1" x14ac:dyDescent="0.2">
      <c r="A629" s="729" t="s">
        <v>589</v>
      </c>
      <c r="B629" s="730" t="s">
        <v>590</v>
      </c>
      <c r="C629" s="731" t="s">
        <v>613</v>
      </c>
      <c r="D629" s="732" t="s">
        <v>614</v>
      </c>
      <c r="E629" s="733">
        <v>50113001</v>
      </c>
      <c r="F629" s="732" t="s">
        <v>622</v>
      </c>
      <c r="G629" s="731" t="s">
        <v>623</v>
      </c>
      <c r="H629" s="731">
        <v>100612</v>
      </c>
      <c r="I629" s="731">
        <v>612</v>
      </c>
      <c r="J629" s="731" t="s">
        <v>1370</v>
      </c>
      <c r="K629" s="731" t="s">
        <v>1151</v>
      </c>
      <c r="L629" s="734">
        <v>67.58</v>
      </c>
      <c r="M629" s="734">
        <v>16</v>
      </c>
      <c r="N629" s="735">
        <v>1081.28</v>
      </c>
    </row>
    <row r="630" spans="1:14" ht="14.45" customHeight="1" x14ac:dyDescent="0.2">
      <c r="A630" s="729" t="s">
        <v>589</v>
      </c>
      <c r="B630" s="730" t="s">
        <v>590</v>
      </c>
      <c r="C630" s="731" t="s">
        <v>613</v>
      </c>
      <c r="D630" s="732" t="s">
        <v>614</v>
      </c>
      <c r="E630" s="733">
        <v>50113001</v>
      </c>
      <c r="F630" s="732" t="s">
        <v>622</v>
      </c>
      <c r="G630" s="731" t="s">
        <v>623</v>
      </c>
      <c r="H630" s="731">
        <v>395293</v>
      </c>
      <c r="I630" s="731">
        <v>180305</v>
      </c>
      <c r="J630" s="731" t="s">
        <v>1371</v>
      </c>
      <c r="K630" s="731" t="s">
        <v>1372</v>
      </c>
      <c r="L630" s="734">
        <v>123.80310344827588</v>
      </c>
      <c r="M630" s="734">
        <v>29</v>
      </c>
      <c r="N630" s="735">
        <v>3590.2900000000004</v>
      </c>
    </row>
    <row r="631" spans="1:14" ht="14.45" customHeight="1" x14ac:dyDescent="0.2">
      <c r="A631" s="729" t="s">
        <v>589</v>
      </c>
      <c r="B631" s="730" t="s">
        <v>590</v>
      </c>
      <c r="C631" s="731" t="s">
        <v>613</v>
      </c>
      <c r="D631" s="732" t="s">
        <v>614</v>
      </c>
      <c r="E631" s="733">
        <v>50113001</v>
      </c>
      <c r="F631" s="732" t="s">
        <v>622</v>
      </c>
      <c r="G631" s="731" t="s">
        <v>623</v>
      </c>
      <c r="H631" s="731">
        <v>395294</v>
      </c>
      <c r="I631" s="731">
        <v>180306</v>
      </c>
      <c r="J631" s="731" t="s">
        <v>1371</v>
      </c>
      <c r="K631" s="731" t="s">
        <v>1373</v>
      </c>
      <c r="L631" s="734">
        <v>208.43000000000004</v>
      </c>
      <c r="M631" s="734">
        <v>15</v>
      </c>
      <c r="N631" s="735">
        <v>3126.4500000000007</v>
      </c>
    </row>
    <row r="632" spans="1:14" ht="14.45" customHeight="1" x14ac:dyDescent="0.2">
      <c r="A632" s="729" t="s">
        <v>589</v>
      </c>
      <c r="B632" s="730" t="s">
        <v>590</v>
      </c>
      <c r="C632" s="731" t="s">
        <v>613</v>
      </c>
      <c r="D632" s="732" t="s">
        <v>614</v>
      </c>
      <c r="E632" s="733">
        <v>50113001</v>
      </c>
      <c r="F632" s="732" t="s">
        <v>622</v>
      </c>
      <c r="G632" s="731" t="s">
        <v>623</v>
      </c>
      <c r="H632" s="731">
        <v>184360</v>
      </c>
      <c r="I632" s="731">
        <v>84360</v>
      </c>
      <c r="J632" s="731" t="s">
        <v>1374</v>
      </c>
      <c r="K632" s="731" t="s">
        <v>1375</v>
      </c>
      <c r="L632" s="734">
        <v>149.49999999999997</v>
      </c>
      <c r="M632" s="734">
        <v>1</v>
      </c>
      <c r="N632" s="735">
        <v>149.49999999999997</v>
      </c>
    </row>
    <row r="633" spans="1:14" ht="14.45" customHeight="1" x14ac:dyDescent="0.2">
      <c r="A633" s="729" t="s">
        <v>589</v>
      </c>
      <c r="B633" s="730" t="s">
        <v>590</v>
      </c>
      <c r="C633" s="731" t="s">
        <v>613</v>
      </c>
      <c r="D633" s="732" t="s">
        <v>614</v>
      </c>
      <c r="E633" s="733">
        <v>50113001</v>
      </c>
      <c r="F633" s="732" t="s">
        <v>622</v>
      </c>
      <c r="G633" s="731" t="s">
        <v>623</v>
      </c>
      <c r="H633" s="731">
        <v>131385</v>
      </c>
      <c r="I633" s="731">
        <v>31385</v>
      </c>
      <c r="J633" s="731" t="s">
        <v>822</v>
      </c>
      <c r="K633" s="731" t="s">
        <v>823</v>
      </c>
      <c r="L633" s="734">
        <v>38.809999999999995</v>
      </c>
      <c r="M633" s="734">
        <v>1</v>
      </c>
      <c r="N633" s="735">
        <v>38.809999999999995</v>
      </c>
    </row>
    <row r="634" spans="1:14" ht="14.45" customHeight="1" x14ac:dyDescent="0.2">
      <c r="A634" s="729" t="s">
        <v>589</v>
      </c>
      <c r="B634" s="730" t="s">
        <v>590</v>
      </c>
      <c r="C634" s="731" t="s">
        <v>613</v>
      </c>
      <c r="D634" s="732" t="s">
        <v>614</v>
      </c>
      <c r="E634" s="733">
        <v>50113001</v>
      </c>
      <c r="F634" s="732" t="s">
        <v>622</v>
      </c>
      <c r="G634" s="731" t="s">
        <v>623</v>
      </c>
      <c r="H634" s="731">
        <v>131215</v>
      </c>
      <c r="I634" s="731">
        <v>31215</v>
      </c>
      <c r="J634" s="731" t="s">
        <v>822</v>
      </c>
      <c r="K634" s="731" t="s">
        <v>1376</v>
      </c>
      <c r="L634" s="734">
        <v>54.646666666666654</v>
      </c>
      <c r="M634" s="734">
        <v>3</v>
      </c>
      <c r="N634" s="735">
        <v>163.93999999999997</v>
      </c>
    </row>
    <row r="635" spans="1:14" ht="14.45" customHeight="1" x14ac:dyDescent="0.2">
      <c r="A635" s="729" t="s">
        <v>589</v>
      </c>
      <c r="B635" s="730" t="s">
        <v>590</v>
      </c>
      <c r="C635" s="731" t="s">
        <v>613</v>
      </c>
      <c r="D635" s="732" t="s">
        <v>614</v>
      </c>
      <c r="E635" s="733">
        <v>50113001</v>
      </c>
      <c r="F635" s="732" t="s">
        <v>622</v>
      </c>
      <c r="G635" s="731" t="s">
        <v>623</v>
      </c>
      <c r="H635" s="731">
        <v>100616</v>
      </c>
      <c r="I635" s="731">
        <v>616</v>
      </c>
      <c r="J635" s="731" t="s">
        <v>1377</v>
      </c>
      <c r="K635" s="731" t="s">
        <v>1378</v>
      </c>
      <c r="L635" s="734">
        <v>118.98000000000005</v>
      </c>
      <c r="M635" s="734">
        <v>5</v>
      </c>
      <c r="N635" s="735">
        <v>594.9000000000002</v>
      </c>
    </row>
    <row r="636" spans="1:14" ht="14.45" customHeight="1" x14ac:dyDescent="0.2">
      <c r="A636" s="729" t="s">
        <v>589</v>
      </c>
      <c r="B636" s="730" t="s">
        <v>590</v>
      </c>
      <c r="C636" s="731" t="s">
        <v>613</v>
      </c>
      <c r="D636" s="732" t="s">
        <v>614</v>
      </c>
      <c r="E636" s="733">
        <v>50113001</v>
      </c>
      <c r="F636" s="732" t="s">
        <v>622</v>
      </c>
      <c r="G636" s="731" t="s">
        <v>623</v>
      </c>
      <c r="H636" s="731">
        <v>850095</v>
      </c>
      <c r="I636" s="731">
        <v>120406</v>
      </c>
      <c r="J636" s="731" t="s">
        <v>1379</v>
      </c>
      <c r="K636" s="731" t="s">
        <v>1380</v>
      </c>
      <c r="L636" s="734">
        <v>58.390000000000008</v>
      </c>
      <c r="M636" s="734">
        <v>10</v>
      </c>
      <c r="N636" s="735">
        <v>583.90000000000009</v>
      </c>
    </row>
    <row r="637" spans="1:14" ht="14.45" customHeight="1" x14ac:dyDescent="0.2">
      <c r="A637" s="729" t="s">
        <v>589</v>
      </c>
      <c r="B637" s="730" t="s">
        <v>590</v>
      </c>
      <c r="C637" s="731" t="s">
        <v>613</v>
      </c>
      <c r="D637" s="732" t="s">
        <v>614</v>
      </c>
      <c r="E637" s="733">
        <v>50113001</v>
      </c>
      <c r="F637" s="732" t="s">
        <v>622</v>
      </c>
      <c r="G637" s="731" t="s">
        <v>623</v>
      </c>
      <c r="H637" s="731">
        <v>216470</v>
      </c>
      <c r="I637" s="731">
        <v>216470</v>
      </c>
      <c r="J637" s="731" t="s">
        <v>1381</v>
      </c>
      <c r="K637" s="731" t="s">
        <v>1382</v>
      </c>
      <c r="L637" s="734">
        <v>67.600999999999999</v>
      </c>
      <c r="M637" s="734">
        <v>80</v>
      </c>
      <c r="N637" s="735">
        <v>5408.08</v>
      </c>
    </row>
    <row r="638" spans="1:14" ht="14.45" customHeight="1" x14ac:dyDescent="0.2">
      <c r="A638" s="729" t="s">
        <v>589</v>
      </c>
      <c r="B638" s="730" t="s">
        <v>590</v>
      </c>
      <c r="C638" s="731" t="s">
        <v>613</v>
      </c>
      <c r="D638" s="732" t="s">
        <v>614</v>
      </c>
      <c r="E638" s="733">
        <v>50113001</v>
      </c>
      <c r="F638" s="732" t="s">
        <v>622</v>
      </c>
      <c r="G638" s="731" t="s">
        <v>623</v>
      </c>
      <c r="H638" s="731">
        <v>848632</v>
      </c>
      <c r="I638" s="731">
        <v>125315</v>
      </c>
      <c r="J638" s="731" t="s">
        <v>1059</v>
      </c>
      <c r="K638" s="731" t="s">
        <v>1060</v>
      </c>
      <c r="L638" s="734">
        <v>58.15</v>
      </c>
      <c r="M638" s="734">
        <v>20</v>
      </c>
      <c r="N638" s="735">
        <v>1163</v>
      </c>
    </row>
    <row r="639" spans="1:14" ht="14.45" customHeight="1" x14ac:dyDescent="0.2">
      <c r="A639" s="729" t="s">
        <v>589</v>
      </c>
      <c r="B639" s="730" t="s">
        <v>590</v>
      </c>
      <c r="C639" s="731" t="s">
        <v>613</v>
      </c>
      <c r="D639" s="732" t="s">
        <v>614</v>
      </c>
      <c r="E639" s="733">
        <v>50113001</v>
      </c>
      <c r="F639" s="732" t="s">
        <v>622</v>
      </c>
      <c r="G639" s="731" t="s">
        <v>623</v>
      </c>
      <c r="H639" s="731">
        <v>148578</v>
      </c>
      <c r="I639" s="731">
        <v>48578</v>
      </c>
      <c r="J639" s="731" t="s">
        <v>1059</v>
      </c>
      <c r="K639" s="731" t="s">
        <v>1061</v>
      </c>
      <c r="L639" s="734">
        <v>54.92</v>
      </c>
      <c r="M639" s="734">
        <v>2</v>
      </c>
      <c r="N639" s="735">
        <v>109.84</v>
      </c>
    </row>
    <row r="640" spans="1:14" ht="14.45" customHeight="1" x14ac:dyDescent="0.2">
      <c r="A640" s="729" t="s">
        <v>589</v>
      </c>
      <c r="B640" s="730" t="s">
        <v>590</v>
      </c>
      <c r="C640" s="731" t="s">
        <v>613</v>
      </c>
      <c r="D640" s="732" t="s">
        <v>614</v>
      </c>
      <c r="E640" s="733">
        <v>50113001</v>
      </c>
      <c r="F640" s="732" t="s">
        <v>622</v>
      </c>
      <c r="G640" s="731" t="s">
        <v>623</v>
      </c>
      <c r="H640" s="731">
        <v>159398</v>
      </c>
      <c r="I640" s="731">
        <v>59398</v>
      </c>
      <c r="J640" s="731" t="s">
        <v>1383</v>
      </c>
      <c r="K640" s="731" t="s">
        <v>1384</v>
      </c>
      <c r="L640" s="734">
        <v>268.48666666666662</v>
      </c>
      <c r="M640" s="734">
        <v>24</v>
      </c>
      <c r="N640" s="735">
        <v>6443.6799999999994</v>
      </c>
    </row>
    <row r="641" spans="1:14" ht="14.45" customHeight="1" x14ac:dyDescent="0.2">
      <c r="A641" s="729" t="s">
        <v>589</v>
      </c>
      <c r="B641" s="730" t="s">
        <v>590</v>
      </c>
      <c r="C641" s="731" t="s">
        <v>613</v>
      </c>
      <c r="D641" s="732" t="s">
        <v>614</v>
      </c>
      <c r="E641" s="733">
        <v>50113001</v>
      </c>
      <c r="F641" s="732" t="s">
        <v>622</v>
      </c>
      <c r="G641" s="731" t="s">
        <v>636</v>
      </c>
      <c r="H641" s="731">
        <v>142761</v>
      </c>
      <c r="I641" s="731">
        <v>42761</v>
      </c>
      <c r="J641" s="731" t="s">
        <v>1385</v>
      </c>
      <c r="K641" s="731" t="s">
        <v>1386</v>
      </c>
      <c r="L641" s="734">
        <v>1226.75</v>
      </c>
      <c r="M641" s="734">
        <v>1</v>
      </c>
      <c r="N641" s="735">
        <v>1226.75</v>
      </c>
    </row>
    <row r="642" spans="1:14" ht="14.45" customHeight="1" x14ac:dyDescent="0.2">
      <c r="A642" s="729" t="s">
        <v>589</v>
      </c>
      <c r="B642" s="730" t="s">
        <v>590</v>
      </c>
      <c r="C642" s="731" t="s">
        <v>613</v>
      </c>
      <c r="D642" s="732" t="s">
        <v>614</v>
      </c>
      <c r="E642" s="733">
        <v>50113001</v>
      </c>
      <c r="F642" s="732" t="s">
        <v>622</v>
      </c>
      <c r="G642" s="731" t="s">
        <v>623</v>
      </c>
      <c r="H642" s="731">
        <v>190973</v>
      </c>
      <c r="I642" s="731">
        <v>190973</v>
      </c>
      <c r="J642" s="731" t="s">
        <v>1387</v>
      </c>
      <c r="K642" s="731" t="s">
        <v>690</v>
      </c>
      <c r="L642" s="734">
        <v>224.37</v>
      </c>
      <c r="M642" s="734">
        <v>1</v>
      </c>
      <c r="N642" s="735">
        <v>224.37</v>
      </c>
    </row>
    <row r="643" spans="1:14" ht="14.45" customHeight="1" x14ac:dyDescent="0.2">
      <c r="A643" s="729" t="s">
        <v>589</v>
      </c>
      <c r="B643" s="730" t="s">
        <v>590</v>
      </c>
      <c r="C643" s="731" t="s">
        <v>613</v>
      </c>
      <c r="D643" s="732" t="s">
        <v>614</v>
      </c>
      <c r="E643" s="733">
        <v>50113001</v>
      </c>
      <c r="F643" s="732" t="s">
        <v>622</v>
      </c>
      <c r="G643" s="731" t="s">
        <v>623</v>
      </c>
      <c r="H643" s="731">
        <v>190968</v>
      </c>
      <c r="I643" s="731">
        <v>190968</v>
      </c>
      <c r="J643" s="731" t="s">
        <v>1064</v>
      </c>
      <c r="K643" s="731" t="s">
        <v>690</v>
      </c>
      <c r="L643" s="734">
        <v>195.80999999999997</v>
      </c>
      <c r="M643" s="734">
        <v>1</v>
      </c>
      <c r="N643" s="735">
        <v>195.80999999999997</v>
      </c>
    </row>
    <row r="644" spans="1:14" ht="14.45" customHeight="1" x14ac:dyDescent="0.2">
      <c r="A644" s="729" t="s">
        <v>589</v>
      </c>
      <c r="B644" s="730" t="s">
        <v>590</v>
      </c>
      <c r="C644" s="731" t="s">
        <v>613</v>
      </c>
      <c r="D644" s="732" t="s">
        <v>614</v>
      </c>
      <c r="E644" s="733">
        <v>50113001</v>
      </c>
      <c r="F644" s="732" t="s">
        <v>622</v>
      </c>
      <c r="G644" s="731" t="s">
        <v>636</v>
      </c>
      <c r="H644" s="731">
        <v>56976</v>
      </c>
      <c r="I644" s="731">
        <v>56976</v>
      </c>
      <c r="J644" s="731" t="s">
        <v>839</v>
      </c>
      <c r="K644" s="731" t="s">
        <v>840</v>
      </c>
      <c r="L644" s="734">
        <v>11.829999999999998</v>
      </c>
      <c r="M644" s="734">
        <v>4</v>
      </c>
      <c r="N644" s="735">
        <v>47.319999999999993</v>
      </c>
    </row>
    <row r="645" spans="1:14" ht="14.45" customHeight="1" x14ac:dyDescent="0.2">
      <c r="A645" s="729" t="s">
        <v>589</v>
      </c>
      <c r="B645" s="730" t="s">
        <v>590</v>
      </c>
      <c r="C645" s="731" t="s">
        <v>613</v>
      </c>
      <c r="D645" s="732" t="s">
        <v>614</v>
      </c>
      <c r="E645" s="733">
        <v>50113001</v>
      </c>
      <c r="F645" s="732" t="s">
        <v>622</v>
      </c>
      <c r="G645" s="731" t="s">
        <v>636</v>
      </c>
      <c r="H645" s="731">
        <v>56983</v>
      </c>
      <c r="I645" s="731">
        <v>56983</v>
      </c>
      <c r="J645" s="731" t="s">
        <v>1388</v>
      </c>
      <c r="K645" s="731" t="s">
        <v>1389</v>
      </c>
      <c r="L645" s="734">
        <v>100.49000000000001</v>
      </c>
      <c r="M645" s="734">
        <v>2</v>
      </c>
      <c r="N645" s="735">
        <v>200.98000000000002</v>
      </c>
    </row>
    <row r="646" spans="1:14" ht="14.45" customHeight="1" x14ac:dyDescent="0.2">
      <c r="A646" s="729" t="s">
        <v>589</v>
      </c>
      <c r="B646" s="730" t="s">
        <v>590</v>
      </c>
      <c r="C646" s="731" t="s">
        <v>613</v>
      </c>
      <c r="D646" s="732" t="s">
        <v>614</v>
      </c>
      <c r="E646" s="733">
        <v>50113001</v>
      </c>
      <c r="F646" s="732" t="s">
        <v>622</v>
      </c>
      <c r="G646" s="731" t="s">
        <v>636</v>
      </c>
      <c r="H646" s="731">
        <v>174681</v>
      </c>
      <c r="I646" s="731">
        <v>174681</v>
      </c>
      <c r="J646" s="731" t="s">
        <v>1390</v>
      </c>
      <c r="K646" s="731" t="s">
        <v>1391</v>
      </c>
      <c r="L646" s="734">
        <v>170.94999999999996</v>
      </c>
      <c r="M646" s="734">
        <v>1</v>
      </c>
      <c r="N646" s="735">
        <v>170.94999999999996</v>
      </c>
    </row>
    <row r="647" spans="1:14" ht="14.45" customHeight="1" x14ac:dyDescent="0.2">
      <c r="A647" s="729" t="s">
        <v>589</v>
      </c>
      <c r="B647" s="730" t="s">
        <v>590</v>
      </c>
      <c r="C647" s="731" t="s">
        <v>613</v>
      </c>
      <c r="D647" s="732" t="s">
        <v>614</v>
      </c>
      <c r="E647" s="733">
        <v>50113001</v>
      </c>
      <c r="F647" s="732" t="s">
        <v>622</v>
      </c>
      <c r="G647" s="731" t="s">
        <v>636</v>
      </c>
      <c r="H647" s="731">
        <v>174700</v>
      </c>
      <c r="I647" s="731">
        <v>174700</v>
      </c>
      <c r="J647" s="731" t="s">
        <v>1065</v>
      </c>
      <c r="K647" s="731" t="s">
        <v>1066</v>
      </c>
      <c r="L647" s="734">
        <v>723.18000000000006</v>
      </c>
      <c r="M647" s="734">
        <v>2</v>
      </c>
      <c r="N647" s="735">
        <v>1446.3600000000001</v>
      </c>
    </row>
    <row r="648" spans="1:14" ht="14.45" customHeight="1" x14ac:dyDescent="0.2">
      <c r="A648" s="729" t="s">
        <v>589</v>
      </c>
      <c r="B648" s="730" t="s">
        <v>590</v>
      </c>
      <c r="C648" s="731" t="s">
        <v>613</v>
      </c>
      <c r="D648" s="732" t="s">
        <v>614</v>
      </c>
      <c r="E648" s="733">
        <v>50113001</v>
      </c>
      <c r="F648" s="732" t="s">
        <v>622</v>
      </c>
      <c r="G648" s="731" t="s">
        <v>623</v>
      </c>
      <c r="H648" s="731">
        <v>194361</v>
      </c>
      <c r="I648" s="731">
        <v>194361</v>
      </c>
      <c r="J648" s="731" t="s">
        <v>1392</v>
      </c>
      <c r="K648" s="731" t="s">
        <v>1393</v>
      </c>
      <c r="L648" s="734">
        <v>991.87000000000023</v>
      </c>
      <c r="M648" s="734">
        <v>1</v>
      </c>
      <c r="N648" s="735">
        <v>991.87000000000023</v>
      </c>
    </row>
    <row r="649" spans="1:14" ht="14.45" customHeight="1" x14ac:dyDescent="0.2">
      <c r="A649" s="729" t="s">
        <v>589</v>
      </c>
      <c r="B649" s="730" t="s">
        <v>590</v>
      </c>
      <c r="C649" s="731" t="s">
        <v>613</v>
      </c>
      <c r="D649" s="732" t="s">
        <v>614</v>
      </c>
      <c r="E649" s="733">
        <v>50113001</v>
      </c>
      <c r="F649" s="732" t="s">
        <v>622</v>
      </c>
      <c r="G649" s="731" t="s">
        <v>623</v>
      </c>
      <c r="H649" s="731">
        <v>845240</v>
      </c>
      <c r="I649" s="731">
        <v>109799</v>
      </c>
      <c r="J649" s="731" t="s">
        <v>843</v>
      </c>
      <c r="K649" s="731" t="s">
        <v>844</v>
      </c>
      <c r="L649" s="734">
        <v>80.339999999999989</v>
      </c>
      <c r="M649" s="734">
        <v>6</v>
      </c>
      <c r="N649" s="735">
        <v>482.03999999999996</v>
      </c>
    </row>
    <row r="650" spans="1:14" ht="14.45" customHeight="1" x14ac:dyDescent="0.2">
      <c r="A650" s="729" t="s">
        <v>589</v>
      </c>
      <c r="B650" s="730" t="s">
        <v>590</v>
      </c>
      <c r="C650" s="731" t="s">
        <v>613</v>
      </c>
      <c r="D650" s="732" t="s">
        <v>614</v>
      </c>
      <c r="E650" s="733">
        <v>50113001</v>
      </c>
      <c r="F650" s="732" t="s">
        <v>622</v>
      </c>
      <c r="G650" s="731" t="s">
        <v>623</v>
      </c>
      <c r="H650" s="731">
        <v>205392</v>
      </c>
      <c r="I650" s="731">
        <v>205392</v>
      </c>
      <c r="J650" s="731" t="s">
        <v>1394</v>
      </c>
      <c r="K650" s="731" t="s">
        <v>1395</v>
      </c>
      <c r="L650" s="734">
        <v>122.18</v>
      </c>
      <c r="M650" s="734">
        <v>1</v>
      </c>
      <c r="N650" s="735">
        <v>122.18</v>
      </c>
    </row>
    <row r="651" spans="1:14" ht="14.45" customHeight="1" x14ac:dyDescent="0.2">
      <c r="A651" s="729" t="s">
        <v>589</v>
      </c>
      <c r="B651" s="730" t="s">
        <v>590</v>
      </c>
      <c r="C651" s="731" t="s">
        <v>613</v>
      </c>
      <c r="D651" s="732" t="s">
        <v>614</v>
      </c>
      <c r="E651" s="733">
        <v>50113001</v>
      </c>
      <c r="F651" s="732" t="s">
        <v>622</v>
      </c>
      <c r="G651" s="731" t="s">
        <v>636</v>
      </c>
      <c r="H651" s="731">
        <v>237705</v>
      </c>
      <c r="I651" s="731">
        <v>237705</v>
      </c>
      <c r="J651" s="731" t="s">
        <v>1396</v>
      </c>
      <c r="K651" s="731" t="s">
        <v>1397</v>
      </c>
      <c r="L651" s="734">
        <v>81.099999999999994</v>
      </c>
      <c r="M651" s="734">
        <v>10</v>
      </c>
      <c r="N651" s="735">
        <v>811</v>
      </c>
    </row>
    <row r="652" spans="1:14" ht="14.45" customHeight="1" x14ac:dyDescent="0.2">
      <c r="A652" s="729" t="s">
        <v>589</v>
      </c>
      <c r="B652" s="730" t="s">
        <v>590</v>
      </c>
      <c r="C652" s="731" t="s">
        <v>613</v>
      </c>
      <c r="D652" s="732" t="s">
        <v>614</v>
      </c>
      <c r="E652" s="733">
        <v>50113001</v>
      </c>
      <c r="F652" s="732" t="s">
        <v>622</v>
      </c>
      <c r="G652" s="731" t="s">
        <v>623</v>
      </c>
      <c r="H652" s="731">
        <v>221884</v>
      </c>
      <c r="I652" s="731">
        <v>221884</v>
      </c>
      <c r="J652" s="731" t="s">
        <v>1398</v>
      </c>
      <c r="K652" s="731" t="s">
        <v>1399</v>
      </c>
      <c r="L652" s="734">
        <v>1980</v>
      </c>
      <c r="M652" s="734">
        <v>1</v>
      </c>
      <c r="N652" s="735">
        <v>1980</v>
      </c>
    </row>
    <row r="653" spans="1:14" ht="14.45" customHeight="1" x14ac:dyDescent="0.2">
      <c r="A653" s="729" t="s">
        <v>589</v>
      </c>
      <c r="B653" s="730" t="s">
        <v>590</v>
      </c>
      <c r="C653" s="731" t="s">
        <v>613</v>
      </c>
      <c r="D653" s="732" t="s">
        <v>614</v>
      </c>
      <c r="E653" s="733">
        <v>50113001</v>
      </c>
      <c r="F653" s="732" t="s">
        <v>622</v>
      </c>
      <c r="G653" s="731" t="s">
        <v>623</v>
      </c>
      <c r="H653" s="731">
        <v>184785</v>
      </c>
      <c r="I653" s="731">
        <v>84785</v>
      </c>
      <c r="J653" s="731" t="s">
        <v>1400</v>
      </c>
      <c r="K653" s="731" t="s">
        <v>1401</v>
      </c>
      <c r="L653" s="734">
        <v>192.74</v>
      </c>
      <c r="M653" s="734">
        <v>3</v>
      </c>
      <c r="N653" s="735">
        <v>578.22</v>
      </c>
    </row>
    <row r="654" spans="1:14" ht="14.45" customHeight="1" x14ac:dyDescent="0.2">
      <c r="A654" s="729" t="s">
        <v>589</v>
      </c>
      <c r="B654" s="730" t="s">
        <v>590</v>
      </c>
      <c r="C654" s="731" t="s">
        <v>613</v>
      </c>
      <c r="D654" s="732" t="s">
        <v>614</v>
      </c>
      <c r="E654" s="733">
        <v>50113001</v>
      </c>
      <c r="F654" s="732" t="s">
        <v>622</v>
      </c>
      <c r="G654" s="731" t="s">
        <v>623</v>
      </c>
      <c r="H654" s="731">
        <v>840155</v>
      </c>
      <c r="I654" s="731">
        <v>0</v>
      </c>
      <c r="J654" s="731" t="s">
        <v>848</v>
      </c>
      <c r="K654" s="731" t="s">
        <v>329</v>
      </c>
      <c r="L654" s="734">
        <v>64.935000000000016</v>
      </c>
      <c r="M654" s="734">
        <v>8</v>
      </c>
      <c r="N654" s="735">
        <v>519.48000000000013</v>
      </c>
    </row>
    <row r="655" spans="1:14" ht="14.45" customHeight="1" x14ac:dyDescent="0.2">
      <c r="A655" s="729" t="s">
        <v>589</v>
      </c>
      <c r="B655" s="730" t="s">
        <v>590</v>
      </c>
      <c r="C655" s="731" t="s">
        <v>613</v>
      </c>
      <c r="D655" s="732" t="s">
        <v>614</v>
      </c>
      <c r="E655" s="733">
        <v>50113001</v>
      </c>
      <c r="F655" s="732" t="s">
        <v>622</v>
      </c>
      <c r="G655" s="731" t="s">
        <v>623</v>
      </c>
      <c r="H655" s="731">
        <v>100641</v>
      </c>
      <c r="I655" s="731">
        <v>641</v>
      </c>
      <c r="J655" s="731" t="s">
        <v>1070</v>
      </c>
      <c r="K655" s="731" t="s">
        <v>1071</v>
      </c>
      <c r="L655" s="734">
        <v>31.21</v>
      </c>
      <c r="M655" s="734">
        <v>5</v>
      </c>
      <c r="N655" s="735">
        <v>156.05000000000001</v>
      </c>
    </row>
    <row r="656" spans="1:14" ht="14.45" customHeight="1" x14ac:dyDescent="0.2">
      <c r="A656" s="729" t="s">
        <v>589</v>
      </c>
      <c r="B656" s="730" t="s">
        <v>590</v>
      </c>
      <c r="C656" s="731" t="s">
        <v>613</v>
      </c>
      <c r="D656" s="732" t="s">
        <v>614</v>
      </c>
      <c r="E656" s="733">
        <v>50113001</v>
      </c>
      <c r="F656" s="732" t="s">
        <v>622</v>
      </c>
      <c r="G656" s="731" t="s">
        <v>623</v>
      </c>
      <c r="H656" s="731">
        <v>148675</v>
      </c>
      <c r="I656" s="731">
        <v>148675</v>
      </c>
      <c r="J656" s="731" t="s">
        <v>1402</v>
      </c>
      <c r="K656" s="731" t="s">
        <v>1403</v>
      </c>
      <c r="L656" s="734">
        <v>243.72999999999996</v>
      </c>
      <c r="M656" s="734">
        <v>1</v>
      </c>
      <c r="N656" s="735">
        <v>243.72999999999996</v>
      </c>
    </row>
    <row r="657" spans="1:14" ht="14.45" customHeight="1" x14ac:dyDescent="0.2">
      <c r="A657" s="729" t="s">
        <v>589</v>
      </c>
      <c r="B657" s="730" t="s">
        <v>590</v>
      </c>
      <c r="C657" s="731" t="s">
        <v>613</v>
      </c>
      <c r="D657" s="732" t="s">
        <v>614</v>
      </c>
      <c r="E657" s="733">
        <v>50113001</v>
      </c>
      <c r="F657" s="732" t="s">
        <v>622</v>
      </c>
      <c r="G657" s="731" t="s">
        <v>623</v>
      </c>
      <c r="H657" s="731">
        <v>117926</v>
      </c>
      <c r="I657" s="731">
        <v>201609</v>
      </c>
      <c r="J657" s="731" t="s">
        <v>851</v>
      </c>
      <c r="K657" s="731" t="s">
        <v>852</v>
      </c>
      <c r="L657" s="734">
        <v>44.633333333333319</v>
      </c>
      <c r="M657" s="734">
        <v>27</v>
      </c>
      <c r="N657" s="735">
        <v>1205.0999999999997</v>
      </c>
    </row>
    <row r="658" spans="1:14" ht="14.45" customHeight="1" x14ac:dyDescent="0.2">
      <c r="A658" s="729" t="s">
        <v>589</v>
      </c>
      <c r="B658" s="730" t="s">
        <v>590</v>
      </c>
      <c r="C658" s="731" t="s">
        <v>613</v>
      </c>
      <c r="D658" s="732" t="s">
        <v>614</v>
      </c>
      <c r="E658" s="733">
        <v>50113001</v>
      </c>
      <c r="F658" s="732" t="s">
        <v>622</v>
      </c>
      <c r="G658" s="731" t="s">
        <v>636</v>
      </c>
      <c r="H658" s="731">
        <v>233366</v>
      </c>
      <c r="I658" s="731">
        <v>233366</v>
      </c>
      <c r="J658" s="731" t="s">
        <v>855</v>
      </c>
      <c r="K658" s="731" t="s">
        <v>857</v>
      </c>
      <c r="L658" s="734">
        <v>45.522000000000006</v>
      </c>
      <c r="M658" s="734">
        <v>15</v>
      </c>
      <c r="N658" s="735">
        <v>682.83</v>
      </c>
    </row>
    <row r="659" spans="1:14" ht="14.45" customHeight="1" x14ac:dyDescent="0.2">
      <c r="A659" s="729" t="s">
        <v>589</v>
      </c>
      <c r="B659" s="730" t="s">
        <v>590</v>
      </c>
      <c r="C659" s="731" t="s">
        <v>613</v>
      </c>
      <c r="D659" s="732" t="s">
        <v>614</v>
      </c>
      <c r="E659" s="733">
        <v>50113001</v>
      </c>
      <c r="F659" s="732" t="s">
        <v>622</v>
      </c>
      <c r="G659" s="731" t="s">
        <v>636</v>
      </c>
      <c r="H659" s="731">
        <v>846141</v>
      </c>
      <c r="I659" s="731">
        <v>107794</v>
      </c>
      <c r="J659" s="731" t="s">
        <v>1404</v>
      </c>
      <c r="K659" s="731" t="s">
        <v>1405</v>
      </c>
      <c r="L659" s="734">
        <v>288.94000000000005</v>
      </c>
      <c r="M659" s="734">
        <v>1</v>
      </c>
      <c r="N659" s="735">
        <v>288.94000000000005</v>
      </c>
    </row>
    <row r="660" spans="1:14" ht="14.45" customHeight="1" x14ac:dyDescent="0.2">
      <c r="A660" s="729" t="s">
        <v>589</v>
      </c>
      <c r="B660" s="730" t="s">
        <v>590</v>
      </c>
      <c r="C660" s="731" t="s">
        <v>613</v>
      </c>
      <c r="D660" s="732" t="s">
        <v>614</v>
      </c>
      <c r="E660" s="733">
        <v>50113002</v>
      </c>
      <c r="F660" s="732" t="s">
        <v>1406</v>
      </c>
      <c r="G660" s="731" t="s">
        <v>623</v>
      </c>
      <c r="H660" s="731">
        <v>149415</v>
      </c>
      <c r="I660" s="731">
        <v>49415</v>
      </c>
      <c r="J660" s="731" t="s">
        <v>1407</v>
      </c>
      <c r="K660" s="731" t="s">
        <v>1408</v>
      </c>
      <c r="L660" s="734">
        <v>1728.25</v>
      </c>
      <c r="M660" s="734">
        <v>1</v>
      </c>
      <c r="N660" s="735">
        <v>1728.25</v>
      </c>
    </row>
    <row r="661" spans="1:14" ht="14.45" customHeight="1" x14ac:dyDescent="0.2">
      <c r="A661" s="729" t="s">
        <v>589</v>
      </c>
      <c r="B661" s="730" t="s">
        <v>590</v>
      </c>
      <c r="C661" s="731" t="s">
        <v>613</v>
      </c>
      <c r="D661" s="732" t="s">
        <v>614</v>
      </c>
      <c r="E661" s="733">
        <v>50113002</v>
      </c>
      <c r="F661" s="732" t="s">
        <v>1406</v>
      </c>
      <c r="G661" s="731" t="s">
        <v>623</v>
      </c>
      <c r="H661" s="731">
        <v>157102</v>
      </c>
      <c r="I661" s="731">
        <v>157102</v>
      </c>
      <c r="J661" s="731" t="s">
        <v>1409</v>
      </c>
      <c r="K661" s="731" t="s">
        <v>1410</v>
      </c>
      <c r="L661" s="734">
        <v>3300</v>
      </c>
      <c r="M661" s="734">
        <v>11</v>
      </c>
      <c r="N661" s="735">
        <v>36300</v>
      </c>
    </row>
    <row r="662" spans="1:14" ht="14.45" customHeight="1" x14ac:dyDescent="0.2">
      <c r="A662" s="729" t="s">
        <v>589</v>
      </c>
      <c r="B662" s="730" t="s">
        <v>590</v>
      </c>
      <c r="C662" s="731" t="s">
        <v>613</v>
      </c>
      <c r="D662" s="732" t="s">
        <v>614</v>
      </c>
      <c r="E662" s="733">
        <v>50113002</v>
      </c>
      <c r="F662" s="732" t="s">
        <v>1406</v>
      </c>
      <c r="G662" s="731" t="s">
        <v>623</v>
      </c>
      <c r="H662" s="731">
        <v>500831</v>
      </c>
      <c r="I662" s="731">
        <v>157109</v>
      </c>
      <c r="J662" s="731" t="s">
        <v>1411</v>
      </c>
      <c r="K662" s="731" t="s">
        <v>1412</v>
      </c>
      <c r="L662" s="734">
        <v>3260.0615384615385</v>
      </c>
      <c r="M662" s="734">
        <v>13</v>
      </c>
      <c r="N662" s="735">
        <v>42380.800000000003</v>
      </c>
    </row>
    <row r="663" spans="1:14" ht="14.45" customHeight="1" x14ac:dyDescent="0.2">
      <c r="A663" s="729" t="s">
        <v>589</v>
      </c>
      <c r="B663" s="730" t="s">
        <v>590</v>
      </c>
      <c r="C663" s="731" t="s">
        <v>613</v>
      </c>
      <c r="D663" s="732" t="s">
        <v>614</v>
      </c>
      <c r="E663" s="733">
        <v>50113002</v>
      </c>
      <c r="F663" s="732" t="s">
        <v>1406</v>
      </c>
      <c r="G663" s="731" t="s">
        <v>623</v>
      </c>
      <c r="H663" s="731">
        <v>394774</v>
      </c>
      <c r="I663" s="731">
        <v>157118</v>
      </c>
      <c r="J663" s="731" t="s">
        <v>1413</v>
      </c>
      <c r="K663" s="731" t="s">
        <v>1412</v>
      </c>
      <c r="L663" s="734">
        <v>3540.5333333333328</v>
      </c>
      <c r="M663" s="734">
        <v>3</v>
      </c>
      <c r="N663" s="735">
        <v>10621.599999999999</v>
      </c>
    </row>
    <row r="664" spans="1:14" ht="14.45" customHeight="1" x14ac:dyDescent="0.2">
      <c r="A664" s="729" t="s">
        <v>589</v>
      </c>
      <c r="B664" s="730" t="s">
        <v>590</v>
      </c>
      <c r="C664" s="731" t="s">
        <v>613</v>
      </c>
      <c r="D664" s="732" t="s">
        <v>614</v>
      </c>
      <c r="E664" s="733">
        <v>50113002</v>
      </c>
      <c r="F664" s="732" t="s">
        <v>1406</v>
      </c>
      <c r="G664" s="731" t="s">
        <v>623</v>
      </c>
      <c r="H664" s="731">
        <v>500716</v>
      </c>
      <c r="I664" s="731">
        <v>157112</v>
      </c>
      <c r="J664" s="731" t="s">
        <v>1414</v>
      </c>
      <c r="K664" s="731" t="s">
        <v>1412</v>
      </c>
      <c r="L664" s="734">
        <v>3203.8159999999998</v>
      </c>
      <c r="M664" s="734">
        <v>25</v>
      </c>
      <c r="N664" s="735">
        <v>80095.399999999994</v>
      </c>
    </row>
    <row r="665" spans="1:14" ht="14.45" customHeight="1" x14ac:dyDescent="0.2">
      <c r="A665" s="729" t="s">
        <v>589</v>
      </c>
      <c r="B665" s="730" t="s">
        <v>590</v>
      </c>
      <c r="C665" s="731" t="s">
        <v>613</v>
      </c>
      <c r="D665" s="732" t="s">
        <v>614</v>
      </c>
      <c r="E665" s="733">
        <v>50113006</v>
      </c>
      <c r="F665" s="732" t="s">
        <v>861</v>
      </c>
      <c r="G665" s="731" t="s">
        <v>623</v>
      </c>
      <c r="H665" s="731">
        <v>217075</v>
      </c>
      <c r="I665" s="731">
        <v>217075</v>
      </c>
      <c r="J665" s="731" t="s">
        <v>1415</v>
      </c>
      <c r="K665" s="731" t="s">
        <v>1228</v>
      </c>
      <c r="L665" s="734">
        <v>161.54999999999993</v>
      </c>
      <c r="M665" s="734">
        <v>1</v>
      </c>
      <c r="N665" s="735">
        <v>161.54999999999993</v>
      </c>
    </row>
    <row r="666" spans="1:14" ht="14.45" customHeight="1" x14ac:dyDescent="0.2">
      <c r="A666" s="729" t="s">
        <v>589</v>
      </c>
      <c r="B666" s="730" t="s">
        <v>590</v>
      </c>
      <c r="C666" s="731" t="s">
        <v>613</v>
      </c>
      <c r="D666" s="732" t="s">
        <v>614</v>
      </c>
      <c r="E666" s="733">
        <v>50113006</v>
      </c>
      <c r="F666" s="732" t="s">
        <v>861</v>
      </c>
      <c r="G666" s="731" t="s">
        <v>623</v>
      </c>
      <c r="H666" s="731">
        <v>217077</v>
      </c>
      <c r="I666" s="731">
        <v>217077</v>
      </c>
      <c r="J666" s="731" t="s">
        <v>1416</v>
      </c>
      <c r="K666" s="731" t="s">
        <v>1228</v>
      </c>
      <c r="L666" s="734">
        <v>161.57</v>
      </c>
      <c r="M666" s="734">
        <v>5</v>
      </c>
      <c r="N666" s="735">
        <v>807.84999999999991</v>
      </c>
    </row>
    <row r="667" spans="1:14" ht="14.45" customHeight="1" x14ac:dyDescent="0.2">
      <c r="A667" s="729" t="s">
        <v>589</v>
      </c>
      <c r="B667" s="730" t="s">
        <v>590</v>
      </c>
      <c r="C667" s="731" t="s">
        <v>613</v>
      </c>
      <c r="D667" s="732" t="s">
        <v>614</v>
      </c>
      <c r="E667" s="733">
        <v>50113006</v>
      </c>
      <c r="F667" s="732" t="s">
        <v>861</v>
      </c>
      <c r="G667" s="731" t="s">
        <v>623</v>
      </c>
      <c r="H667" s="731">
        <v>33516</v>
      </c>
      <c r="I667" s="731">
        <v>33516</v>
      </c>
      <c r="J667" s="731" t="s">
        <v>1417</v>
      </c>
      <c r="K667" s="731" t="s">
        <v>1231</v>
      </c>
      <c r="L667" s="734">
        <v>32.805714285714295</v>
      </c>
      <c r="M667" s="734">
        <v>14</v>
      </c>
      <c r="N667" s="735">
        <v>459.28000000000009</v>
      </c>
    </row>
    <row r="668" spans="1:14" ht="14.45" customHeight="1" x14ac:dyDescent="0.2">
      <c r="A668" s="729" t="s">
        <v>589</v>
      </c>
      <c r="B668" s="730" t="s">
        <v>590</v>
      </c>
      <c r="C668" s="731" t="s">
        <v>613</v>
      </c>
      <c r="D668" s="732" t="s">
        <v>614</v>
      </c>
      <c r="E668" s="733">
        <v>50113006</v>
      </c>
      <c r="F668" s="732" t="s">
        <v>861</v>
      </c>
      <c r="G668" s="731" t="s">
        <v>623</v>
      </c>
      <c r="H668" s="731">
        <v>33601</v>
      </c>
      <c r="I668" s="731">
        <v>33601</v>
      </c>
      <c r="J668" s="731" t="s">
        <v>1418</v>
      </c>
      <c r="K668" s="731" t="s">
        <v>1419</v>
      </c>
      <c r="L668" s="734">
        <v>78.510000000000019</v>
      </c>
      <c r="M668" s="734">
        <v>64</v>
      </c>
      <c r="N668" s="735">
        <v>5024.6400000000012</v>
      </c>
    </row>
    <row r="669" spans="1:14" ht="14.45" customHeight="1" x14ac:dyDescent="0.2">
      <c r="A669" s="729" t="s">
        <v>589</v>
      </c>
      <c r="B669" s="730" t="s">
        <v>590</v>
      </c>
      <c r="C669" s="731" t="s">
        <v>613</v>
      </c>
      <c r="D669" s="732" t="s">
        <v>614</v>
      </c>
      <c r="E669" s="733">
        <v>50113006</v>
      </c>
      <c r="F669" s="732" t="s">
        <v>861</v>
      </c>
      <c r="G669" s="731" t="s">
        <v>623</v>
      </c>
      <c r="H669" s="731">
        <v>990223</v>
      </c>
      <c r="I669" s="731">
        <v>0</v>
      </c>
      <c r="J669" s="731" t="s">
        <v>1420</v>
      </c>
      <c r="K669" s="731" t="s">
        <v>329</v>
      </c>
      <c r="L669" s="734">
        <v>147.77375000000001</v>
      </c>
      <c r="M669" s="734">
        <v>32</v>
      </c>
      <c r="N669" s="735">
        <v>4728.76</v>
      </c>
    </row>
    <row r="670" spans="1:14" ht="14.45" customHeight="1" x14ac:dyDescent="0.2">
      <c r="A670" s="729" t="s">
        <v>589</v>
      </c>
      <c r="B670" s="730" t="s">
        <v>590</v>
      </c>
      <c r="C670" s="731" t="s">
        <v>613</v>
      </c>
      <c r="D670" s="732" t="s">
        <v>614</v>
      </c>
      <c r="E670" s="733">
        <v>50113006</v>
      </c>
      <c r="F670" s="732" t="s">
        <v>861</v>
      </c>
      <c r="G670" s="731" t="s">
        <v>623</v>
      </c>
      <c r="H670" s="731">
        <v>33451</v>
      </c>
      <c r="I670" s="731">
        <v>33451</v>
      </c>
      <c r="J670" s="731" t="s">
        <v>1421</v>
      </c>
      <c r="K670" s="731" t="s">
        <v>1419</v>
      </c>
      <c r="L670" s="734">
        <v>64.460000000000008</v>
      </c>
      <c r="M670" s="734">
        <v>32</v>
      </c>
      <c r="N670" s="735">
        <v>2062.7200000000003</v>
      </c>
    </row>
    <row r="671" spans="1:14" ht="14.45" customHeight="1" x14ac:dyDescent="0.2">
      <c r="A671" s="729" t="s">
        <v>589</v>
      </c>
      <c r="B671" s="730" t="s">
        <v>590</v>
      </c>
      <c r="C671" s="731" t="s">
        <v>613</v>
      </c>
      <c r="D671" s="732" t="s">
        <v>614</v>
      </c>
      <c r="E671" s="733">
        <v>50113006</v>
      </c>
      <c r="F671" s="732" t="s">
        <v>861</v>
      </c>
      <c r="G671" s="731" t="s">
        <v>623</v>
      </c>
      <c r="H671" s="731">
        <v>153980</v>
      </c>
      <c r="I671" s="731">
        <v>153980</v>
      </c>
      <c r="J671" s="731" t="s">
        <v>1422</v>
      </c>
      <c r="K671" s="731" t="s">
        <v>1419</v>
      </c>
      <c r="L671" s="734">
        <v>274.21999999999997</v>
      </c>
      <c r="M671" s="734">
        <v>36</v>
      </c>
      <c r="N671" s="735">
        <v>9871.9199999999983</v>
      </c>
    </row>
    <row r="672" spans="1:14" ht="14.45" customHeight="1" x14ac:dyDescent="0.2">
      <c r="A672" s="729" t="s">
        <v>589</v>
      </c>
      <c r="B672" s="730" t="s">
        <v>590</v>
      </c>
      <c r="C672" s="731" t="s">
        <v>613</v>
      </c>
      <c r="D672" s="732" t="s">
        <v>614</v>
      </c>
      <c r="E672" s="733">
        <v>50113006</v>
      </c>
      <c r="F672" s="732" t="s">
        <v>861</v>
      </c>
      <c r="G672" s="731" t="s">
        <v>623</v>
      </c>
      <c r="H672" s="731">
        <v>33525</v>
      </c>
      <c r="I672" s="731">
        <v>33525</v>
      </c>
      <c r="J672" s="731" t="s">
        <v>1423</v>
      </c>
      <c r="K672" s="731" t="s">
        <v>1419</v>
      </c>
      <c r="L672" s="734">
        <v>94.766655789408546</v>
      </c>
      <c r="M672" s="734">
        <v>228</v>
      </c>
      <c r="N672" s="735">
        <v>21606.79751998515</v>
      </c>
    </row>
    <row r="673" spans="1:14" ht="14.45" customHeight="1" x14ac:dyDescent="0.2">
      <c r="A673" s="729" t="s">
        <v>589</v>
      </c>
      <c r="B673" s="730" t="s">
        <v>590</v>
      </c>
      <c r="C673" s="731" t="s">
        <v>613</v>
      </c>
      <c r="D673" s="732" t="s">
        <v>614</v>
      </c>
      <c r="E673" s="733">
        <v>50113008</v>
      </c>
      <c r="F673" s="732" t="s">
        <v>864</v>
      </c>
      <c r="G673" s="731"/>
      <c r="H673" s="731"/>
      <c r="I673" s="731">
        <v>29980</v>
      </c>
      <c r="J673" s="731" t="s">
        <v>1424</v>
      </c>
      <c r="K673" s="731" t="s">
        <v>1425</v>
      </c>
      <c r="L673" s="734">
        <v>11517</v>
      </c>
      <c r="M673" s="734">
        <v>24</v>
      </c>
      <c r="N673" s="735">
        <v>276408</v>
      </c>
    </row>
    <row r="674" spans="1:14" ht="14.45" customHeight="1" x14ac:dyDescent="0.2">
      <c r="A674" s="729" t="s">
        <v>589</v>
      </c>
      <c r="B674" s="730" t="s">
        <v>590</v>
      </c>
      <c r="C674" s="731" t="s">
        <v>613</v>
      </c>
      <c r="D674" s="732" t="s">
        <v>614</v>
      </c>
      <c r="E674" s="733">
        <v>50113008</v>
      </c>
      <c r="F674" s="732" t="s">
        <v>864</v>
      </c>
      <c r="G674" s="731"/>
      <c r="H674" s="731"/>
      <c r="I674" s="731">
        <v>62465</v>
      </c>
      <c r="J674" s="731" t="s">
        <v>1426</v>
      </c>
      <c r="K674" s="731" t="s">
        <v>1427</v>
      </c>
      <c r="L674" s="734">
        <v>17457.19921875</v>
      </c>
      <c r="M674" s="734">
        <v>2</v>
      </c>
      <c r="N674" s="735">
        <v>34914.3984375</v>
      </c>
    </row>
    <row r="675" spans="1:14" ht="14.45" customHeight="1" x14ac:dyDescent="0.2">
      <c r="A675" s="729" t="s">
        <v>589</v>
      </c>
      <c r="B675" s="730" t="s">
        <v>590</v>
      </c>
      <c r="C675" s="731" t="s">
        <v>613</v>
      </c>
      <c r="D675" s="732" t="s">
        <v>614</v>
      </c>
      <c r="E675" s="733">
        <v>50113008</v>
      </c>
      <c r="F675" s="732" t="s">
        <v>864</v>
      </c>
      <c r="G675" s="731"/>
      <c r="H675" s="731"/>
      <c r="I675" s="731">
        <v>62464</v>
      </c>
      <c r="J675" s="731" t="s">
        <v>1426</v>
      </c>
      <c r="K675" s="731" t="s">
        <v>1428</v>
      </c>
      <c r="L675" s="734">
        <v>9158.0896139705874</v>
      </c>
      <c r="M675" s="734">
        <v>17</v>
      </c>
      <c r="N675" s="735">
        <v>155687.5234375</v>
      </c>
    </row>
    <row r="676" spans="1:14" ht="14.45" customHeight="1" x14ac:dyDescent="0.2">
      <c r="A676" s="729" t="s">
        <v>589</v>
      </c>
      <c r="B676" s="730" t="s">
        <v>590</v>
      </c>
      <c r="C676" s="731" t="s">
        <v>613</v>
      </c>
      <c r="D676" s="732" t="s">
        <v>614</v>
      </c>
      <c r="E676" s="733">
        <v>50113008</v>
      </c>
      <c r="F676" s="732" t="s">
        <v>864</v>
      </c>
      <c r="G676" s="731"/>
      <c r="H676" s="731"/>
      <c r="I676" s="731">
        <v>230686</v>
      </c>
      <c r="J676" s="731" t="s">
        <v>865</v>
      </c>
      <c r="K676" s="731" t="s">
        <v>1429</v>
      </c>
      <c r="L676" s="734">
        <v>8610.7999074835534</v>
      </c>
      <c r="M676" s="734">
        <v>19</v>
      </c>
      <c r="N676" s="735">
        <v>163605.1982421875</v>
      </c>
    </row>
    <row r="677" spans="1:14" ht="14.45" customHeight="1" x14ac:dyDescent="0.2">
      <c r="A677" s="729" t="s">
        <v>589</v>
      </c>
      <c r="B677" s="730" t="s">
        <v>590</v>
      </c>
      <c r="C677" s="731" t="s">
        <v>613</v>
      </c>
      <c r="D677" s="732" t="s">
        <v>614</v>
      </c>
      <c r="E677" s="733">
        <v>50113008</v>
      </c>
      <c r="F677" s="732" t="s">
        <v>864</v>
      </c>
      <c r="G677" s="731"/>
      <c r="H677" s="731"/>
      <c r="I677" s="731">
        <v>230687</v>
      </c>
      <c r="J677" s="731" t="s">
        <v>865</v>
      </c>
      <c r="K677" s="731" t="s">
        <v>866</v>
      </c>
      <c r="L677" s="734">
        <v>4305.3999677835054</v>
      </c>
      <c r="M677" s="734">
        <v>97</v>
      </c>
      <c r="N677" s="735">
        <v>417623.796875</v>
      </c>
    </row>
    <row r="678" spans="1:14" ht="14.45" customHeight="1" x14ac:dyDescent="0.2">
      <c r="A678" s="729" t="s">
        <v>589</v>
      </c>
      <c r="B678" s="730" t="s">
        <v>590</v>
      </c>
      <c r="C678" s="731" t="s">
        <v>613</v>
      </c>
      <c r="D678" s="732" t="s">
        <v>614</v>
      </c>
      <c r="E678" s="733">
        <v>50113013</v>
      </c>
      <c r="F678" s="732" t="s">
        <v>867</v>
      </c>
      <c r="G678" s="731" t="s">
        <v>636</v>
      </c>
      <c r="H678" s="731">
        <v>195147</v>
      </c>
      <c r="I678" s="731">
        <v>195147</v>
      </c>
      <c r="J678" s="731" t="s">
        <v>1430</v>
      </c>
      <c r="K678" s="731" t="s">
        <v>1431</v>
      </c>
      <c r="L678" s="734">
        <v>589.32640000000004</v>
      </c>
      <c r="M678" s="734">
        <v>5</v>
      </c>
      <c r="N678" s="735">
        <v>2946.6320000000001</v>
      </c>
    </row>
    <row r="679" spans="1:14" ht="14.45" customHeight="1" x14ac:dyDescent="0.2">
      <c r="A679" s="729" t="s">
        <v>589</v>
      </c>
      <c r="B679" s="730" t="s">
        <v>590</v>
      </c>
      <c r="C679" s="731" t="s">
        <v>613</v>
      </c>
      <c r="D679" s="732" t="s">
        <v>614</v>
      </c>
      <c r="E679" s="733">
        <v>50113013</v>
      </c>
      <c r="F679" s="732" t="s">
        <v>867</v>
      </c>
      <c r="G679" s="731" t="s">
        <v>623</v>
      </c>
      <c r="H679" s="731">
        <v>203097</v>
      </c>
      <c r="I679" s="731">
        <v>203097</v>
      </c>
      <c r="J679" s="731" t="s">
        <v>870</v>
      </c>
      <c r="K679" s="731" t="s">
        <v>871</v>
      </c>
      <c r="L679" s="734">
        <v>168.25399999999999</v>
      </c>
      <c r="M679" s="734">
        <v>5</v>
      </c>
      <c r="N679" s="735">
        <v>841.27</v>
      </c>
    </row>
    <row r="680" spans="1:14" ht="14.45" customHeight="1" x14ac:dyDescent="0.2">
      <c r="A680" s="729" t="s">
        <v>589</v>
      </c>
      <c r="B680" s="730" t="s">
        <v>590</v>
      </c>
      <c r="C680" s="731" t="s">
        <v>613</v>
      </c>
      <c r="D680" s="732" t="s">
        <v>614</v>
      </c>
      <c r="E680" s="733">
        <v>50113013</v>
      </c>
      <c r="F680" s="732" t="s">
        <v>867</v>
      </c>
      <c r="G680" s="731" t="s">
        <v>623</v>
      </c>
      <c r="H680" s="731">
        <v>172972</v>
      </c>
      <c r="I680" s="731">
        <v>72972</v>
      </c>
      <c r="J680" s="731" t="s">
        <v>872</v>
      </c>
      <c r="K680" s="731" t="s">
        <v>873</v>
      </c>
      <c r="L680" s="734">
        <v>203.71999999999994</v>
      </c>
      <c r="M680" s="734">
        <v>78</v>
      </c>
      <c r="N680" s="735">
        <v>15890.159999999996</v>
      </c>
    </row>
    <row r="681" spans="1:14" ht="14.45" customHeight="1" x14ac:dyDescent="0.2">
      <c r="A681" s="729" t="s">
        <v>589</v>
      </c>
      <c r="B681" s="730" t="s">
        <v>590</v>
      </c>
      <c r="C681" s="731" t="s">
        <v>613</v>
      </c>
      <c r="D681" s="732" t="s">
        <v>614</v>
      </c>
      <c r="E681" s="733">
        <v>50113013</v>
      </c>
      <c r="F681" s="732" t="s">
        <v>867</v>
      </c>
      <c r="G681" s="731" t="s">
        <v>636</v>
      </c>
      <c r="H681" s="731">
        <v>105951</v>
      </c>
      <c r="I681" s="731">
        <v>5951</v>
      </c>
      <c r="J681" s="731" t="s">
        <v>874</v>
      </c>
      <c r="K681" s="731" t="s">
        <v>875</v>
      </c>
      <c r="L681" s="734">
        <v>113.75</v>
      </c>
      <c r="M681" s="734">
        <v>3</v>
      </c>
      <c r="N681" s="735">
        <v>341.25</v>
      </c>
    </row>
    <row r="682" spans="1:14" ht="14.45" customHeight="1" x14ac:dyDescent="0.2">
      <c r="A682" s="729" t="s">
        <v>589</v>
      </c>
      <c r="B682" s="730" t="s">
        <v>590</v>
      </c>
      <c r="C682" s="731" t="s">
        <v>613</v>
      </c>
      <c r="D682" s="732" t="s">
        <v>614</v>
      </c>
      <c r="E682" s="733">
        <v>50113013</v>
      </c>
      <c r="F682" s="732" t="s">
        <v>867</v>
      </c>
      <c r="G682" s="731" t="s">
        <v>623</v>
      </c>
      <c r="H682" s="731">
        <v>201961</v>
      </c>
      <c r="I682" s="731">
        <v>201961</v>
      </c>
      <c r="J682" s="731" t="s">
        <v>876</v>
      </c>
      <c r="K682" s="731" t="s">
        <v>877</v>
      </c>
      <c r="L682" s="734">
        <v>310.77</v>
      </c>
      <c r="M682" s="734">
        <v>4</v>
      </c>
      <c r="N682" s="735">
        <v>1243.08</v>
      </c>
    </row>
    <row r="683" spans="1:14" ht="14.45" customHeight="1" x14ac:dyDescent="0.2">
      <c r="A683" s="729" t="s">
        <v>589</v>
      </c>
      <c r="B683" s="730" t="s">
        <v>590</v>
      </c>
      <c r="C683" s="731" t="s">
        <v>613</v>
      </c>
      <c r="D683" s="732" t="s">
        <v>614</v>
      </c>
      <c r="E683" s="733">
        <v>50113013</v>
      </c>
      <c r="F683" s="732" t="s">
        <v>867</v>
      </c>
      <c r="G683" s="731" t="s">
        <v>623</v>
      </c>
      <c r="H683" s="731">
        <v>136083</v>
      </c>
      <c r="I683" s="731">
        <v>136083</v>
      </c>
      <c r="J683" s="731" t="s">
        <v>878</v>
      </c>
      <c r="K683" s="731" t="s">
        <v>879</v>
      </c>
      <c r="L683" s="734">
        <v>479.02326315789463</v>
      </c>
      <c r="M683" s="734">
        <v>57.000000000000036</v>
      </c>
      <c r="N683" s="735">
        <v>27304.326000000012</v>
      </c>
    </row>
    <row r="684" spans="1:14" ht="14.45" customHeight="1" x14ac:dyDescent="0.2">
      <c r="A684" s="729" t="s">
        <v>589</v>
      </c>
      <c r="B684" s="730" t="s">
        <v>590</v>
      </c>
      <c r="C684" s="731" t="s">
        <v>613</v>
      </c>
      <c r="D684" s="732" t="s">
        <v>614</v>
      </c>
      <c r="E684" s="733">
        <v>50113013</v>
      </c>
      <c r="F684" s="732" t="s">
        <v>867</v>
      </c>
      <c r="G684" s="731" t="s">
        <v>623</v>
      </c>
      <c r="H684" s="731">
        <v>498791</v>
      </c>
      <c r="I684" s="731">
        <v>9999999</v>
      </c>
      <c r="J684" s="731" t="s">
        <v>880</v>
      </c>
      <c r="K684" s="731" t="s">
        <v>881</v>
      </c>
      <c r="L684" s="734">
        <v>1316.8650000000016</v>
      </c>
      <c r="M684" s="734">
        <v>17.599999999999994</v>
      </c>
      <c r="N684" s="735">
        <v>23176.824000000019</v>
      </c>
    </row>
    <row r="685" spans="1:14" ht="14.45" customHeight="1" x14ac:dyDescent="0.2">
      <c r="A685" s="729" t="s">
        <v>589</v>
      </c>
      <c r="B685" s="730" t="s">
        <v>590</v>
      </c>
      <c r="C685" s="731" t="s">
        <v>613</v>
      </c>
      <c r="D685" s="732" t="s">
        <v>614</v>
      </c>
      <c r="E685" s="733">
        <v>50113013</v>
      </c>
      <c r="F685" s="732" t="s">
        <v>867</v>
      </c>
      <c r="G685" s="731" t="s">
        <v>636</v>
      </c>
      <c r="H685" s="731">
        <v>164831</v>
      </c>
      <c r="I685" s="731">
        <v>64831</v>
      </c>
      <c r="J685" s="731" t="s">
        <v>1432</v>
      </c>
      <c r="K685" s="731" t="s">
        <v>1433</v>
      </c>
      <c r="L685" s="734">
        <v>196.02</v>
      </c>
      <c r="M685" s="734">
        <v>2</v>
      </c>
      <c r="N685" s="735">
        <v>392.04</v>
      </c>
    </row>
    <row r="686" spans="1:14" ht="14.45" customHeight="1" x14ac:dyDescent="0.2">
      <c r="A686" s="729" t="s">
        <v>589</v>
      </c>
      <c r="B686" s="730" t="s">
        <v>590</v>
      </c>
      <c r="C686" s="731" t="s">
        <v>613</v>
      </c>
      <c r="D686" s="732" t="s">
        <v>614</v>
      </c>
      <c r="E686" s="733">
        <v>50113013</v>
      </c>
      <c r="F686" s="732" t="s">
        <v>867</v>
      </c>
      <c r="G686" s="731" t="s">
        <v>623</v>
      </c>
      <c r="H686" s="731">
        <v>193922</v>
      </c>
      <c r="I686" s="731">
        <v>93922</v>
      </c>
      <c r="J686" s="731" t="s">
        <v>1434</v>
      </c>
      <c r="K686" s="731" t="s">
        <v>1435</v>
      </c>
      <c r="L686" s="734">
        <v>447.58666666666676</v>
      </c>
      <c r="M686" s="734">
        <v>3</v>
      </c>
      <c r="N686" s="735">
        <v>1342.7600000000002</v>
      </c>
    </row>
    <row r="687" spans="1:14" ht="14.45" customHeight="1" x14ac:dyDescent="0.2">
      <c r="A687" s="729" t="s">
        <v>589</v>
      </c>
      <c r="B687" s="730" t="s">
        <v>590</v>
      </c>
      <c r="C687" s="731" t="s">
        <v>613</v>
      </c>
      <c r="D687" s="732" t="s">
        <v>614</v>
      </c>
      <c r="E687" s="733">
        <v>50113013</v>
      </c>
      <c r="F687" s="732" t="s">
        <v>867</v>
      </c>
      <c r="G687" s="731" t="s">
        <v>623</v>
      </c>
      <c r="H687" s="731">
        <v>111706</v>
      </c>
      <c r="I687" s="731">
        <v>11706</v>
      </c>
      <c r="J687" s="731" t="s">
        <v>1436</v>
      </c>
      <c r="K687" s="731" t="s">
        <v>1437</v>
      </c>
      <c r="L687" s="734">
        <v>526.245</v>
      </c>
      <c r="M687" s="734">
        <v>20</v>
      </c>
      <c r="N687" s="735">
        <v>10524.9</v>
      </c>
    </row>
    <row r="688" spans="1:14" ht="14.45" customHeight="1" x14ac:dyDescent="0.2">
      <c r="A688" s="729" t="s">
        <v>589</v>
      </c>
      <c r="B688" s="730" t="s">
        <v>590</v>
      </c>
      <c r="C688" s="731" t="s">
        <v>613</v>
      </c>
      <c r="D688" s="732" t="s">
        <v>614</v>
      </c>
      <c r="E688" s="733">
        <v>50113013</v>
      </c>
      <c r="F688" s="732" t="s">
        <v>867</v>
      </c>
      <c r="G688" s="731" t="s">
        <v>623</v>
      </c>
      <c r="H688" s="731">
        <v>131654</v>
      </c>
      <c r="I688" s="731">
        <v>131654</v>
      </c>
      <c r="J688" s="731" t="s">
        <v>1438</v>
      </c>
      <c r="K688" s="731" t="s">
        <v>1439</v>
      </c>
      <c r="L688" s="734">
        <v>415.76333333333332</v>
      </c>
      <c r="M688" s="734">
        <v>6</v>
      </c>
      <c r="N688" s="735">
        <v>2494.58</v>
      </c>
    </row>
    <row r="689" spans="1:14" ht="14.45" customHeight="1" x14ac:dyDescent="0.2">
      <c r="A689" s="729" t="s">
        <v>589</v>
      </c>
      <c r="B689" s="730" t="s">
        <v>590</v>
      </c>
      <c r="C689" s="731" t="s">
        <v>613</v>
      </c>
      <c r="D689" s="732" t="s">
        <v>614</v>
      </c>
      <c r="E689" s="733">
        <v>50113013</v>
      </c>
      <c r="F689" s="732" t="s">
        <v>867</v>
      </c>
      <c r="G689" s="731" t="s">
        <v>623</v>
      </c>
      <c r="H689" s="731">
        <v>131656</v>
      </c>
      <c r="I689" s="731">
        <v>131656</v>
      </c>
      <c r="J689" s="731" t="s">
        <v>1440</v>
      </c>
      <c r="K689" s="731" t="s">
        <v>1441</v>
      </c>
      <c r="L689" s="734">
        <v>517</v>
      </c>
      <c r="M689" s="734">
        <v>1</v>
      </c>
      <c r="N689" s="735">
        <v>517</v>
      </c>
    </row>
    <row r="690" spans="1:14" ht="14.45" customHeight="1" x14ac:dyDescent="0.2">
      <c r="A690" s="729" t="s">
        <v>589</v>
      </c>
      <c r="B690" s="730" t="s">
        <v>590</v>
      </c>
      <c r="C690" s="731" t="s">
        <v>613</v>
      </c>
      <c r="D690" s="732" t="s">
        <v>614</v>
      </c>
      <c r="E690" s="733">
        <v>50113013</v>
      </c>
      <c r="F690" s="732" t="s">
        <v>867</v>
      </c>
      <c r="G690" s="731" t="s">
        <v>623</v>
      </c>
      <c r="H690" s="731">
        <v>162187</v>
      </c>
      <c r="I690" s="731">
        <v>162187</v>
      </c>
      <c r="J690" s="731" t="s">
        <v>1082</v>
      </c>
      <c r="K690" s="731" t="s">
        <v>1083</v>
      </c>
      <c r="L690" s="734">
        <v>671</v>
      </c>
      <c r="M690" s="734">
        <v>8.3000000000000007</v>
      </c>
      <c r="N690" s="735">
        <v>5569.3</v>
      </c>
    </row>
    <row r="691" spans="1:14" ht="14.45" customHeight="1" x14ac:dyDescent="0.2">
      <c r="A691" s="729" t="s">
        <v>589</v>
      </c>
      <c r="B691" s="730" t="s">
        <v>590</v>
      </c>
      <c r="C691" s="731" t="s">
        <v>613</v>
      </c>
      <c r="D691" s="732" t="s">
        <v>614</v>
      </c>
      <c r="E691" s="733">
        <v>50113013</v>
      </c>
      <c r="F691" s="732" t="s">
        <v>867</v>
      </c>
      <c r="G691" s="731" t="s">
        <v>636</v>
      </c>
      <c r="H691" s="731">
        <v>849887</v>
      </c>
      <c r="I691" s="731">
        <v>129834</v>
      </c>
      <c r="J691" s="731" t="s">
        <v>884</v>
      </c>
      <c r="K691" s="731" t="s">
        <v>885</v>
      </c>
      <c r="L691" s="734">
        <v>150.69999999999999</v>
      </c>
      <c r="M691" s="734">
        <v>11.2</v>
      </c>
      <c r="N691" s="735">
        <v>1687.8399999999997</v>
      </c>
    </row>
    <row r="692" spans="1:14" ht="14.45" customHeight="1" x14ac:dyDescent="0.2">
      <c r="A692" s="729" t="s">
        <v>589</v>
      </c>
      <c r="B692" s="730" t="s">
        <v>590</v>
      </c>
      <c r="C692" s="731" t="s">
        <v>613</v>
      </c>
      <c r="D692" s="732" t="s">
        <v>614</v>
      </c>
      <c r="E692" s="733">
        <v>50113013</v>
      </c>
      <c r="F692" s="732" t="s">
        <v>867</v>
      </c>
      <c r="G692" s="731" t="s">
        <v>636</v>
      </c>
      <c r="H692" s="731">
        <v>849655</v>
      </c>
      <c r="I692" s="731">
        <v>129836</v>
      </c>
      <c r="J692" s="731" t="s">
        <v>886</v>
      </c>
      <c r="K692" s="731" t="s">
        <v>885</v>
      </c>
      <c r="L692" s="734">
        <v>263.99999999999994</v>
      </c>
      <c r="M692" s="734">
        <v>28.300000000000004</v>
      </c>
      <c r="N692" s="735">
        <v>7471.1999999999989</v>
      </c>
    </row>
    <row r="693" spans="1:14" ht="14.45" customHeight="1" x14ac:dyDescent="0.2">
      <c r="A693" s="729" t="s">
        <v>589</v>
      </c>
      <c r="B693" s="730" t="s">
        <v>590</v>
      </c>
      <c r="C693" s="731" t="s">
        <v>613</v>
      </c>
      <c r="D693" s="732" t="s">
        <v>614</v>
      </c>
      <c r="E693" s="733">
        <v>50113013</v>
      </c>
      <c r="F693" s="732" t="s">
        <v>867</v>
      </c>
      <c r="G693" s="731" t="s">
        <v>623</v>
      </c>
      <c r="H693" s="731">
        <v>218400</v>
      </c>
      <c r="I693" s="731">
        <v>218400</v>
      </c>
      <c r="J693" s="731" t="s">
        <v>1442</v>
      </c>
      <c r="K693" s="731" t="s">
        <v>1443</v>
      </c>
      <c r="L693" s="734">
        <v>681.18999999999994</v>
      </c>
      <c r="M693" s="734">
        <v>5</v>
      </c>
      <c r="N693" s="735">
        <v>3405.95</v>
      </c>
    </row>
    <row r="694" spans="1:14" ht="14.45" customHeight="1" x14ac:dyDescent="0.2">
      <c r="A694" s="729" t="s">
        <v>589</v>
      </c>
      <c r="B694" s="730" t="s">
        <v>590</v>
      </c>
      <c r="C694" s="731" t="s">
        <v>613</v>
      </c>
      <c r="D694" s="732" t="s">
        <v>614</v>
      </c>
      <c r="E694" s="733">
        <v>50113013</v>
      </c>
      <c r="F694" s="732" t="s">
        <v>867</v>
      </c>
      <c r="G694" s="731" t="s">
        <v>623</v>
      </c>
      <c r="H694" s="731">
        <v>102427</v>
      </c>
      <c r="I694" s="731">
        <v>2427</v>
      </c>
      <c r="J694" s="731" t="s">
        <v>1088</v>
      </c>
      <c r="K694" s="731" t="s">
        <v>1089</v>
      </c>
      <c r="L694" s="734">
        <v>91.38600000000001</v>
      </c>
      <c r="M694" s="734">
        <v>5</v>
      </c>
      <c r="N694" s="735">
        <v>456.93000000000006</v>
      </c>
    </row>
    <row r="695" spans="1:14" ht="14.45" customHeight="1" x14ac:dyDescent="0.2">
      <c r="A695" s="729" t="s">
        <v>589</v>
      </c>
      <c r="B695" s="730" t="s">
        <v>590</v>
      </c>
      <c r="C695" s="731" t="s">
        <v>613</v>
      </c>
      <c r="D695" s="732" t="s">
        <v>614</v>
      </c>
      <c r="E695" s="733">
        <v>50113013</v>
      </c>
      <c r="F695" s="732" t="s">
        <v>867</v>
      </c>
      <c r="G695" s="731" t="s">
        <v>623</v>
      </c>
      <c r="H695" s="731">
        <v>148262</v>
      </c>
      <c r="I695" s="731">
        <v>48262</v>
      </c>
      <c r="J695" s="731" t="s">
        <v>887</v>
      </c>
      <c r="K695" s="731" t="s">
        <v>889</v>
      </c>
      <c r="L695" s="734">
        <v>37.793333333333337</v>
      </c>
      <c r="M695" s="734">
        <v>6</v>
      </c>
      <c r="N695" s="735">
        <v>226.76000000000002</v>
      </c>
    </row>
    <row r="696" spans="1:14" ht="14.45" customHeight="1" x14ac:dyDescent="0.2">
      <c r="A696" s="729" t="s">
        <v>589</v>
      </c>
      <c r="B696" s="730" t="s">
        <v>590</v>
      </c>
      <c r="C696" s="731" t="s">
        <v>613</v>
      </c>
      <c r="D696" s="732" t="s">
        <v>614</v>
      </c>
      <c r="E696" s="733">
        <v>50113013</v>
      </c>
      <c r="F696" s="732" t="s">
        <v>867</v>
      </c>
      <c r="G696" s="731" t="s">
        <v>623</v>
      </c>
      <c r="H696" s="731">
        <v>101066</v>
      </c>
      <c r="I696" s="731">
        <v>1066</v>
      </c>
      <c r="J696" s="731" t="s">
        <v>887</v>
      </c>
      <c r="K696" s="731" t="s">
        <v>888</v>
      </c>
      <c r="L696" s="734">
        <v>57.25200000000001</v>
      </c>
      <c r="M696" s="734">
        <v>10</v>
      </c>
      <c r="N696" s="735">
        <v>572.5200000000001</v>
      </c>
    </row>
    <row r="697" spans="1:14" ht="14.45" customHeight="1" x14ac:dyDescent="0.2">
      <c r="A697" s="729" t="s">
        <v>589</v>
      </c>
      <c r="B697" s="730" t="s">
        <v>590</v>
      </c>
      <c r="C697" s="731" t="s">
        <v>613</v>
      </c>
      <c r="D697" s="732" t="s">
        <v>614</v>
      </c>
      <c r="E697" s="733">
        <v>50113013</v>
      </c>
      <c r="F697" s="732" t="s">
        <v>867</v>
      </c>
      <c r="G697" s="731" t="s">
        <v>623</v>
      </c>
      <c r="H697" s="731">
        <v>847476</v>
      </c>
      <c r="I697" s="731">
        <v>112782</v>
      </c>
      <c r="J697" s="731" t="s">
        <v>1444</v>
      </c>
      <c r="K697" s="731" t="s">
        <v>1445</v>
      </c>
      <c r="L697" s="734">
        <v>715.85080000000016</v>
      </c>
      <c r="M697" s="734">
        <v>2.4999999999999996</v>
      </c>
      <c r="N697" s="735">
        <v>1789.627</v>
      </c>
    </row>
    <row r="698" spans="1:14" ht="14.45" customHeight="1" x14ac:dyDescent="0.2">
      <c r="A698" s="729" t="s">
        <v>589</v>
      </c>
      <c r="B698" s="730" t="s">
        <v>590</v>
      </c>
      <c r="C698" s="731" t="s">
        <v>613</v>
      </c>
      <c r="D698" s="732" t="s">
        <v>614</v>
      </c>
      <c r="E698" s="733">
        <v>50113013</v>
      </c>
      <c r="F698" s="732" t="s">
        <v>867</v>
      </c>
      <c r="G698" s="731" t="s">
        <v>623</v>
      </c>
      <c r="H698" s="731">
        <v>394618</v>
      </c>
      <c r="I698" s="731">
        <v>112786</v>
      </c>
      <c r="J698" s="731" t="s">
        <v>890</v>
      </c>
      <c r="K698" s="731" t="s">
        <v>891</v>
      </c>
      <c r="L698" s="734">
        <v>335.02999999999992</v>
      </c>
      <c r="M698" s="734">
        <v>1</v>
      </c>
      <c r="N698" s="735">
        <v>335.02999999999992</v>
      </c>
    </row>
    <row r="699" spans="1:14" ht="14.45" customHeight="1" x14ac:dyDescent="0.2">
      <c r="A699" s="729" t="s">
        <v>589</v>
      </c>
      <c r="B699" s="730" t="s">
        <v>590</v>
      </c>
      <c r="C699" s="731" t="s">
        <v>613</v>
      </c>
      <c r="D699" s="732" t="s">
        <v>614</v>
      </c>
      <c r="E699" s="733">
        <v>50113013</v>
      </c>
      <c r="F699" s="732" t="s">
        <v>867</v>
      </c>
      <c r="G699" s="731" t="s">
        <v>623</v>
      </c>
      <c r="H699" s="731">
        <v>235812</v>
      </c>
      <c r="I699" s="731">
        <v>235812</v>
      </c>
      <c r="J699" s="731" t="s">
        <v>1446</v>
      </c>
      <c r="K699" s="731" t="s">
        <v>1447</v>
      </c>
      <c r="L699" s="734">
        <v>247.94999999999996</v>
      </c>
      <c r="M699" s="734">
        <v>60</v>
      </c>
      <c r="N699" s="735">
        <v>14876.999999999998</v>
      </c>
    </row>
    <row r="700" spans="1:14" ht="14.45" customHeight="1" x14ac:dyDescent="0.2">
      <c r="A700" s="729" t="s">
        <v>589</v>
      </c>
      <c r="B700" s="730" t="s">
        <v>590</v>
      </c>
      <c r="C700" s="731" t="s">
        <v>613</v>
      </c>
      <c r="D700" s="732" t="s">
        <v>614</v>
      </c>
      <c r="E700" s="733">
        <v>50113013</v>
      </c>
      <c r="F700" s="732" t="s">
        <v>867</v>
      </c>
      <c r="G700" s="731" t="s">
        <v>295</v>
      </c>
      <c r="H700" s="731">
        <v>134595</v>
      </c>
      <c r="I700" s="731">
        <v>134595</v>
      </c>
      <c r="J700" s="731" t="s">
        <v>1090</v>
      </c>
      <c r="K700" s="731" t="s">
        <v>1091</v>
      </c>
      <c r="L700" s="734">
        <v>416.78</v>
      </c>
      <c r="M700" s="734">
        <v>12.3</v>
      </c>
      <c r="N700" s="735">
        <v>5126.3940000000002</v>
      </c>
    </row>
    <row r="701" spans="1:14" ht="14.45" customHeight="1" x14ac:dyDescent="0.2">
      <c r="A701" s="729" t="s">
        <v>589</v>
      </c>
      <c r="B701" s="730" t="s">
        <v>590</v>
      </c>
      <c r="C701" s="731" t="s">
        <v>613</v>
      </c>
      <c r="D701" s="732" t="s">
        <v>614</v>
      </c>
      <c r="E701" s="733">
        <v>50113013</v>
      </c>
      <c r="F701" s="732" t="s">
        <v>867</v>
      </c>
      <c r="G701" s="731" t="s">
        <v>636</v>
      </c>
      <c r="H701" s="731">
        <v>173750</v>
      </c>
      <c r="I701" s="731">
        <v>173750</v>
      </c>
      <c r="J701" s="731" t="s">
        <v>894</v>
      </c>
      <c r="K701" s="731" t="s">
        <v>895</v>
      </c>
      <c r="L701" s="734">
        <v>825.08</v>
      </c>
      <c r="M701" s="734">
        <v>30</v>
      </c>
      <c r="N701" s="735">
        <v>24752.400000000001</v>
      </c>
    </row>
    <row r="702" spans="1:14" ht="14.45" customHeight="1" x14ac:dyDescent="0.2">
      <c r="A702" s="729" t="s">
        <v>589</v>
      </c>
      <c r="B702" s="730" t="s">
        <v>590</v>
      </c>
      <c r="C702" s="731" t="s">
        <v>613</v>
      </c>
      <c r="D702" s="732" t="s">
        <v>614</v>
      </c>
      <c r="E702" s="733">
        <v>50113013</v>
      </c>
      <c r="F702" s="732" t="s">
        <v>867</v>
      </c>
      <c r="G702" s="731" t="s">
        <v>636</v>
      </c>
      <c r="H702" s="731">
        <v>242332</v>
      </c>
      <c r="I702" s="731">
        <v>242332</v>
      </c>
      <c r="J702" s="731" t="s">
        <v>1092</v>
      </c>
      <c r="K702" s="731" t="s">
        <v>1094</v>
      </c>
      <c r="L702" s="734">
        <v>376.91999999999996</v>
      </c>
      <c r="M702" s="734">
        <v>2</v>
      </c>
      <c r="N702" s="735">
        <v>753.83999999999992</v>
      </c>
    </row>
    <row r="703" spans="1:14" ht="14.45" customHeight="1" x14ac:dyDescent="0.2">
      <c r="A703" s="729" t="s">
        <v>589</v>
      </c>
      <c r="B703" s="730" t="s">
        <v>590</v>
      </c>
      <c r="C703" s="731" t="s">
        <v>613</v>
      </c>
      <c r="D703" s="732" t="s">
        <v>614</v>
      </c>
      <c r="E703" s="733">
        <v>50113013</v>
      </c>
      <c r="F703" s="732" t="s">
        <v>867</v>
      </c>
      <c r="G703" s="731" t="s">
        <v>636</v>
      </c>
      <c r="H703" s="731">
        <v>224407</v>
      </c>
      <c r="I703" s="731">
        <v>224407</v>
      </c>
      <c r="J703" s="731" t="s">
        <v>1092</v>
      </c>
      <c r="K703" s="731" t="s">
        <v>1093</v>
      </c>
      <c r="L703" s="734">
        <v>188.46</v>
      </c>
      <c r="M703" s="734">
        <v>15</v>
      </c>
      <c r="N703" s="735">
        <v>2826.9</v>
      </c>
    </row>
    <row r="704" spans="1:14" ht="14.45" customHeight="1" x14ac:dyDescent="0.2">
      <c r="A704" s="729" t="s">
        <v>589</v>
      </c>
      <c r="B704" s="730" t="s">
        <v>590</v>
      </c>
      <c r="C704" s="731" t="s">
        <v>613</v>
      </c>
      <c r="D704" s="732" t="s">
        <v>614</v>
      </c>
      <c r="E704" s="733">
        <v>50113013</v>
      </c>
      <c r="F704" s="732" t="s">
        <v>867</v>
      </c>
      <c r="G704" s="731" t="s">
        <v>623</v>
      </c>
      <c r="H704" s="731">
        <v>155636</v>
      </c>
      <c r="I704" s="731">
        <v>55636</v>
      </c>
      <c r="J704" s="731" t="s">
        <v>1448</v>
      </c>
      <c r="K704" s="731" t="s">
        <v>1449</v>
      </c>
      <c r="L704" s="734">
        <v>52.61</v>
      </c>
      <c r="M704" s="734">
        <v>1</v>
      </c>
      <c r="N704" s="735">
        <v>52.61</v>
      </c>
    </row>
    <row r="705" spans="1:14" ht="14.45" customHeight="1" x14ac:dyDescent="0.2">
      <c r="A705" s="729" t="s">
        <v>589</v>
      </c>
      <c r="B705" s="730" t="s">
        <v>590</v>
      </c>
      <c r="C705" s="731" t="s">
        <v>613</v>
      </c>
      <c r="D705" s="732" t="s">
        <v>614</v>
      </c>
      <c r="E705" s="733">
        <v>50113013</v>
      </c>
      <c r="F705" s="732" t="s">
        <v>867</v>
      </c>
      <c r="G705" s="731" t="s">
        <v>623</v>
      </c>
      <c r="H705" s="731">
        <v>207116</v>
      </c>
      <c r="I705" s="731">
        <v>207116</v>
      </c>
      <c r="J705" s="731" t="s">
        <v>1450</v>
      </c>
      <c r="K705" s="731" t="s">
        <v>1451</v>
      </c>
      <c r="L705" s="734">
        <v>419.09999999999997</v>
      </c>
      <c r="M705" s="734">
        <v>12</v>
      </c>
      <c r="N705" s="735">
        <v>5029.2</v>
      </c>
    </row>
    <row r="706" spans="1:14" ht="14.45" customHeight="1" x14ac:dyDescent="0.2">
      <c r="A706" s="729" t="s">
        <v>589</v>
      </c>
      <c r="B706" s="730" t="s">
        <v>590</v>
      </c>
      <c r="C706" s="731" t="s">
        <v>613</v>
      </c>
      <c r="D706" s="732" t="s">
        <v>614</v>
      </c>
      <c r="E706" s="733">
        <v>50113013</v>
      </c>
      <c r="F706" s="732" t="s">
        <v>867</v>
      </c>
      <c r="G706" s="731" t="s">
        <v>623</v>
      </c>
      <c r="H706" s="731">
        <v>101076</v>
      </c>
      <c r="I706" s="731">
        <v>1076</v>
      </c>
      <c r="J706" s="731" t="s">
        <v>896</v>
      </c>
      <c r="K706" s="731" t="s">
        <v>792</v>
      </c>
      <c r="L706" s="734">
        <v>77.99499999999999</v>
      </c>
      <c r="M706" s="734">
        <v>4</v>
      </c>
      <c r="N706" s="735">
        <v>311.97999999999996</v>
      </c>
    </row>
    <row r="707" spans="1:14" ht="14.45" customHeight="1" x14ac:dyDescent="0.2">
      <c r="A707" s="729" t="s">
        <v>589</v>
      </c>
      <c r="B707" s="730" t="s">
        <v>590</v>
      </c>
      <c r="C707" s="731" t="s">
        <v>613</v>
      </c>
      <c r="D707" s="732" t="s">
        <v>614</v>
      </c>
      <c r="E707" s="733">
        <v>50113013</v>
      </c>
      <c r="F707" s="732" t="s">
        <v>867</v>
      </c>
      <c r="G707" s="731" t="s">
        <v>623</v>
      </c>
      <c r="H707" s="731">
        <v>498890</v>
      </c>
      <c r="I707" s="731">
        <v>9999999</v>
      </c>
      <c r="J707" s="731" t="s">
        <v>1095</v>
      </c>
      <c r="K707" s="731" t="s">
        <v>1096</v>
      </c>
      <c r="L707" s="734">
        <v>2112</v>
      </c>
      <c r="M707" s="734">
        <v>1.67</v>
      </c>
      <c r="N707" s="735">
        <v>3527.04</v>
      </c>
    </row>
    <row r="708" spans="1:14" ht="14.45" customHeight="1" x14ac:dyDescent="0.2">
      <c r="A708" s="729" t="s">
        <v>589</v>
      </c>
      <c r="B708" s="730" t="s">
        <v>590</v>
      </c>
      <c r="C708" s="731" t="s">
        <v>613</v>
      </c>
      <c r="D708" s="732" t="s">
        <v>614</v>
      </c>
      <c r="E708" s="733">
        <v>50113013</v>
      </c>
      <c r="F708" s="732" t="s">
        <v>867</v>
      </c>
      <c r="G708" s="731" t="s">
        <v>623</v>
      </c>
      <c r="H708" s="731">
        <v>113424</v>
      </c>
      <c r="I708" s="731">
        <v>9999999</v>
      </c>
      <c r="J708" s="731" t="s">
        <v>1452</v>
      </c>
      <c r="K708" s="731" t="s">
        <v>1098</v>
      </c>
      <c r="L708" s="734">
        <v>2278.75</v>
      </c>
      <c r="M708" s="734">
        <v>1</v>
      </c>
      <c r="N708" s="735">
        <v>2278.75</v>
      </c>
    </row>
    <row r="709" spans="1:14" ht="14.45" customHeight="1" x14ac:dyDescent="0.2">
      <c r="A709" s="729" t="s">
        <v>589</v>
      </c>
      <c r="B709" s="730" t="s">
        <v>590</v>
      </c>
      <c r="C709" s="731" t="s">
        <v>613</v>
      </c>
      <c r="D709" s="732" t="s">
        <v>614</v>
      </c>
      <c r="E709" s="733">
        <v>50113013</v>
      </c>
      <c r="F709" s="732" t="s">
        <v>867</v>
      </c>
      <c r="G709" s="731" t="s">
        <v>636</v>
      </c>
      <c r="H709" s="731">
        <v>113453</v>
      </c>
      <c r="I709" s="731">
        <v>113453</v>
      </c>
      <c r="J709" s="731" t="s">
        <v>1453</v>
      </c>
      <c r="K709" s="731" t="s">
        <v>1454</v>
      </c>
      <c r="L709" s="734">
        <v>2124.7799999999997</v>
      </c>
      <c r="M709" s="734">
        <v>8</v>
      </c>
      <c r="N709" s="735">
        <v>16998.239999999998</v>
      </c>
    </row>
    <row r="710" spans="1:14" ht="14.45" customHeight="1" x14ac:dyDescent="0.2">
      <c r="A710" s="729" t="s">
        <v>589</v>
      </c>
      <c r="B710" s="730" t="s">
        <v>590</v>
      </c>
      <c r="C710" s="731" t="s">
        <v>613</v>
      </c>
      <c r="D710" s="732" t="s">
        <v>614</v>
      </c>
      <c r="E710" s="733">
        <v>50113013</v>
      </c>
      <c r="F710" s="732" t="s">
        <v>867</v>
      </c>
      <c r="G710" s="731" t="s">
        <v>623</v>
      </c>
      <c r="H710" s="731">
        <v>502239</v>
      </c>
      <c r="I710" s="731">
        <v>9999999</v>
      </c>
      <c r="J710" s="731" t="s">
        <v>1097</v>
      </c>
      <c r="K710" s="731" t="s">
        <v>1098</v>
      </c>
      <c r="L710" s="734">
        <v>2090</v>
      </c>
      <c r="M710" s="734">
        <v>1.5</v>
      </c>
      <c r="N710" s="735">
        <v>3135</v>
      </c>
    </row>
    <row r="711" spans="1:14" ht="14.45" customHeight="1" x14ac:dyDescent="0.2">
      <c r="A711" s="729" t="s">
        <v>589</v>
      </c>
      <c r="B711" s="730" t="s">
        <v>590</v>
      </c>
      <c r="C711" s="731" t="s">
        <v>613</v>
      </c>
      <c r="D711" s="732" t="s">
        <v>614</v>
      </c>
      <c r="E711" s="733">
        <v>50113013</v>
      </c>
      <c r="F711" s="732" t="s">
        <v>867</v>
      </c>
      <c r="G711" s="731" t="s">
        <v>329</v>
      </c>
      <c r="H711" s="731">
        <v>201030</v>
      </c>
      <c r="I711" s="731">
        <v>201030</v>
      </c>
      <c r="J711" s="731" t="s">
        <v>1099</v>
      </c>
      <c r="K711" s="731" t="s">
        <v>1100</v>
      </c>
      <c r="L711" s="734">
        <v>33.400000000000006</v>
      </c>
      <c r="M711" s="734">
        <v>579</v>
      </c>
      <c r="N711" s="735">
        <v>19338.600000000002</v>
      </c>
    </row>
    <row r="712" spans="1:14" ht="14.45" customHeight="1" x14ac:dyDescent="0.2">
      <c r="A712" s="729" t="s">
        <v>589</v>
      </c>
      <c r="B712" s="730" t="s">
        <v>590</v>
      </c>
      <c r="C712" s="731" t="s">
        <v>613</v>
      </c>
      <c r="D712" s="732" t="s">
        <v>614</v>
      </c>
      <c r="E712" s="733">
        <v>50113013</v>
      </c>
      <c r="F712" s="732" t="s">
        <v>867</v>
      </c>
      <c r="G712" s="731" t="s">
        <v>623</v>
      </c>
      <c r="H712" s="731">
        <v>106264</v>
      </c>
      <c r="I712" s="731">
        <v>6264</v>
      </c>
      <c r="J712" s="731" t="s">
        <v>1101</v>
      </c>
      <c r="K712" s="731" t="s">
        <v>1102</v>
      </c>
      <c r="L712" s="734">
        <v>31.649999999999991</v>
      </c>
      <c r="M712" s="734">
        <v>3</v>
      </c>
      <c r="N712" s="735">
        <v>94.949999999999974</v>
      </c>
    </row>
    <row r="713" spans="1:14" ht="14.45" customHeight="1" x14ac:dyDescent="0.2">
      <c r="A713" s="729" t="s">
        <v>589</v>
      </c>
      <c r="B713" s="730" t="s">
        <v>590</v>
      </c>
      <c r="C713" s="731" t="s">
        <v>613</v>
      </c>
      <c r="D713" s="732" t="s">
        <v>614</v>
      </c>
      <c r="E713" s="733">
        <v>50113013</v>
      </c>
      <c r="F713" s="732" t="s">
        <v>867</v>
      </c>
      <c r="G713" s="731" t="s">
        <v>636</v>
      </c>
      <c r="H713" s="731">
        <v>206563</v>
      </c>
      <c r="I713" s="731">
        <v>206563</v>
      </c>
      <c r="J713" s="731" t="s">
        <v>897</v>
      </c>
      <c r="K713" s="731" t="s">
        <v>898</v>
      </c>
      <c r="L713" s="734">
        <v>19.039999999999996</v>
      </c>
      <c r="M713" s="734">
        <v>333</v>
      </c>
      <c r="N713" s="735">
        <v>6340.3199999999988</v>
      </c>
    </row>
    <row r="714" spans="1:14" ht="14.45" customHeight="1" x14ac:dyDescent="0.2">
      <c r="A714" s="729" t="s">
        <v>589</v>
      </c>
      <c r="B714" s="730" t="s">
        <v>590</v>
      </c>
      <c r="C714" s="731" t="s">
        <v>613</v>
      </c>
      <c r="D714" s="732" t="s">
        <v>614</v>
      </c>
      <c r="E714" s="733">
        <v>50113013</v>
      </c>
      <c r="F714" s="732" t="s">
        <v>867</v>
      </c>
      <c r="G714" s="731" t="s">
        <v>623</v>
      </c>
      <c r="H714" s="731">
        <v>225175</v>
      </c>
      <c r="I714" s="731">
        <v>225175</v>
      </c>
      <c r="J714" s="731" t="s">
        <v>1103</v>
      </c>
      <c r="K714" s="731" t="s">
        <v>1455</v>
      </c>
      <c r="L714" s="734">
        <v>45.61</v>
      </c>
      <c r="M714" s="734">
        <v>2</v>
      </c>
      <c r="N714" s="735">
        <v>91.22</v>
      </c>
    </row>
    <row r="715" spans="1:14" ht="14.45" customHeight="1" x14ac:dyDescent="0.2">
      <c r="A715" s="729" t="s">
        <v>589</v>
      </c>
      <c r="B715" s="730" t="s">
        <v>590</v>
      </c>
      <c r="C715" s="731" t="s">
        <v>613</v>
      </c>
      <c r="D715" s="732" t="s">
        <v>614</v>
      </c>
      <c r="E715" s="733">
        <v>50113013</v>
      </c>
      <c r="F715" s="732" t="s">
        <v>867</v>
      </c>
      <c r="G715" s="731" t="s">
        <v>623</v>
      </c>
      <c r="H715" s="731">
        <v>225174</v>
      </c>
      <c r="I715" s="731">
        <v>225174</v>
      </c>
      <c r="J715" s="731" t="s">
        <v>1103</v>
      </c>
      <c r="K715" s="731" t="s">
        <v>1104</v>
      </c>
      <c r="L715" s="734">
        <v>42.989999999999995</v>
      </c>
      <c r="M715" s="734">
        <v>2</v>
      </c>
      <c r="N715" s="735">
        <v>85.97999999999999</v>
      </c>
    </row>
    <row r="716" spans="1:14" ht="14.45" customHeight="1" x14ac:dyDescent="0.2">
      <c r="A716" s="729" t="s">
        <v>589</v>
      </c>
      <c r="B716" s="730" t="s">
        <v>590</v>
      </c>
      <c r="C716" s="731" t="s">
        <v>613</v>
      </c>
      <c r="D716" s="732" t="s">
        <v>614</v>
      </c>
      <c r="E716" s="733">
        <v>50113013</v>
      </c>
      <c r="F716" s="732" t="s">
        <v>867</v>
      </c>
      <c r="G716" s="731" t="s">
        <v>636</v>
      </c>
      <c r="H716" s="731">
        <v>126127</v>
      </c>
      <c r="I716" s="731">
        <v>26127</v>
      </c>
      <c r="J716" s="731" t="s">
        <v>899</v>
      </c>
      <c r="K716" s="731" t="s">
        <v>900</v>
      </c>
      <c r="L716" s="734">
        <v>2237.73</v>
      </c>
      <c r="M716" s="734">
        <v>3</v>
      </c>
      <c r="N716" s="735">
        <v>6713.1900000000005</v>
      </c>
    </row>
    <row r="717" spans="1:14" ht="14.45" customHeight="1" x14ac:dyDescent="0.2">
      <c r="A717" s="729" t="s">
        <v>589</v>
      </c>
      <c r="B717" s="730" t="s">
        <v>590</v>
      </c>
      <c r="C717" s="731" t="s">
        <v>613</v>
      </c>
      <c r="D717" s="732" t="s">
        <v>614</v>
      </c>
      <c r="E717" s="733">
        <v>50113013</v>
      </c>
      <c r="F717" s="732" t="s">
        <v>867</v>
      </c>
      <c r="G717" s="731" t="s">
        <v>636</v>
      </c>
      <c r="H717" s="731">
        <v>166269</v>
      </c>
      <c r="I717" s="731">
        <v>166269</v>
      </c>
      <c r="J717" s="731" t="s">
        <v>901</v>
      </c>
      <c r="K717" s="731" t="s">
        <v>902</v>
      </c>
      <c r="L717" s="734">
        <v>52.88</v>
      </c>
      <c r="M717" s="734">
        <v>60</v>
      </c>
      <c r="N717" s="735">
        <v>3172.8</v>
      </c>
    </row>
    <row r="718" spans="1:14" ht="14.45" customHeight="1" x14ac:dyDescent="0.2">
      <c r="A718" s="729" t="s">
        <v>589</v>
      </c>
      <c r="B718" s="730" t="s">
        <v>590</v>
      </c>
      <c r="C718" s="731" t="s">
        <v>613</v>
      </c>
      <c r="D718" s="732" t="s">
        <v>614</v>
      </c>
      <c r="E718" s="733">
        <v>50113013</v>
      </c>
      <c r="F718" s="732" t="s">
        <v>867</v>
      </c>
      <c r="G718" s="731" t="s">
        <v>636</v>
      </c>
      <c r="H718" s="731">
        <v>166265</v>
      </c>
      <c r="I718" s="731">
        <v>166265</v>
      </c>
      <c r="J718" s="731" t="s">
        <v>1456</v>
      </c>
      <c r="K718" s="731" t="s">
        <v>1457</v>
      </c>
      <c r="L718" s="734">
        <v>33.39</v>
      </c>
      <c r="M718" s="734">
        <v>10</v>
      </c>
      <c r="N718" s="735">
        <v>333.9</v>
      </c>
    </row>
    <row r="719" spans="1:14" ht="14.45" customHeight="1" x14ac:dyDescent="0.2">
      <c r="A719" s="729" t="s">
        <v>589</v>
      </c>
      <c r="B719" s="730" t="s">
        <v>590</v>
      </c>
      <c r="C719" s="731" t="s">
        <v>613</v>
      </c>
      <c r="D719" s="732" t="s">
        <v>614</v>
      </c>
      <c r="E719" s="733">
        <v>50113013</v>
      </c>
      <c r="F719" s="732" t="s">
        <v>867</v>
      </c>
      <c r="G719" s="731" t="s">
        <v>636</v>
      </c>
      <c r="H719" s="731">
        <v>103708</v>
      </c>
      <c r="I719" s="731">
        <v>3708</v>
      </c>
      <c r="J719" s="731" t="s">
        <v>1458</v>
      </c>
      <c r="K719" s="731" t="s">
        <v>1459</v>
      </c>
      <c r="L719" s="734">
        <v>1134.8800000000001</v>
      </c>
      <c r="M719" s="734">
        <v>0.2</v>
      </c>
      <c r="N719" s="735">
        <v>226.97600000000003</v>
      </c>
    </row>
    <row r="720" spans="1:14" ht="14.45" customHeight="1" x14ac:dyDescent="0.2">
      <c r="A720" s="729" t="s">
        <v>589</v>
      </c>
      <c r="B720" s="730" t="s">
        <v>590</v>
      </c>
      <c r="C720" s="731" t="s">
        <v>613</v>
      </c>
      <c r="D720" s="732" t="s">
        <v>614</v>
      </c>
      <c r="E720" s="733">
        <v>50113014</v>
      </c>
      <c r="F720" s="732" t="s">
        <v>1460</v>
      </c>
      <c r="G720" s="731" t="s">
        <v>636</v>
      </c>
      <c r="H720" s="731">
        <v>164407</v>
      </c>
      <c r="I720" s="731">
        <v>164407</v>
      </c>
      <c r="J720" s="731" t="s">
        <v>1461</v>
      </c>
      <c r="K720" s="731" t="s">
        <v>1462</v>
      </c>
      <c r="L720" s="734">
        <v>638.00002323716421</v>
      </c>
      <c r="M720" s="734">
        <v>2</v>
      </c>
      <c r="N720" s="735">
        <v>1276.0000464743284</v>
      </c>
    </row>
    <row r="721" spans="1:14" ht="14.45" customHeight="1" x14ac:dyDescent="0.2">
      <c r="A721" s="729" t="s">
        <v>589</v>
      </c>
      <c r="B721" s="730" t="s">
        <v>590</v>
      </c>
      <c r="C721" s="731" t="s">
        <v>613</v>
      </c>
      <c r="D721" s="732" t="s">
        <v>614</v>
      </c>
      <c r="E721" s="733">
        <v>50113014</v>
      </c>
      <c r="F721" s="732" t="s">
        <v>1460</v>
      </c>
      <c r="G721" s="731" t="s">
        <v>636</v>
      </c>
      <c r="H721" s="731">
        <v>164401</v>
      </c>
      <c r="I721" s="731">
        <v>164401</v>
      </c>
      <c r="J721" s="731" t="s">
        <v>1461</v>
      </c>
      <c r="K721" s="731" t="s">
        <v>1463</v>
      </c>
      <c r="L721" s="734">
        <v>319</v>
      </c>
      <c r="M721" s="734">
        <v>19</v>
      </c>
      <c r="N721" s="735">
        <v>6061</v>
      </c>
    </row>
    <row r="722" spans="1:14" ht="14.45" customHeight="1" x14ac:dyDescent="0.2">
      <c r="A722" s="729" t="s">
        <v>589</v>
      </c>
      <c r="B722" s="730" t="s">
        <v>590</v>
      </c>
      <c r="C722" s="731" t="s">
        <v>616</v>
      </c>
      <c r="D722" s="732" t="s">
        <v>617</v>
      </c>
      <c r="E722" s="733">
        <v>50113001</v>
      </c>
      <c r="F722" s="732" t="s">
        <v>622</v>
      </c>
      <c r="G722" s="731" t="s">
        <v>623</v>
      </c>
      <c r="H722" s="731">
        <v>847132</v>
      </c>
      <c r="I722" s="731">
        <v>137238</v>
      </c>
      <c r="J722" s="731" t="s">
        <v>1464</v>
      </c>
      <c r="K722" s="731" t="s">
        <v>1465</v>
      </c>
      <c r="L722" s="734">
        <v>639.69000000000005</v>
      </c>
      <c r="M722" s="734">
        <v>1</v>
      </c>
      <c r="N722" s="735">
        <v>639.69000000000005</v>
      </c>
    </row>
    <row r="723" spans="1:14" ht="14.45" customHeight="1" x14ac:dyDescent="0.2">
      <c r="A723" s="729" t="s">
        <v>589</v>
      </c>
      <c r="B723" s="730" t="s">
        <v>590</v>
      </c>
      <c r="C723" s="731" t="s">
        <v>616</v>
      </c>
      <c r="D723" s="732" t="s">
        <v>617</v>
      </c>
      <c r="E723" s="733">
        <v>50113001</v>
      </c>
      <c r="F723" s="732" t="s">
        <v>622</v>
      </c>
      <c r="G723" s="731" t="s">
        <v>623</v>
      </c>
      <c r="H723" s="731">
        <v>100362</v>
      </c>
      <c r="I723" s="731">
        <v>362</v>
      </c>
      <c r="J723" s="731" t="s">
        <v>628</v>
      </c>
      <c r="K723" s="731" t="s">
        <v>629</v>
      </c>
      <c r="L723" s="734">
        <v>72.529615384615383</v>
      </c>
      <c r="M723" s="734">
        <v>26</v>
      </c>
      <c r="N723" s="735">
        <v>1885.77</v>
      </c>
    </row>
    <row r="724" spans="1:14" ht="14.45" customHeight="1" x14ac:dyDescent="0.2">
      <c r="A724" s="729" t="s">
        <v>589</v>
      </c>
      <c r="B724" s="730" t="s">
        <v>590</v>
      </c>
      <c r="C724" s="731" t="s">
        <v>616</v>
      </c>
      <c r="D724" s="732" t="s">
        <v>617</v>
      </c>
      <c r="E724" s="733">
        <v>50113001</v>
      </c>
      <c r="F724" s="732" t="s">
        <v>622</v>
      </c>
      <c r="G724" s="731" t="s">
        <v>623</v>
      </c>
      <c r="H724" s="731">
        <v>208456</v>
      </c>
      <c r="I724" s="731">
        <v>208456</v>
      </c>
      <c r="J724" s="731" t="s">
        <v>1466</v>
      </c>
      <c r="K724" s="731" t="s">
        <v>1467</v>
      </c>
      <c r="L724" s="734">
        <v>738.54000000000008</v>
      </c>
      <c r="M724" s="734">
        <v>8</v>
      </c>
      <c r="N724" s="735">
        <v>5908.3200000000006</v>
      </c>
    </row>
    <row r="725" spans="1:14" ht="14.45" customHeight="1" x14ac:dyDescent="0.2">
      <c r="A725" s="729" t="s">
        <v>589</v>
      </c>
      <c r="B725" s="730" t="s">
        <v>590</v>
      </c>
      <c r="C725" s="731" t="s">
        <v>616</v>
      </c>
      <c r="D725" s="732" t="s">
        <v>617</v>
      </c>
      <c r="E725" s="733">
        <v>50113001</v>
      </c>
      <c r="F725" s="732" t="s">
        <v>622</v>
      </c>
      <c r="G725" s="731" t="s">
        <v>623</v>
      </c>
      <c r="H725" s="731">
        <v>116320</v>
      </c>
      <c r="I725" s="731">
        <v>16320</v>
      </c>
      <c r="J725" s="731" t="s">
        <v>1468</v>
      </c>
      <c r="K725" s="731" t="s">
        <v>1469</v>
      </c>
      <c r="L725" s="734">
        <v>122.16333333333334</v>
      </c>
      <c r="M725" s="734">
        <v>6</v>
      </c>
      <c r="N725" s="735">
        <v>732.98</v>
      </c>
    </row>
    <row r="726" spans="1:14" ht="14.45" customHeight="1" x14ac:dyDescent="0.2">
      <c r="A726" s="729" t="s">
        <v>589</v>
      </c>
      <c r="B726" s="730" t="s">
        <v>590</v>
      </c>
      <c r="C726" s="731" t="s">
        <v>616</v>
      </c>
      <c r="D726" s="732" t="s">
        <v>617</v>
      </c>
      <c r="E726" s="733">
        <v>50113001</v>
      </c>
      <c r="F726" s="732" t="s">
        <v>622</v>
      </c>
      <c r="G726" s="731" t="s">
        <v>623</v>
      </c>
      <c r="H726" s="731">
        <v>241571</v>
      </c>
      <c r="I726" s="731">
        <v>241571</v>
      </c>
      <c r="J726" s="731" t="s">
        <v>1112</v>
      </c>
      <c r="K726" s="731" t="s">
        <v>1113</v>
      </c>
      <c r="L726" s="734">
        <v>0</v>
      </c>
      <c r="M726" s="734">
        <v>0</v>
      </c>
      <c r="N726" s="735">
        <v>1.4210854715202004E-14</v>
      </c>
    </row>
    <row r="727" spans="1:14" ht="14.45" customHeight="1" x14ac:dyDescent="0.2">
      <c r="A727" s="729" t="s">
        <v>589</v>
      </c>
      <c r="B727" s="730" t="s">
        <v>590</v>
      </c>
      <c r="C727" s="731" t="s">
        <v>616</v>
      </c>
      <c r="D727" s="732" t="s">
        <v>617</v>
      </c>
      <c r="E727" s="733">
        <v>50113001</v>
      </c>
      <c r="F727" s="732" t="s">
        <v>622</v>
      </c>
      <c r="G727" s="731" t="s">
        <v>623</v>
      </c>
      <c r="H727" s="731">
        <v>212884</v>
      </c>
      <c r="I727" s="731">
        <v>212884</v>
      </c>
      <c r="J727" s="731" t="s">
        <v>1112</v>
      </c>
      <c r="K727" s="731" t="s">
        <v>1113</v>
      </c>
      <c r="L727" s="734">
        <v>47.120000000000012</v>
      </c>
      <c r="M727" s="734">
        <v>38</v>
      </c>
      <c r="N727" s="735">
        <v>1790.5600000000004</v>
      </c>
    </row>
    <row r="728" spans="1:14" ht="14.45" customHeight="1" x14ac:dyDescent="0.2">
      <c r="A728" s="729" t="s">
        <v>589</v>
      </c>
      <c r="B728" s="730" t="s">
        <v>590</v>
      </c>
      <c r="C728" s="731" t="s">
        <v>616</v>
      </c>
      <c r="D728" s="732" t="s">
        <v>617</v>
      </c>
      <c r="E728" s="733">
        <v>50113001</v>
      </c>
      <c r="F728" s="732" t="s">
        <v>622</v>
      </c>
      <c r="G728" s="731" t="s">
        <v>623</v>
      </c>
      <c r="H728" s="731">
        <v>139968</v>
      </c>
      <c r="I728" s="731">
        <v>139968</v>
      </c>
      <c r="J728" s="731" t="s">
        <v>1170</v>
      </c>
      <c r="K728" s="731" t="s">
        <v>1171</v>
      </c>
      <c r="L728" s="734">
        <v>69.69961038961037</v>
      </c>
      <c r="M728" s="734">
        <v>77</v>
      </c>
      <c r="N728" s="735">
        <v>5366.869999999999</v>
      </c>
    </row>
    <row r="729" spans="1:14" ht="14.45" customHeight="1" x14ac:dyDescent="0.2">
      <c r="A729" s="729" t="s">
        <v>589</v>
      </c>
      <c r="B729" s="730" t="s">
        <v>590</v>
      </c>
      <c r="C729" s="731" t="s">
        <v>616</v>
      </c>
      <c r="D729" s="732" t="s">
        <v>617</v>
      </c>
      <c r="E729" s="733">
        <v>50113001</v>
      </c>
      <c r="F729" s="732" t="s">
        <v>622</v>
      </c>
      <c r="G729" s="731" t="s">
        <v>636</v>
      </c>
      <c r="H729" s="731">
        <v>190044</v>
      </c>
      <c r="I729" s="731">
        <v>90044</v>
      </c>
      <c r="J729" s="731" t="s">
        <v>1114</v>
      </c>
      <c r="K729" s="731" t="s">
        <v>1115</v>
      </c>
      <c r="L729" s="734">
        <v>37.190000000000005</v>
      </c>
      <c r="M729" s="734">
        <v>11</v>
      </c>
      <c r="N729" s="735">
        <v>409.09000000000003</v>
      </c>
    </row>
    <row r="730" spans="1:14" ht="14.45" customHeight="1" x14ac:dyDescent="0.2">
      <c r="A730" s="729" t="s">
        <v>589</v>
      </c>
      <c r="B730" s="730" t="s">
        <v>590</v>
      </c>
      <c r="C730" s="731" t="s">
        <v>616</v>
      </c>
      <c r="D730" s="732" t="s">
        <v>617</v>
      </c>
      <c r="E730" s="733">
        <v>50113001</v>
      </c>
      <c r="F730" s="732" t="s">
        <v>622</v>
      </c>
      <c r="G730" s="731" t="s">
        <v>623</v>
      </c>
      <c r="H730" s="731">
        <v>920200</v>
      </c>
      <c r="I730" s="731">
        <v>15877</v>
      </c>
      <c r="J730" s="731" t="s">
        <v>1470</v>
      </c>
      <c r="K730" s="731" t="s">
        <v>329</v>
      </c>
      <c r="L730" s="734">
        <v>252.97796479399196</v>
      </c>
      <c r="M730" s="734">
        <v>4</v>
      </c>
      <c r="N730" s="735">
        <v>1011.9118591759678</v>
      </c>
    </row>
    <row r="731" spans="1:14" ht="14.45" customHeight="1" x14ac:dyDescent="0.2">
      <c r="A731" s="729" t="s">
        <v>589</v>
      </c>
      <c r="B731" s="730" t="s">
        <v>590</v>
      </c>
      <c r="C731" s="731" t="s">
        <v>616</v>
      </c>
      <c r="D731" s="732" t="s">
        <v>617</v>
      </c>
      <c r="E731" s="733">
        <v>50113001</v>
      </c>
      <c r="F731" s="732" t="s">
        <v>622</v>
      </c>
      <c r="G731" s="731" t="s">
        <v>623</v>
      </c>
      <c r="H731" s="731">
        <v>920235</v>
      </c>
      <c r="I731" s="731">
        <v>15880</v>
      </c>
      <c r="J731" s="731" t="s">
        <v>696</v>
      </c>
      <c r="K731" s="731" t="s">
        <v>329</v>
      </c>
      <c r="L731" s="734">
        <v>163.57000000000002</v>
      </c>
      <c r="M731" s="734">
        <v>4</v>
      </c>
      <c r="N731" s="735">
        <v>654.28000000000009</v>
      </c>
    </row>
    <row r="732" spans="1:14" ht="14.45" customHeight="1" x14ac:dyDescent="0.2">
      <c r="A732" s="729" t="s">
        <v>589</v>
      </c>
      <c r="B732" s="730" t="s">
        <v>590</v>
      </c>
      <c r="C732" s="731" t="s">
        <v>616</v>
      </c>
      <c r="D732" s="732" t="s">
        <v>617</v>
      </c>
      <c r="E732" s="733">
        <v>50113001</v>
      </c>
      <c r="F732" s="732" t="s">
        <v>622</v>
      </c>
      <c r="G732" s="731" t="s">
        <v>623</v>
      </c>
      <c r="H732" s="731">
        <v>229191</v>
      </c>
      <c r="I732" s="731">
        <v>229191</v>
      </c>
      <c r="J732" s="731" t="s">
        <v>703</v>
      </c>
      <c r="K732" s="731" t="s">
        <v>704</v>
      </c>
      <c r="L732" s="734">
        <v>141.21000000000004</v>
      </c>
      <c r="M732" s="734">
        <v>1</v>
      </c>
      <c r="N732" s="735">
        <v>141.21000000000004</v>
      </c>
    </row>
    <row r="733" spans="1:14" ht="14.45" customHeight="1" x14ac:dyDescent="0.2">
      <c r="A733" s="729" t="s">
        <v>589</v>
      </c>
      <c r="B733" s="730" t="s">
        <v>590</v>
      </c>
      <c r="C733" s="731" t="s">
        <v>616</v>
      </c>
      <c r="D733" s="732" t="s">
        <v>617</v>
      </c>
      <c r="E733" s="733">
        <v>50113001</v>
      </c>
      <c r="F733" s="732" t="s">
        <v>622</v>
      </c>
      <c r="G733" s="731" t="s">
        <v>623</v>
      </c>
      <c r="H733" s="731">
        <v>198880</v>
      </c>
      <c r="I733" s="731">
        <v>98880</v>
      </c>
      <c r="J733" s="731" t="s">
        <v>1245</v>
      </c>
      <c r="K733" s="731" t="s">
        <v>1249</v>
      </c>
      <c r="L733" s="734">
        <v>201.30000009595335</v>
      </c>
      <c r="M733" s="734">
        <v>119</v>
      </c>
      <c r="N733" s="735">
        <v>23954.700011418448</v>
      </c>
    </row>
    <row r="734" spans="1:14" ht="14.45" customHeight="1" x14ac:dyDescent="0.2">
      <c r="A734" s="729" t="s">
        <v>589</v>
      </c>
      <c r="B734" s="730" t="s">
        <v>590</v>
      </c>
      <c r="C734" s="731" t="s">
        <v>616</v>
      </c>
      <c r="D734" s="732" t="s">
        <v>617</v>
      </c>
      <c r="E734" s="733">
        <v>50113001</v>
      </c>
      <c r="F734" s="732" t="s">
        <v>622</v>
      </c>
      <c r="G734" s="731" t="s">
        <v>623</v>
      </c>
      <c r="H734" s="731">
        <v>51366</v>
      </c>
      <c r="I734" s="731">
        <v>51366</v>
      </c>
      <c r="J734" s="731" t="s">
        <v>728</v>
      </c>
      <c r="K734" s="731" t="s">
        <v>730</v>
      </c>
      <c r="L734" s="734">
        <v>171.59999999999997</v>
      </c>
      <c r="M734" s="734">
        <v>7</v>
      </c>
      <c r="N734" s="735">
        <v>1201.1999999999998</v>
      </c>
    </row>
    <row r="735" spans="1:14" ht="14.45" customHeight="1" x14ac:dyDescent="0.2">
      <c r="A735" s="729" t="s">
        <v>589</v>
      </c>
      <c r="B735" s="730" t="s">
        <v>590</v>
      </c>
      <c r="C735" s="731" t="s">
        <v>616</v>
      </c>
      <c r="D735" s="732" t="s">
        <v>617</v>
      </c>
      <c r="E735" s="733">
        <v>50113001</v>
      </c>
      <c r="F735" s="732" t="s">
        <v>622</v>
      </c>
      <c r="G735" s="731" t="s">
        <v>623</v>
      </c>
      <c r="H735" s="731">
        <v>207897</v>
      </c>
      <c r="I735" s="731">
        <v>207897</v>
      </c>
      <c r="J735" s="731" t="s">
        <v>990</v>
      </c>
      <c r="K735" s="731" t="s">
        <v>1471</v>
      </c>
      <c r="L735" s="734">
        <v>44.64</v>
      </c>
      <c r="M735" s="734">
        <v>2</v>
      </c>
      <c r="N735" s="735">
        <v>89.28</v>
      </c>
    </row>
    <row r="736" spans="1:14" ht="14.45" customHeight="1" x14ac:dyDescent="0.2">
      <c r="A736" s="729" t="s">
        <v>589</v>
      </c>
      <c r="B736" s="730" t="s">
        <v>590</v>
      </c>
      <c r="C736" s="731" t="s">
        <v>616</v>
      </c>
      <c r="D736" s="732" t="s">
        <v>617</v>
      </c>
      <c r="E736" s="733">
        <v>50113001</v>
      </c>
      <c r="F736" s="732" t="s">
        <v>622</v>
      </c>
      <c r="G736" s="731" t="s">
        <v>623</v>
      </c>
      <c r="H736" s="731">
        <v>207899</v>
      </c>
      <c r="I736" s="731">
        <v>207899</v>
      </c>
      <c r="J736" s="731" t="s">
        <v>990</v>
      </c>
      <c r="K736" s="731" t="s">
        <v>991</v>
      </c>
      <c r="L736" s="734">
        <v>66.849999999999966</v>
      </c>
      <c r="M736" s="734">
        <v>1</v>
      </c>
      <c r="N736" s="735">
        <v>66.849999999999966</v>
      </c>
    </row>
    <row r="737" spans="1:14" ht="14.45" customHeight="1" x14ac:dyDescent="0.2">
      <c r="A737" s="729" t="s">
        <v>589</v>
      </c>
      <c r="B737" s="730" t="s">
        <v>590</v>
      </c>
      <c r="C737" s="731" t="s">
        <v>616</v>
      </c>
      <c r="D737" s="732" t="s">
        <v>617</v>
      </c>
      <c r="E737" s="733">
        <v>50113001</v>
      </c>
      <c r="F737" s="732" t="s">
        <v>622</v>
      </c>
      <c r="G737" s="731" t="s">
        <v>623</v>
      </c>
      <c r="H737" s="731">
        <v>241991</v>
      </c>
      <c r="I737" s="731">
        <v>241991</v>
      </c>
      <c r="J737" s="731" t="s">
        <v>1472</v>
      </c>
      <c r="K737" s="731" t="s">
        <v>1473</v>
      </c>
      <c r="L737" s="734">
        <v>44.66</v>
      </c>
      <c r="M737" s="734">
        <v>1</v>
      </c>
      <c r="N737" s="735">
        <v>44.66</v>
      </c>
    </row>
    <row r="738" spans="1:14" ht="14.45" customHeight="1" x14ac:dyDescent="0.2">
      <c r="A738" s="729" t="s">
        <v>589</v>
      </c>
      <c r="B738" s="730" t="s">
        <v>590</v>
      </c>
      <c r="C738" s="731" t="s">
        <v>616</v>
      </c>
      <c r="D738" s="732" t="s">
        <v>617</v>
      </c>
      <c r="E738" s="733">
        <v>50113001</v>
      </c>
      <c r="F738" s="732" t="s">
        <v>622</v>
      </c>
      <c r="G738" s="731" t="s">
        <v>623</v>
      </c>
      <c r="H738" s="731">
        <v>502225</v>
      </c>
      <c r="I738" s="731">
        <v>0</v>
      </c>
      <c r="J738" s="731" t="s">
        <v>1474</v>
      </c>
      <c r="K738" s="731" t="s">
        <v>1475</v>
      </c>
      <c r="L738" s="734">
        <v>246.1</v>
      </c>
      <c r="M738" s="734">
        <v>1</v>
      </c>
      <c r="N738" s="735">
        <v>246.1</v>
      </c>
    </row>
    <row r="739" spans="1:14" ht="14.45" customHeight="1" x14ac:dyDescent="0.2">
      <c r="A739" s="729" t="s">
        <v>589</v>
      </c>
      <c r="B739" s="730" t="s">
        <v>590</v>
      </c>
      <c r="C739" s="731" t="s">
        <v>616</v>
      </c>
      <c r="D739" s="732" t="s">
        <v>617</v>
      </c>
      <c r="E739" s="733">
        <v>50113001</v>
      </c>
      <c r="F739" s="732" t="s">
        <v>622</v>
      </c>
      <c r="G739" s="731" t="s">
        <v>623</v>
      </c>
      <c r="H739" s="731">
        <v>396574</v>
      </c>
      <c r="I739" s="731">
        <v>0</v>
      </c>
      <c r="J739" s="731" t="s">
        <v>1476</v>
      </c>
      <c r="K739" s="731" t="s">
        <v>1477</v>
      </c>
      <c r="L739" s="734">
        <v>137.62</v>
      </c>
      <c r="M739" s="734">
        <v>14</v>
      </c>
      <c r="N739" s="735">
        <v>1926.68</v>
      </c>
    </row>
    <row r="740" spans="1:14" ht="14.45" customHeight="1" x14ac:dyDescent="0.2">
      <c r="A740" s="729" t="s">
        <v>589</v>
      </c>
      <c r="B740" s="730" t="s">
        <v>590</v>
      </c>
      <c r="C740" s="731" t="s">
        <v>616</v>
      </c>
      <c r="D740" s="732" t="s">
        <v>617</v>
      </c>
      <c r="E740" s="733">
        <v>50113001</v>
      </c>
      <c r="F740" s="732" t="s">
        <v>622</v>
      </c>
      <c r="G740" s="731" t="s">
        <v>623</v>
      </c>
      <c r="H740" s="731">
        <v>930444</v>
      </c>
      <c r="I740" s="731">
        <v>0</v>
      </c>
      <c r="J740" s="731" t="s">
        <v>1478</v>
      </c>
      <c r="K740" s="731" t="s">
        <v>329</v>
      </c>
      <c r="L740" s="734">
        <v>48.424494840035699</v>
      </c>
      <c r="M740" s="734">
        <v>3</v>
      </c>
      <c r="N740" s="735">
        <v>145.2734845201071</v>
      </c>
    </row>
    <row r="741" spans="1:14" ht="14.45" customHeight="1" x14ac:dyDescent="0.2">
      <c r="A741" s="729" t="s">
        <v>589</v>
      </c>
      <c r="B741" s="730" t="s">
        <v>590</v>
      </c>
      <c r="C741" s="731" t="s">
        <v>616</v>
      </c>
      <c r="D741" s="732" t="s">
        <v>617</v>
      </c>
      <c r="E741" s="733">
        <v>50113001</v>
      </c>
      <c r="F741" s="732" t="s">
        <v>622</v>
      </c>
      <c r="G741" s="731" t="s">
        <v>623</v>
      </c>
      <c r="H741" s="731">
        <v>844940</v>
      </c>
      <c r="I741" s="731">
        <v>0</v>
      </c>
      <c r="J741" s="731" t="s">
        <v>1479</v>
      </c>
      <c r="K741" s="731" t="s">
        <v>329</v>
      </c>
      <c r="L741" s="734">
        <v>106.15888789165321</v>
      </c>
      <c r="M741" s="734">
        <v>31</v>
      </c>
      <c r="N741" s="735">
        <v>3290.9255246412495</v>
      </c>
    </row>
    <row r="742" spans="1:14" ht="14.45" customHeight="1" x14ac:dyDescent="0.2">
      <c r="A742" s="729" t="s">
        <v>589</v>
      </c>
      <c r="B742" s="730" t="s">
        <v>590</v>
      </c>
      <c r="C742" s="731" t="s">
        <v>616</v>
      </c>
      <c r="D742" s="732" t="s">
        <v>617</v>
      </c>
      <c r="E742" s="733">
        <v>50113001</v>
      </c>
      <c r="F742" s="732" t="s">
        <v>622</v>
      </c>
      <c r="G742" s="731" t="s">
        <v>623</v>
      </c>
      <c r="H742" s="731">
        <v>930589</v>
      </c>
      <c r="I742" s="731">
        <v>0</v>
      </c>
      <c r="J742" s="731" t="s">
        <v>1480</v>
      </c>
      <c r="K742" s="731" t="s">
        <v>329</v>
      </c>
      <c r="L742" s="734">
        <v>229.10666584090794</v>
      </c>
      <c r="M742" s="734">
        <v>1</v>
      </c>
      <c r="N742" s="735">
        <v>229.10666584090794</v>
      </c>
    </row>
    <row r="743" spans="1:14" ht="14.45" customHeight="1" x14ac:dyDescent="0.2">
      <c r="A743" s="729" t="s">
        <v>589</v>
      </c>
      <c r="B743" s="730" t="s">
        <v>590</v>
      </c>
      <c r="C743" s="731" t="s">
        <v>616</v>
      </c>
      <c r="D743" s="732" t="s">
        <v>617</v>
      </c>
      <c r="E743" s="733">
        <v>50113001</v>
      </c>
      <c r="F743" s="732" t="s">
        <v>622</v>
      </c>
      <c r="G743" s="731" t="s">
        <v>623</v>
      </c>
      <c r="H743" s="731">
        <v>900441</v>
      </c>
      <c r="I743" s="731">
        <v>0</v>
      </c>
      <c r="J743" s="731" t="s">
        <v>1481</v>
      </c>
      <c r="K743" s="731" t="s">
        <v>1482</v>
      </c>
      <c r="L743" s="734">
        <v>336.13109774971753</v>
      </c>
      <c r="M743" s="734">
        <v>32</v>
      </c>
      <c r="N743" s="735">
        <v>10756.195127990961</v>
      </c>
    </row>
    <row r="744" spans="1:14" ht="14.45" customHeight="1" x14ac:dyDescent="0.2">
      <c r="A744" s="729" t="s">
        <v>589</v>
      </c>
      <c r="B744" s="730" t="s">
        <v>590</v>
      </c>
      <c r="C744" s="731" t="s">
        <v>616</v>
      </c>
      <c r="D744" s="732" t="s">
        <v>617</v>
      </c>
      <c r="E744" s="733">
        <v>50113001</v>
      </c>
      <c r="F744" s="732" t="s">
        <v>622</v>
      </c>
      <c r="G744" s="731" t="s">
        <v>623</v>
      </c>
      <c r="H744" s="731">
        <v>900321</v>
      </c>
      <c r="I744" s="731">
        <v>0</v>
      </c>
      <c r="J744" s="731" t="s">
        <v>1483</v>
      </c>
      <c r="K744" s="731" t="s">
        <v>329</v>
      </c>
      <c r="L744" s="734">
        <v>297.11278500935197</v>
      </c>
      <c r="M744" s="734">
        <v>9</v>
      </c>
      <c r="N744" s="735">
        <v>2674.0150650841679</v>
      </c>
    </row>
    <row r="745" spans="1:14" ht="14.45" customHeight="1" x14ac:dyDescent="0.2">
      <c r="A745" s="729" t="s">
        <v>589</v>
      </c>
      <c r="B745" s="730" t="s">
        <v>590</v>
      </c>
      <c r="C745" s="731" t="s">
        <v>616</v>
      </c>
      <c r="D745" s="732" t="s">
        <v>617</v>
      </c>
      <c r="E745" s="733">
        <v>50113001</v>
      </c>
      <c r="F745" s="732" t="s">
        <v>622</v>
      </c>
      <c r="G745" s="731" t="s">
        <v>623</v>
      </c>
      <c r="H745" s="731">
        <v>920117</v>
      </c>
      <c r="I745" s="731">
        <v>0</v>
      </c>
      <c r="J745" s="731" t="s">
        <v>1484</v>
      </c>
      <c r="K745" s="731" t="s">
        <v>1485</v>
      </c>
      <c r="L745" s="734">
        <v>89.215805775197026</v>
      </c>
      <c r="M745" s="734">
        <v>5</v>
      </c>
      <c r="N745" s="735">
        <v>446.0790288759851</v>
      </c>
    </row>
    <row r="746" spans="1:14" ht="14.45" customHeight="1" x14ac:dyDescent="0.2">
      <c r="A746" s="729" t="s">
        <v>589</v>
      </c>
      <c r="B746" s="730" t="s">
        <v>590</v>
      </c>
      <c r="C746" s="731" t="s">
        <v>616</v>
      </c>
      <c r="D746" s="732" t="s">
        <v>617</v>
      </c>
      <c r="E746" s="733">
        <v>50113001</v>
      </c>
      <c r="F746" s="732" t="s">
        <v>622</v>
      </c>
      <c r="G746" s="731" t="s">
        <v>623</v>
      </c>
      <c r="H746" s="731">
        <v>900007</v>
      </c>
      <c r="I746" s="731">
        <v>0</v>
      </c>
      <c r="J746" s="731" t="s">
        <v>1486</v>
      </c>
      <c r="K746" s="731" t="s">
        <v>329</v>
      </c>
      <c r="L746" s="734">
        <v>67.44374144993553</v>
      </c>
      <c r="M746" s="734">
        <v>495</v>
      </c>
      <c r="N746" s="735">
        <v>33384.652017718086</v>
      </c>
    </row>
    <row r="747" spans="1:14" ht="14.45" customHeight="1" x14ac:dyDescent="0.2">
      <c r="A747" s="729" t="s">
        <v>589</v>
      </c>
      <c r="B747" s="730" t="s">
        <v>590</v>
      </c>
      <c r="C747" s="731" t="s">
        <v>616</v>
      </c>
      <c r="D747" s="732" t="s">
        <v>617</v>
      </c>
      <c r="E747" s="733">
        <v>50113001</v>
      </c>
      <c r="F747" s="732" t="s">
        <v>622</v>
      </c>
      <c r="G747" s="731" t="s">
        <v>623</v>
      </c>
      <c r="H747" s="731">
        <v>930241</v>
      </c>
      <c r="I747" s="731">
        <v>0</v>
      </c>
      <c r="J747" s="731" t="s">
        <v>1487</v>
      </c>
      <c r="K747" s="731" t="s">
        <v>329</v>
      </c>
      <c r="L747" s="734">
        <v>889.07134844081463</v>
      </c>
      <c r="M747" s="734">
        <v>18</v>
      </c>
      <c r="N747" s="735">
        <v>16003.284271934663</v>
      </c>
    </row>
    <row r="748" spans="1:14" ht="14.45" customHeight="1" x14ac:dyDescent="0.2">
      <c r="A748" s="729" t="s">
        <v>589</v>
      </c>
      <c r="B748" s="730" t="s">
        <v>590</v>
      </c>
      <c r="C748" s="731" t="s">
        <v>616</v>
      </c>
      <c r="D748" s="732" t="s">
        <v>617</v>
      </c>
      <c r="E748" s="733">
        <v>50113001</v>
      </c>
      <c r="F748" s="732" t="s">
        <v>622</v>
      </c>
      <c r="G748" s="731" t="s">
        <v>623</v>
      </c>
      <c r="H748" s="731">
        <v>921564</v>
      </c>
      <c r="I748" s="731">
        <v>0</v>
      </c>
      <c r="J748" s="731" t="s">
        <v>1488</v>
      </c>
      <c r="K748" s="731" t="s">
        <v>329</v>
      </c>
      <c r="L748" s="734">
        <v>122.24534415821053</v>
      </c>
      <c r="M748" s="734">
        <v>13</v>
      </c>
      <c r="N748" s="735">
        <v>1589.1894740567368</v>
      </c>
    </row>
    <row r="749" spans="1:14" ht="14.45" customHeight="1" x14ac:dyDescent="0.2">
      <c r="A749" s="729" t="s">
        <v>589</v>
      </c>
      <c r="B749" s="730" t="s">
        <v>590</v>
      </c>
      <c r="C749" s="731" t="s">
        <v>616</v>
      </c>
      <c r="D749" s="732" t="s">
        <v>617</v>
      </c>
      <c r="E749" s="733">
        <v>50113001</v>
      </c>
      <c r="F749" s="732" t="s">
        <v>622</v>
      </c>
      <c r="G749" s="731" t="s">
        <v>623</v>
      </c>
      <c r="H749" s="731">
        <v>500988</v>
      </c>
      <c r="I749" s="731">
        <v>0</v>
      </c>
      <c r="J749" s="731" t="s">
        <v>1489</v>
      </c>
      <c r="K749" s="731" t="s">
        <v>329</v>
      </c>
      <c r="L749" s="734">
        <v>127.41770157643566</v>
      </c>
      <c r="M749" s="734">
        <v>3</v>
      </c>
      <c r="N749" s="735">
        <v>382.25310472930698</v>
      </c>
    </row>
    <row r="750" spans="1:14" ht="14.45" customHeight="1" x14ac:dyDescent="0.2">
      <c r="A750" s="729" t="s">
        <v>589</v>
      </c>
      <c r="B750" s="730" t="s">
        <v>590</v>
      </c>
      <c r="C750" s="731" t="s">
        <v>616</v>
      </c>
      <c r="D750" s="732" t="s">
        <v>617</v>
      </c>
      <c r="E750" s="733">
        <v>50113001</v>
      </c>
      <c r="F750" s="732" t="s">
        <v>622</v>
      </c>
      <c r="G750" s="731" t="s">
        <v>623</v>
      </c>
      <c r="H750" s="731">
        <v>100502</v>
      </c>
      <c r="I750" s="731">
        <v>502</v>
      </c>
      <c r="J750" s="731" t="s">
        <v>773</v>
      </c>
      <c r="K750" s="731" t="s">
        <v>774</v>
      </c>
      <c r="L750" s="734">
        <v>268.94</v>
      </c>
      <c r="M750" s="734">
        <v>2</v>
      </c>
      <c r="N750" s="735">
        <v>537.88</v>
      </c>
    </row>
    <row r="751" spans="1:14" ht="14.45" customHeight="1" x14ac:dyDescent="0.2">
      <c r="A751" s="729" t="s">
        <v>589</v>
      </c>
      <c r="B751" s="730" t="s">
        <v>590</v>
      </c>
      <c r="C751" s="731" t="s">
        <v>616</v>
      </c>
      <c r="D751" s="732" t="s">
        <v>617</v>
      </c>
      <c r="E751" s="733">
        <v>50113001</v>
      </c>
      <c r="F751" s="732" t="s">
        <v>622</v>
      </c>
      <c r="G751" s="731" t="s">
        <v>623</v>
      </c>
      <c r="H751" s="731">
        <v>200863</v>
      </c>
      <c r="I751" s="731">
        <v>200863</v>
      </c>
      <c r="J751" s="731" t="s">
        <v>793</v>
      </c>
      <c r="K751" s="731" t="s">
        <v>794</v>
      </c>
      <c r="L751" s="734">
        <v>84.007857142857162</v>
      </c>
      <c r="M751" s="734">
        <v>14</v>
      </c>
      <c r="N751" s="735">
        <v>1176.1100000000004</v>
      </c>
    </row>
    <row r="752" spans="1:14" ht="14.45" customHeight="1" x14ac:dyDescent="0.2">
      <c r="A752" s="729" t="s">
        <v>589</v>
      </c>
      <c r="B752" s="730" t="s">
        <v>590</v>
      </c>
      <c r="C752" s="731" t="s">
        <v>616</v>
      </c>
      <c r="D752" s="732" t="s">
        <v>617</v>
      </c>
      <c r="E752" s="733">
        <v>50113001</v>
      </c>
      <c r="F752" s="732" t="s">
        <v>622</v>
      </c>
      <c r="G752" s="731" t="s">
        <v>623</v>
      </c>
      <c r="H752" s="731">
        <v>207819</v>
      </c>
      <c r="I752" s="731">
        <v>207819</v>
      </c>
      <c r="J752" s="731" t="s">
        <v>797</v>
      </c>
      <c r="K752" s="731" t="s">
        <v>798</v>
      </c>
      <c r="L752" s="734">
        <v>22.300000000000004</v>
      </c>
      <c r="M752" s="734">
        <v>1</v>
      </c>
      <c r="N752" s="735">
        <v>22.300000000000004</v>
      </c>
    </row>
    <row r="753" spans="1:14" ht="14.45" customHeight="1" x14ac:dyDescent="0.2">
      <c r="A753" s="729" t="s">
        <v>589</v>
      </c>
      <c r="B753" s="730" t="s">
        <v>590</v>
      </c>
      <c r="C753" s="731" t="s">
        <v>616</v>
      </c>
      <c r="D753" s="732" t="s">
        <v>617</v>
      </c>
      <c r="E753" s="733">
        <v>50113001</v>
      </c>
      <c r="F753" s="732" t="s">
        <v>622</v>
      </c>
      <c r="G753" s="731" t="s">
        <v>623</v>
      </c>
      <c r="H753" s="731">
        <v>113441</v>
      </c>
      <c r="I753" s="731">
        <v>13441</v>
      </c>
      <c r="J753" s="731" t="s">
        <v>1358</v>
      </c>
      <c r="K753" s="731" t="s">
        <v>1249</v>
      </c>
      <c r="L753" s="734">
        <v>246.5</v>
      </c>
      <c r="M753" s="734">
        <v>88</v>
      </c>
      <c r="N753" s="735">
        <v>21692</v>
      </c>
    </row>
    <row r="754" spans="1:14" ht="14.45" customHeight="1" x14ac:dyDescent="0.2">
      <c r="A754" s="729" t="s">
        <v>589</v>
      </c>
      <c r="B754" s="730" t="s">
        <v>590</v>
      </c>
      <c r="C754" s="731" t="s">
        <v>616</v>
      </c>
      <c r="D754" s="732" t="s">
        <v>617</v>
      </c>
      <c r="E754" s="733">
        <v>50113001</v>
      </c>
      <c r="F754" s="732" t="s">
        <v>622</v>
      </c>
      <c r="G754" s="731" t="s">
        <v>623</v>
      </c>
      <c r="H754" s="731">
        <v>208646</v>
      </c>
      <c r="I754" s="731">
        <v>208646</v>
      </c>
      <c r="J754" s="731" t="s">
        <v>1361</v>
      </c>
      <c r="K754" s="731" t="s">
        <v>1490</v>
      </c>
      <c r="L754" s="734">
        <v>68.318363636363628</v>
      </c>
      <c r="M754" s="734">
        <v>55</v>
      </c>
      <c r="N754" s="735">
        <v>3757.5099999999998</v>
      </c>
    </row>
    <row r="755" spans="1:14" ht="14.45" customHeight="1" x14ac:dyDescent="0.2">
      <c r="A755" s="729" t="s">
        <v>589</v>
      </c>
      <c r="B755" s="730" t="s">
        <v>590</v>
      </c>
      <c r="C755" s="731" t="s">
        <v>616</v>
      </c>
      <c r="D755" s="732" t="s">
        <v>617</v>
      </c>
      <c r="E755" s="733">
        <v>50113001</v>
      </c>
      <c r="F755" s="732" t="s">
        <v>622</v>
      </c>
      <c r="G755" s="731" t="s">
        <v>623</v>
      </c>
      <c r="H755" s="731">
        <v>192414</v>
      </c>
      <c r="I755" s="731">
        <v>92414</v>
      </c>
      <c r="J755" s="731" t="s">
        <v>1491</v>
      </c>
      <c r="K755" s="731" t="s">
        <v>1492</v>
      </c>
      <c r="L755" s="734">
        <v>63.13</v>
      </c>
      <c r="M755" s="734">
        <v>1</v>
      </c>
      <c r="N755" s="735">
        <v>63.13</v>
      </c>
    </row>
    <row r="756" spans="1:14" ht="14.45" customHeight="1" x14ac:dyDescent="0.2">
      <c r="A756" s="729" t="s">
        <v>589</v>
      </c>
      <c r="B756" s="730" t="s">
        <v>590</v>
      </c>
      <c r="C756" s="731" t="s">
        <v>616</v>
      </c>
      <c r="D756" s="732" t="s">
        <v>617</v>
      </c>
      <c r="E756" s="733">
        <v>50113001</v>
      </c>
      <c r="F756" s="732" t="s">
        <v>622</v>
      </c>
      <c r="G756" s="731" t="s">
        <v>623</v>
      </c>
      <c r="H756" s="731">
        <v>128178</v>
      </c>
      <c r="I756" s="731">
        <v>28178</v>
      </c>
      <c r="J756" s="731" t="s">
        <v>1493</v>
      </c>
      <c r="K756" s="731" t="s">
        <v>1494</v>
      </c>
      <c r="L756" s="734">
        <v>1292.5199999999998</v>
      </c>
      <c r="M756" s="734">
        <v>35</v>
      </c>
      <c r="N756" s="735">
        <v>45238.19999999999</v>
      </c>
    </row>
    <row r="757" spans="1:14" ht="14.45" customHeight="1" x14ac:dyDescent="0.2">
      <c r="A757" s="729" t="s">
        <v>589</v>
      </c>
      <c r="B757" s="730" t="s">
        <v>590</v>
      </c>
      <c r="C757" s="731" t="s">
        <v>616</v>
      </c>
      <c r="D757" s="732" t="s">
        <v>617</v>
      </c>
      <c r="E757" s="733">
        <v>50113001</v>
      </c>
      <c r="F757" s="732" t="s">
        <v>622</v>
      </c>
      <c r="G757" s="731" t="s">
        <v>623</v>
      </c>
      <c r="H757" s="731">
        <v>153346</v>
      </c>
      <c r="I757" s="731">
        <v>153346</v>
      </c>
      <c r="J757" s="731" t="s">
        <v>1495</v>
      </c>
      <c r="K757" s="731" t="s">
        <v>1496</v>
      </c>
      <c r="L757" s="734">
        <v>2803.9</v>
      </c>
      <c r="M757" s="734">
        <v>73</v>
      </c>
      <c r="N757" s="735">
        <v>204684.7</v>
      </c>
    </row>
    <row r="758" spans="1:14" ht="14.45" customHeight="1" x14ac:dyDescent="0.2">
      <c r="A758" s="729" t="s">
        <v>589</v>
      </c>
      <c r="B758" s="730" t="s">
        <v>590</v>
      </c>
      <c r="C758" s="731" t="s">
        <v>616</v>
      </c>
      <c r="D758" s="732" t="s">
        <v>617</v>
      </c>
      <c r="E758" s="733">
        <v>50113001</v>
      </c>
      <c r="F758" s="732" t="s">
        <v>622</v>
      </c>
      <c r="G758" s="731" t="s">
        <v>623</v>
      </c>
      <c r="H758" s="731">
        <v>153347</v>
      </c>
      <c r="I758" s="731">
        <v>153347</v>
      </c>
      <c r="J758" s="731" t="s">
        <v>1495</v>
      </c>
      <c r="K758" s="731" t="s">
        <v>1497</v>
      </c>
      <c r="L758" s="734">
        <v>5003.9000000000005</v>
      </c>
      <c r="M758" s="734">
        <v>134</v>
      </c>
      <c r="N758" s="735">
        <v>670522.60000000009</v>
      </c>
    </row>
    <row r="759" spans="1:14" ht="14.45" customHeight="1" x14ac:dyDescent="0.2">
      <c r="A759" s="729" t="s">
        <v>589</v>
      </c>
      <c r="B759" s="730" t="s">
        <v>590</v>
      </c>
      <c r="C759" s="731" t="s">
        <v>616</v>
      </c>
      <c r="D759" s="732" t="s">
        <v>617</v>
      </c>
      <c r="E759" s="733">
        <v>50113001</v>
      </c>
      <c r="F759" s="732" t="s">
        <v>622</v>
      </c>
      <c r="G759" s="731" t="s">
        <v>623</v>
      </c>
      <c r="H759" s="731">
        <v>501924</v>
      </c>
      <c r="I759" s="731">
        <v>9999999</v>
      </c>
      <c r="J759" s="731" t="s">
        <v>1498</v>
      </c>
      <c r="K759" s="731" t="s">
        <v>1499</v>
      </c>
      <c r="L759" s="734">
        <v>14850</v>
      </c>
      <c r="M759" s="734">
        <v>1</v>
      </c>
      <c r="N759" s="735">
        <v>14850</v>
      </c>
    </row>
    <row r="760" spans="1:14" ht="14.45" customHeight="1" x14ac:dyDescent="0.2">
      <c r="A760" s="729" t="s">
        <v>589</v>
      </c>
      <c r="B760" s="730" t="s">
        <v>590</v>
      </c>
      <c r="C760" s="731" t="s">
        <v>616</v>
      </c>
      <c r="D760" s="732" t="s">
        <v>617</v>
      </c>
      <c r="E760" s="733">
        <v>50113009</v>
      </c>
      <c r="F760" s="732" t="s">
        <v>1500</v>
      </c>
      <c r="G760" s="731" t="s">
        <v>623</v>
      </c>
      <c r="H760" s="731">
        <v>29817</v>
      </c>
      <c r="I760" s="731">
        <v>29817</v>
      </c>
      <c r="J760" s="731" t="s">
        <v>1501</v>
      </c>
      <c r="K760" s="731" t="s">
        <v>1502</v>
      </c>
      <c r="L760" s="734">
        <v>29359.963478260866</v>
      </c>
      <c r="M760" s="734">
        <v>23</v>
      </c>
      <c r="N760" s="735">
        <v>675279.15999999992</v>
      </c>
    </row>
    <row r="761" spans="1:14" ht="14.45" customHeight="1" thickBot="1" x14ac:dyDescent="0.25">
      <c r="A761" s="736" t="s">
        <v>589</v>
      </c>
      <c r="B761" s="737" t="s">
        <v>590</v>
      </c>
      <c r="C761" s="738" t="s">
        <v>616</v>
      </c>
      <c r="D761" s="739" t="s">
        <v>617</v>
      </c>
      <c r="E761" s="740">
        <v>50113013</v>
      </c>
      <c r="F761" s="739" t="s">
        <v>867</v>
      </c>
      <c r="G761" s="738" t="s">
        <v>623</v>
      </c>
      <c r="H761" s="738">
        <v>101066</v>
      </c>
      <c r="I761" s="738">
        <v>1066</v>
      </c>
      <c r="J761" s="738" t="s">
        <v>887</v>
      </c>
      <c r="K761" s="738" t="s">
        <v>888</v>
      </c>
      <c r="L761" s="741">
        <v>57.213124999999998</v>
      </c>
      <c r="M761" s="741">
        <v>16</v>
      </c>
      <c r="N761" s="742">
        <v>915.41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58E467D-310B-4757-AC47-38FDE0709D0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8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1503</v>
      </c>
      <c r="B5" s="727">
        <v>2863.2859999999996</v>
      </c>
      <c r="C5" s="747">
        <v>4.6876355006531402E-2</v>
      </c>
      <c r="D5" s="727">
        <v>58218.382990710794</v>
      </c>
      <c r="E5" s="747">
        <v>0.95312364499346858</v>
      </c>
      <c r="F5" s="728">
        <v>61081.668990710794</v>
      </c>
    </row>
    <row r="6" spans="1:6" ht="14.45" customHeight="1" x14ac:dyDescent="0.2">
      <c r="A6" s="758" t="s">
        <v>1504</v>
      </c>
      <c r="B6" s="734">
        <v>15707.429999999998</v>
      </c>
      <c r="C6" s="748">
        <v>0.18491605446012585</v>
      </c>
      <c r="D6" s="734">
        <v>69236.140994194298</v>
      </c>
      <c r="E6" s="748">
        <v>0.81508394553987418</v>
      </c>
      <c r="F6" s="735">
        <v>84943.570994194291</v>
      </c>
    </row>
    <row r="7" spans="1:6" ht="14.45" customHeight="1" x14ac:dyDescent="0.2">
      <c r="A7" s="758" t="s">
        <v>1505</v>
      </c>
      <c r="B7" s="734"/>
      <c r="C7" s="748">
        <v>0</v>
      </c>
      <c r="D7" s="734">
        <v>2767.6549999999997</v>
      </c>
      <c r="E7" s="748">
        <v>1</v>
      </c>
      <c r="F7" s="735">
        <v>2767.6549999999997</v>
      </c>
    </row>
    <row r="8" spans="1:6" ht="14.45" customHeight="1" x14ac:dyDescent="0.2">
      <c r="A8" s="758" t="s">
        <v>1506</v>
      </c>
      <c r="B8" s="734">
        <v>30763.603999999999</v>
      </c>
      <c r="C8" s="748">
        <v>7.9329977910674365E-2</v>
      </c>
      <c r="D8" s="734">
        <v>357029.31880453991</v>
      </c>
      <c r="E8" s="748">
        <v>0.92067002208932569</v>
      </c>
      <c r="F8" s="735">
        <v>387792.92280453991</v>
      </c>
    </row>
    <row r="9" spans="1:6" ht="14.45" customHeight="1" thickBot="1" x14ac:dyDescent="0.25">
      <c r="A9" s="759" t="s">
        <v>1507</v>
      </c>
      <c r="B9" s="750"/>
      <c r="C9" s="751">
        <v>0</v>
      </c>
      <c r="D9" s="750">
        <v>409.09</v>
      </c>
      <c r="E9" s="751">
        <v>1</v>
      </c>
      <c r="F9" s="752">
        <v>409.09</v>
      </c>
    </row>
    <row r="10" spans="1:6" ht="14.45" customHeight="1" thickBot="1" x14ac:dyDescent="0.25">
      <c r="A10" s="753" t="s">
        <v>3</v>
      </c>
      <c r="B10" s="754">
        <v>49334.319999999992</v>
      </c>
      <c r="C10" s="755">
        <v>9.1871113271978971E-2</v>
      </c>
      <c r="D10" s="754">
        <v>487660.58778944501</v>
      </c>
      <c r="E10" s="755">
        <v>0.90812888672802128</v>
      </c>
      <c r="F10" s="756">
        <v>536994.9077894449</v>
      </c>
    </row>
    <row r="11" spans="1:6" ht="14.45" customHeight="1" thickBot="1" x14ac:dyDescent="0.25"/>
    <row r="12" spans="1:6" ht="14.45" customHeight="1" x14ac:dyDescent="0.2">
      <c r="A12" s="757" t="s">
        <v>1508</v>
      </c>
      <c r="B12" s="727"/>
      <c r="C12" s="747">
        <v>0</v>
      </c>
      <c r="D12" s="727">
        <v>20630.46</v>
      </c>
      <c r="E12" s="747">
        <v>1</v>
      </c>
      <c r="F12" s="728">
        <v>20630.46</v>
      </c>
    </row>
    <row r="13" spans="1:6" ht="14.45" customHeight="1" x14ac:dyDescent="0.2">
      <c r="A13" s="758" t="s">
        <v>1509</v>
      </c>
      <c r="B13" s="734"/>
      <c r="C13" s="748">
        <v>0</v>
      </c>
      <c r="D13" s="734">
        <v>1917.2999448478768</v>
      </c>
      <c r="E13" s="748">
        <v>1</v>
      </c>
      <c r="F13" s="735">
        <v>1917.2999448478768</v>
      </c>
    </row>
    <row r="14" spans="1:6" ht="14.45" customHeight="1" x14ac:dyDescent="0.2">
      <c r="A14" s="758" t="s">
        <v>1510</v>
      </c>
      <c r="B14" s="734"/>
      <c r="C14" s="748">
        <v>0</v>
      </c>
      <c r="D14" s="734">
        <v>340.83000000000004</v>
      </c>
      <c r="E14" s="748">
        <v>1</v>
      </c>
      <c r="F14" s="735">
        <v>340.83000000000004</v>
      </c>
    </row>
    <row r="15" spans="1:6" ht="14.45" customHeight="1" x14ac:dyDescent="0.2">
      <c r="A15" s="758" t="s">
        <v>1511</v>
      </c>
      <c r="B15" s="734"/>
      <c r="C15" s="748">
        <v>0</v>
      </c>
      <c r="D15" s="734">
        <v>23.22</v>
      </c>
      <c r="E15" s="748">
        <v>1</v>
      </c>
      <c r="F15" s="735">
        <v>23.22</v>
      </c>
    </row>
    <row r="16" spans="1:6" ht="14.45" customHeight="1" x14ac:dyDescent="0.2">
      <c r="A16" s="758" t="s">
        <v>1512</v>
      </c>
      <c r="B16" s="734"/>
      <c r="C16" s="748">
        <v>0</v>
      </c>
      <c r="D16" s="734">
        <v>111.11999999999998</v>
      </c>
      <c r="E16" s="748">
        <v>1</v>
      </c>
      <c r="F16" s="735">
        <v>111.11999999999998</v>
      </c>
    </row>
    <row r="17" spans="1:6" ht="14.45" customHeight="1" x14ac:dyDescent="0.2">
      <c r="A17" s="758" t="s">
        <v>1513</v>
      </c>
      <c r="B17" s="734"/>
      <c r="C17" s="748">
        <v>0</v>
      </c>
      <c r="D17" s="734">
        <v>109529.89</v>
      </c>
      <c r="E17" s="748">
        <v>1</v>
      </c>
      <c r="F17" s="735">
        <v>109529.89</v>
      </c>
    </row>
    <row r="18" spans="1:6" ht="14.45" customHeight="1" x14ac:dyDescent="0.2">
      <c r="A18" s="758" t="s">
        <v>1514</v>
      </c>
      <c r="B18" s="734"/>
      <c r="C18" s="748">
        <v>0</v>
      </c>
      <c r="D18" s="734">
        <v>336.51</v>
      </c>
      <c r="E18" s="748">
        <v>1</v>
      </c>
      <c r="F18" s="735">
        <v>336.51</v>
      </c>
    </row>
    <row r="19" spans="1:6" ht="14.45" customHeight="1" x14ac:dyDescent="0.2">
      <c r="A19" s="758" t="s">
        <v>1515</v>
      </c>
      <c r="B19" s="734"/>
      <c r="C19" s="748">
        <v>0</v>
      </c>
      <c r="D19" s="734">
        <v>2920.11</v>
      </c>
      <c r="E19" s="748">
        <v>1</v>
      </c>
      <c r="F19" s="735">
        <v>2920.11</v>
      </c>
    </row>
    <row r="20" spans="1:6" ht="14.45" customHeight="1" x14ac:dyDescent="0.2">
      <c r="A20" s="758" t="s">
        <v>1516</v>
      </c>
      <c r="B20" s="734"/>
      <c r="C20" s="748">
        <v>0</v>
      </c>
      <c r="D20" s="734">
        <v>235.21000000000004</v>
      </c>
      <c r="E20" s="748">
        <v>1</v>
      </c>
      <c r="F20" s="735">
        <v>235.21000000000004</v>
      </c>
    </row>
    <row r="21" spans="1:6" ht="14.45" customHeight="1" x14ac:dyDescent="0.2">
      <c r="A21" s="758" t="s">
        <v>1517</v>
      </c>
      <c r="B21" s="734"/>
      <c r="C21" s="748">
        <v>0</v>
      </c>
      <c r="D21" s="734">
        <v>288.94000000000005</v>
      </c>
      <c r="E21" s="748">
        <v>1</v>
      </c>
      <c r="F21" s="735">
        <v>288.94000000000005</v>
      </c>
    </row>
    <row r="22" spans="1:6" ht="14.45" customHeight="1" x14ac:dyDescent="0.2">
      <c r="A22" s="758" t="s">
        <v>1518</v>
      </c>
      <c r="B22" s="734"/>
      <c r="C22" s="748">
        <v>0</v>
      </c>
      <c r="D22" s="734">
        <v>1605.85</v>
      </c>
      <c r="E22" s="748">
        <v>1</v>
      </c>
      <c r="F22" s="735">
        <v>1605.85</v>
      </c>
    </row>
    <row r="23" spans="1:6" ht="14.45" customHeight="1" x14ac:dyDescent="0.2">
      <c r="A23" s="758" t="s">
        <v>1519</v>
      </c>
      <c r="B23" s="734"/>
      <c r="C23" s="748">
        <v>0</v>
      </c>
      <c r="D23" s="734">
        <v>594.73</v>
      </c>
      <c r="E23" s="748">
        <v>1</v>
      </c>
      <c r="F23" s="735">
        <v>594.73</v>
      </c>
    </row>
    <row r="24" spans="1:6" ht="14.45" customHeight="1" x14ac:dyDescent="0.2">
      <c r="A24" s="758" t="s">
        <v>1520</v>
      </c>
      <c r="B24" s="734"/>
      <c r="C24" s="748">
        <v>0</v>
      </c>
      <c r="D24" s="734">
        <v>2201.8199999999997</v>
      </c>
      <c r="E24" s="748">
        <v>1</v>
      </c>
      <c r="F24" s="735">
        <v>2201.8199999999997</v>
      </c>
    </row>
    <row r="25" spans="1:6" ht="14.45" customHeight="1" x14ac:dyDescent="0.2">
      <c r="A25" s="758" t="s">
        <v>1521</v>
      </c>
      <c r="B25" s="734"/>
      <c r="C25" s="748">
        <v>0</v>
      </c>
      <c r="D25" s="734">
        <v>357.83000000000004</v>
      </c>
      <c r="E25" s="748">
        <v>1</v>
      </c>
      <c r="F25" s="735">
        <v>357.83000000000004</v>
      </c>
    </row>
    <row r="26" spans="1:6" ht="14.45" customHeight="1" x14ac:dyDescent="0.2">
      <c r="A26" s="758" t="s">
        <v>1522</v>
      </c>
      <c r="B26" s="734"/>
      <c r="C26" s="748">
        <v>0</v>
      </c>
      <c r="D26" s="734">
        <v>30.000000000000004</v>
      </c>
      <c r="E26" s="748">
        <v>1</v>
      </c>
      <c r="F26" s="735">
        <v>30.000000000000004</v>
      </c>
    </row>
    <row r="27" spans="1:6" ht="14.45" customHeight="1" x14ac:dyDescent="0.2">
      <c r="A27" s="758" t="s">
        <v>1523</v>
      </c>
      <c r="B27" s="734"/>
      <c r="C27" s="748">
        <v>0</v>
      </c>
      <c r="D27" s="734">
        <v>61.099999999999994</v>
      </c>
      <c r="E27" s="748">
        <v>1</v>
      </c>
      <c r="F27" s="735">
        <v>61.099999999999994</v>
      </c>
    </row>
    <row r="28" spans="1:6" ht="14.45" customHeight="1" x14ac:dyDescent="0.2">
      <c r="A28" s="758" t="s">
        <v>1524</v>
      </c>
      <c r="B28" s="734"/>
      <c r="C28" s="748">
        <v>0</v>
      </c>
      <c r="D28" s="734">
        <v>50.530000000000015</v>
      </c>
      <c r="E28" s="748">
        <v>1</v>
      </c>
      <c r="F28" s="735">
        <v>50.530000000000015</v>
      </c>
    </row>
    <row r="29" spans="1:6" ht="14.45" customHeight="1" x14ac:dyDescent="0.2">
      <c r="A29" s="758" t="s">
        <v>1525</v>
      </c>
      <c r="B29" s="734">
        <v>57.160000000000011</v>
      </c>
      <c r="C29" s="748">
        <v>1</v>
      </c>
      <c r="D29" s="734"/>
      <c r="E29" s="748">
        <v>0</v>
      </c>
      <c r="F29" s="735">
        <v>57.160000000000011</v>
      </c>
    </row>
    <row r="30" spans="1:6" ht="14.45" customHeight="1" x14ac:dyDescent="0.2">
      <c r="A30" s="758" t="s">
        <v>1526</v>
      </c>
      <c r="B30" s="734"/>
      <c r="C30" s="748">
        <v>0</v>
      </c>
      <c r="D30" s="734">
        <v>76.449999999999989</v>
      </c>
      <c r="E30" s="748">
        <v>1</v>
      </c>
      <c r="F30" s="735">
        <v>76.449999999999989</v>
      </c>
    </row>
    <row r="31" spans="1:6" ht="14.45" customHeight="1" x14ac:dyDescent="0.2">
      <c r="A31" s="758" t="s">
        <v>1527</v>
      </c>
      <c r="B31" s="734"/>
      <c r="C31" s="748">
        <v>0</v>
      </c>
      <c r="D31" s="734">
        <v>271.95999999999998</v>
      </c>
      <c r="E31" s="748">
        <v>1</v>
      </c>
      <c r="F31" s="735">
        <v>271.95999999999998</v>
      </c>
    </row>
    <row r="32" spans="1:6" ht="14.45" customHeight="1" x14ac:dyDescent="0.2">
      <c r="A32" s="758" t="s">
        <v>1528</v>
      </c>
      <c r="B32" s="734"/>
      <c r="C32" s="748">
        <v>0</v>
      </c>
      <c r="D32" s="734">
        <v>762.75</v>
      </c>
      <c r="E32" s="748">
        <v>1</v>
      </c>
      <c r="F32" s="735">
        <v>762.75</v>
      </c>
    </row>
    <row r="33" spans="1:6" ht="14.45" customHeight="1" x14ac:dyDescent="0.2">
      <c r="A33" s="758" t="s">
        <v>1529</v>
      </c>
      <c r="B33" s="734"/>
      <c r="C33" s="748">
        <v>0</v>
      </c>
      <c r="D33" s="734">
        <v>36.580000000000005</v>
      </c>
      <c r="E33" s="748">
        <v>1</v>
      </c>
      <c r="F33" s="735">
        <v>36.580000000000005</v>
      </c>
    </row>
    <row r="34" spans="1:6" ht="14.45" customHeight="1" x14ac:dyDescent="0.2">
      <c r="A34" s="758" t="s">
        <v>1530</v>
      </c>
      <c r="B34" s="734"/>
      <c r="C34" s="748">
        <v>0</v>
      </c>
      <c r="D34" s="734">
        <v>19.010000000000002</v>
      </c>
      <c r="E34" s="748">
        <v>1</v>
      </c>
      <c r="F34" s="735">
        <v>19.010000000000002</v>
      </c>
    </row>
    <row r="35" spans="1:6" ht="14.45" customHeight="1" x14ac:dyDescent="0.2">
      <c r="A35" s="758" t="s">
        <v>1531</v>
      </c>
      <c r="B35" s="734">
        <v>213.24</v>
      </c>
      <c r="C35" s="748">
        <v>0.37329972165327452</v>
      </c>
      <c r="D35" s="734">
        <v>357.99</v>
      </c>
      <c r="E35" s="748">
        <v>0.62670027834672548</v>
      </c>
      <c r="F35" s="735">
        <v>571.23</v>
      </c>
    </row>
    <row r="36" spans="1:6" ht="14.45" customHeight="1" x14ac:dyDescent="0.2">
      <c r="A36" s="758" t="s">
        <v>1532</v>
      </c>
      <c r="B36" s="734"/>
      <c r="C36" s="748">
        <v>0</v>
      </c>
      <c r="D36" s="734">
        <v>491.82</v>
      </c>
      <c r="E36" s="748">
        <v>1</v>
      </c>
      <c r="F36" s="735">
        <v>491.82</v>
      </c>
    </row>
    <row r="37" spans="1:6" ht="14.45" customHeight="1" x14ac:dyDescent="0.2">
      <c r="A37" s="758" t="s">
        <v>1533</v>
      </c>
      <c r="B37" s="734"/>
      <c r="C37" s="748">
        <v>0</v>
      </c>
      <c r="D37" s="734">
        <v>74.430000000000007</v>
      </c>
      <c r="E37" s="748">
        <v>1</v>
      </c>
      <c r="F37" s="735">
        <v>74.430000000000007</v>
      </c>
    </row>
    <row r="38" spans="1:6" ht="14.45" customHeight="1" x14ac:dyDescent="0.2">
      <c r="A38" s="758" t="s">
        <v>1534</v>
      </c>
      <c r="B38" s="734"/>
      <c r="C38" s="748">
        <v>0</v>
      </c>
      <c r="D38" s="734">
        <v>16249.490000000002</v>
      </c>
      <c r="E38" s="748">
        <v>1</v>
      </c>
      <c r="F38" s="735">
        <v>16249.490000000002</v>
      </c>
    </row>
    <row r="39" spans="1:6" ht="14.45" customHeight="1" x14ac:dyDescent="0.2">
      <c r="A39" s="758" t="s">
        <v>1535</v>
      </c>
      <c r="B39" s="734"/>
      <c r="C39" s="748">
        <v>0</v>
      </c>
      <c r="D39" s="734">
        <v>7160.7360000000008</v>
      </c>
      <c r="E39" s="748">
        <v>1</v>
      </c>
      <c r="F39" s="735">
        <v>7160.7360000000008</v>
      </c>
    </row>
    <row r="40" spans="1:6" ht="14.45" customHeight="1" x14ac:dyDescent="0.2">
      <c r="A40" s="758" t="s">
        <v>1536</v>
      </c>
      <c r="B40" s="734">
        <v>20115.599999999999</v>
      </c>
      <c r="C40" s="748">
        <v>1</v>
      </c>
      <c r="D40" s="734"/>
      <c r="E40" s="748">
        <v>0</v>
      </c>
      <c r="F40" s="735">
        <v>20115.599999999999</v>
      </c>
    </row>
    <row r="41" spans="1:6" ht="14.45" customHeight="1" x14ac:dyDescent="0.2">
      <c r="A41" s="758" t="s">
        <v>1537</v>
      </c>
      <c r="B41" s="734"/>
      <c r="C41" s="748">
        <v>0</v>
      </c>
      <c r="D41" s="734">
        <v>392.04</v>
      </c>
      <c r="E41" s="748">
        <v>1</v>
      </c>
      <c r="F41" s="735">
        <v>392.04</v>
      </c>
    </row>
    <row r="42" spans="1:6" ht="14.45" customHeight="1" x14ac:dyDescent="0.2">
      <c r="A42" s="758" t="s">
        <v>1538</v>
      </c>
      <c r="B42" s="734">
        <v>20941.8</v>
      </c>
      <c r="C42" s="748">
        <v>0.75392156721565495</v>
      </c>
      <c r="D42" s="734">
        <v>6835.3599999999988</v>
      </c>
      <c r="E42" s="748">
        <v>0.2460784327843451</v>
      </c>
      <c r="F42" s="735">
        <v>27777.159999999996</v>
      </c>
    </row>
    <row r="43" spans="1:6" ht="14.45" customHeight="1" x14ac:dyDescent="0.2">
      <c r="A43" s="758" t="s">
        <v>1539</v>
      </c>
      <c r="B43" s="734"/>
      <c r="C43" s="748">
        <v>0</v>
      </c>
      <c r="D43" s="734">
        <v>33828.28</v>
      </c>
      <c r="E43" s="748">
        <v>1</v>
      </c>
      <c r="F43" s="735">
        <v>33828.28</v>
      </c>
    </row>
    <row r="44" spans="1:6" ht="14.45" customHeight="1" x14ac:dyDescent="0.2">
      <c r="A44" s="758" t="s">
        <v>1540</v>
      </c>
      <c r="B44" s="734">
        <v>1541.6200000000001</v>
      </c>
      <c r="C44" s="748">
        <v>1</v>
      </c>
      <c r="D44" s="734"/>
      <c r="E44" s="748">
        <v>0</v>
      </c>
      <c r="F44" s="735">
        <v>1541.6200000000001</v>
      </c>
    </row>
    <row r="45" spans="1:6" ht="14.45" customHeight="1" x14ac:dyDescent="0.2">
      <c r="A45" s="758" t="s">
        <v>1541</v>
      </c>
      <c r="B45" s="734"/>
      <c r="C45" s="748">
        <v>0</v>
      </c>
      <c r="D45" s="734">
        <v>15532</v>
      </c>
      <c r="E45" s="748">
        <v>1</v>
      </c>
      <c r="F45" s="735">
        <v>15532</v>
      </c>
    </row>
    <row r="46" spans="1:6" ht="14.45" customHeight="1" x14ac:dyDescent="0.2">
      <c r="A46" s="758" t="s">
        <v>1542</v>
      </c>
      <c r="B46" s="734"/>
      <c r="C46" s="748">
        <v>0</v>
      </c>
      <c r="D46" s="734">
        <v>2946.6320000000001</v>
      </c>
      <c r="E46" s="748">
        <v>1</v>
      </c>
      <c r="F46" s="735">
        <v>2946.6320000000001</v>
      </c>
    </row>
    <row r="47" spans="1:6" ht="14.45" customHeight="1" x14ac:dyDescent="0.2">
      <c r="A47" s="758" t="s">
        <v>1543</v>
      </c>
      <c r="B47" s="734"/>
      <c r="C47" s="748">
        <v>0</v>
      </c>
      <c r="D47" s="734">
        <v>7419.82</v>
      </c>
      <c r="E47" s="748">
        <v>1</v>
      </c>
      <c r="F47" s="735">
        <v>7419.82</v>
      </c>
    </row>
    <row r="48" spans="1:6" ht="14.45" customHeight="1" x14ac:dyDescent="0.2">
      <c r="A48" s="758" t="s">
        <v>1544</v>
      </c>
      <c r="B48" s="734"/>
      <c r="C48" s="748">
        <v>0</v>
      </c>
      <c r="D48" s="734">
        <v>4409.9639999999999</v>
      </c>
      <c r="E48" s="748">
        <v>1</v>
      </c>
      <c r="F48" s="735">
        <v>4409.9639999999999</v>
      </c>
    </row>
    <row r="49" spans="1:6" ht="14.45" customHeight="1" x14ac:dyDescent="0.2">
      <c r="A49" s="758" t="s">
        <v>1545</v>
      </c>
      <c r="B49" s="734"/>
      <c r="C49" s="748">
        <v>0</v>
      </c>
      <c r="D49" s="734">
        <v>226.97600000000003</v>
      </c>
      <c r="E49" s="748">
        <v>1</v>
      </c>
      <c r="F49" s="735">
        <v>226.97600000000003</v>
      </c>
    </row>
    <row r="50" spans="1:6" ht="14.45" customHeight="1" x14ac:dyDescent="0.2">
      <c r="A50" s="758" t="s">
        <v>1546</v>
      </c>
      <c r="B50" s="734"/>
      <c r="C50" s="748">
        <v>0</v>
      </c>
      <c r="D50" s="734">
        <v>7337.000046474328</v>
      </c>
      <c r="E50" s="748">
        <v>1</v>
      </c>
      <c r="F50" s="735">
        <v>7337.000046474328</v>
      </c>
    </row>
    <row r="51" spans="1:6" ht="14.45" customHeight="1" x14ac:dyDescent="0.2">
      <c r="A51" s="758" t="s">
        <v>1547</v>
      </c>
      <c r="B51" s="734">
        <v>174.23</v>
      </c>
      <c r="C51" s="748">
        <v>1</v>
      </c>
      <c r="D51" s="734"/>
      <c r="E51" s="748">
        <v>0</v>
      </c>
      <c r="F51" s="735">
        <v>174.23</v>
      </c>
    </row>
    <row r="52" spans="1:6" ht="14.45" customHeight="1" x14ac:dyDescent="0.2">
      <c r="A52" s="758" t="s">
        <v>1548</v>
      </c>
      <c r="B52" s="734"/>
      <c r="C52" s="748">
        <v>0</v>
      </c>
      <c r="D52" s="734">
        <v>118.66000000000003</v>
      </c>
      <c r="E52" s="748">
        <v>1</v>
      </c>
      <c r="F52" s="735">
        <v>118.66000000000003</v>
      </c>
    </row>
    <row r="53" spans="1:6" ht="14.45" customHeight="1" x14ac:dyDescent="0.2">
      <c r="A53" s="758" t="s">
        <v>1549</v>
      </c>
      <c r="B53" s="734"/>
      <c r="C53" s="748">
        <v>0</v>
      </c>
      <c r="D53" s="734">
        <v>24453.00060585593</v>
      </c>
      <c r="E53" s="748">
        <v>1</v>
      </c>
      <c r="F53" s="735">
        <v>24453.00060585593</v>
      </c>
    </row>
    <row r="54" spans="1:6" ht="14.45" customHeight="1" x14ac:dyDescent="0.2">
      <c r="A54" s="758" t="s">
        <v>1550</v>
      </c>
      <c r="B54" s="734"/>
      <c r="C54" s="748">
        <v>0</v>
      </c>
      <c r="D54" s="734">
        <v>1226.75</v>
      </c>
      <c r="E54" s="748">
        <v>1</v>
      </c>
      <c r="F54" s="735">
        <v>1226.75</v>
      </c>
    </row>
    <row r="55" spans="1:6" ht="14.45" customHeight="1" x14ac:dyDescent="0.2">
      <c r="A55" s="758" t="s">
        <v>1551</v>
      </c>
      <c r="B55" s="734"/>
      <c r="C55" s="748">
        <v>0</v>
      </c>
      <c r="D55" s="734">
        <v>17904.158984905062</v>
      </c>
      <c r="E55" s="748">
        <v>1</v>
      </c>
      <c r="F55" s="735">
        <v>17904.158984905062</v>
      </c>
    </row>
    <row r="56" spans="1:6" ht="14.45" customHeight="1" x14ac:dyDescent="0.2">
      <c r="A56" s="758" t="s">
        <v>1552</v>
      </c>
      <c r="B56" s="734"/>
      <c r="C56" s="748">
        <v>0</v>
      </c>
      <c r="D56" s="734">
        <v>1694</v>
      </c>
      <c r="E56" s="748">
        <v>1</v>
      </c>
      <c r="F56" s="735">
        <v>1694</v>
      </c>
    </row>
    <row r="57" spans="1:6" ht="14.45" customHeight="1" x14ac:dyDescent="0.2">
      <c r="A57" s="758" t="s">
        <v>1553</v>
      </c>
      <c r="B57" s="734"/>
      <c r="C57" s="748">
        <v>0</v>
      </c>
      <c r="D57" s="734">
        <v>13837.900000000001</v>
      </c>
      <c r="E57" s="748">
        <v>1</v>
      </c>
      <c r="F57" s="735">
        <v>13837.900000000001</v>
      </c>
    </row>
    <row r="58" spans="1:6" ht="14.45" customHeight="1" x14ac:dyDescent="0.2">
      <c r="A58" s="758" t="s">
        <v>1554</v>
      </c>
      <c r="B58" s="734">
        <v>104.87</v>
      </c>
      <c r="C58" s="748">
        <v>1</v>
      </c>
      <c r="D58" s="734"/>
      <c r="E58" s="748">
        <v>0</v>
      </c>
      <c r="F58" s="735">
        <v>104.87</v>
      </c>
    </row>
    <row r="59" spans="1:6" ht="14.45" customHeight="1" x14ac:dyDescent="0.2">
      <c r="A59" s="758" t="s">
        <v>1555</v>
      </c>
      <c r="B59" s="734"/>
      <c r="C59" s="748">
        <v>0</v>
      </c>
      <c r="D59" s="734">
        <v>621.38</v>
      </c>
      <c r="E59" s="748">
        <v>1</v>
      </c>
      <c r="F59" s="735">
        <v>621.38</v>
      </c>
    </row>
    <row r="60" spans="1:6" ht="14.45" customHeight="1" x14ac:dyDescent="0.2">
      <c r="A60" s="758" t="s">
        <v>1556</v>
      </c>
      <c r="B60" s="734"/>
      <c r="C60" s="748">
        <v>0</v>
      </c>
      <c r="D60" s="734">
        <v>2340.4900000000002</v>
      </c>
      <c r="E60" s="748">
        <v>1</v>
      </c>
      <c r="F60" s="735">
        <v>2340.4900000000002</v>
      </c>
    </row>
    <row r="61" spans="1:6" ht="14.45" customHeight="1" x14ac:dyDescent="0.2">
      <c r="A61" s="758" t="s">
        <v>1557</v>
      </c>
      <c r="B61" s="734"/>
      <c r="C61" s="748">
        <v>0</v>
      </c>
      <c r="D61" s="734">
        <v>61.95000000000001</v>
      </c>
      <c r="E61" s="748">
        <v>1</v>
      </c>
      <c r="F61" s="735">
        <v>61.95000000000001</v>
      </c>
    </row>
    <row r="62" spans="1:6" ht="14.45" customHeight="1" x14ac:dyDescent="0.2">
      <c r="A62" s="758" t="s">
        <v>1558</v>
      </c>
      <c r="B62" s="734">
        <v>59.53</v>
      </c>
      <c r="C62" s="748">
        <v>1</v>
      </c>
      <c r="D62" s="734"/>
      <c r="E62" s="748">
        <v>0</v>
      </c>
      <c r="F62" s="735">
        <v>59.53</v>
      </c>
    </row>
    <row r="63" spans="1:6" ht="14.45" customHeight="1" x14ac:dyDescent="0.2">
      <c r="A63" s="758" t="s">
        <v>1559</v>
      </c>
      <c r="B63" s="734"/>
      <c r="C63" s="748">
        <v>0</v>
      </c>
      <c r="D63" s="734">
        <v>464.88000000000011</v>
      </c>
      <c r="E63" s="748">
        <v>1</v>
      </c>
      <c r="F63" s="735">
        <v>464.88000000000011</v>
      </c>
    </row>
    <row r="64" spans="1:6" ht="14.45" customHeight="1" x14ac:dyDescent="0.2">
      <c r="A64" s="758" t="s">
        <v>1560</v>
      </c>
      <c r="B64" s="734"/>
      <c r="C64" s="748">
        <v>0</v>
      </c>
      <c r="D64" s="734">
        <v>73729.84</v>
      </c>
      <c r="E64" s="748">
        <v>1</v>
      </c>
      <c r="F64" s="735">
        <v>73729.84</v>
      </c>
    </row>
    <row r="65" spans="1:6" ht="14.45" customHeight="1" x14ac:dyDescent="0.2">
      <c r="A65" s="758" t="s">
        <v>1561</v>
      </c>
      <c r="B65" s="734"/>
      <c r="C65" s="748">
        <v>0</v>
      </c>
      <c r="D65" s="734">
        <v>1160.73</v>
      </c>
      <c r="E65" s="748">
        <v>1</v>
      </c>
      <c r="F65" s="735">
        <v>1160.73</v>
      </c>
    </row>
    <row r="66" spans="1:6" ht="14.45" customHeight="1" x14ac:dyDescent="0.2">
      <c r="A66" s="758" t="s">
        <v>1562</v>
      </c>
      <c r="B66" s="734"/>
      <c r="C66" s="748">
        <v>0</v>
      </c>
      <c r="D66" s="734">
        <v>27733.38</v>
      </c>
      <c r="E66" s="748">
        <v>1</v>
      </c>
      <c r="F66" s="735">
        <v>27733.38</v>
      </c>
    </row>
    <row r="67" spans="1:6" ht="14.45" customHeight="1" x14ac:dyDescent="0.2">
      <c r="A67" s="758" t="s">
        <v>1563</v>
      </c>
      <c r="B67" s="734"/>
      <c r="C67" s="748">
        <v>0</v>
      </c>
      <c r="D67" s="734">
        <v>98.150000000000034</v>
      </c>
      <c r="E67" s="748">
        <v>1</v>
      </c>
      <c r="F67" s="735">
        <v>98.150000000000034</v>
      </c>
    </row>
    <row r="68" spans="1:6" ht="14.45" customHeight="1" x14ac:dyDescent="0.2">
      <c r="A68" s="758" t="s">
        <v>1564</v>
      </c>
      <c r="B68" s="734"/>
      <c r="C68" s="748">
        <v>0</v>
      </c>
      <c r="D68" s="734">
        <v>91.43</v>
      </c>
      <c r="E68" s="748">
        <v>1</v>
      </c>
      <c r="F68" s="735">
        <v>91.43</v>
      </c>
    </row>
    <row r="69" spans="1:6" ht="14.45" customHeight="1" x14ac:dyDescent="0.2">
      <c r="A69" s="758" t="s">
        <v>1565</v>
      </c>
      <c r="B69" s="734">
        <v>285.58</v>
      </c>
      <c r="C69" s="748">
        <v>1</v>
      </c>
      <c r="D69" s="734"/>
      <c r="E69" s="748">
        <v>0</v>
      </c>
      <c r="F69" s="735">
        <v>285.58</v>
      </c>
    </row>
    <row r="70" spans="1:6" ht="14.45" customHeight="1" x14ac:dyDescent="0.2">
      <c r="A70" s="758" t="s">
        <v>1566</v>
      </c>
      <c r="B70" s="734">
        <v>119.79000000000003</v>
      </c>
      <c r="C70" s="748">
        <v>1</v>
      </c>
      <c r="D70" s="734"/>
      <c r="E70" s="748">
        <v>0</v>
      </c>
      <c r="F70" s="735">
        <v>119.79000000000003</v>
      </c>
    </row>
    <row r="71" spans="1:6" ht="14.45" customHeight="1" x14ac:dyDescent="0.2">
      <c r="A71" s="758" t="s">
        <v>1567</v>
      </c>
      <c r="B71" s="734"/>
      <c r="C71" s="748">
        <v>0</v>
      </c>
      <c r="D71" s="734">
        <v>642.41999999999996</v>
      </c>
      <c r="E71" s="748">
        <v>1</v>
      </c>
      <c r="F71" s="735">
        <v>642.41999999999996</v>
      </c>
    </row>
    <row r="72" spans="1:6" ht="14.45" customHeight="1" x14ac:dyDescent="0.2">
      <c r="A72" s="758" t="s">
        <v>1568</v>
      </c>
      <c r="B72" s="734"/>
      <c r="C72" s="748">
        <v>0</v>
      </c>
      <c r="D72" s="734">
        <v>404.32</v>
      </c>
      <c r="E72" s="748">
        <v>1</v>
      </c>
      <c r="F72" s="735">
        <v>404.32</v>
      </c>
    </row>
    <row r="73" spans="1:6" ht="14.45" customHeight="1" x14ac:dyDescent="0.2">
      <c r="A73" s="758" t="s">
        <v>1569</v>
      </c>
      <c r="B73" s="734"/>
      <c r="C73" s="748">
        <v>0</v>
      </c>
      <c r="D73" s="734">
        <v>77.100000000000009</v>
      </c>
      <c r="E73" s="748">
        <v>1</v>
      </c>
      <c r="F73" s="735">
        <v>77.100000000000009</v>
      </c>
    </row>
    <row r="74" spans="1:6" ht="14.45" customHeight="1" x14ac:dyDescent="0.2">
      <c r="A74" s="758" t="s">
        <v>1570</v>
      </c>
      <c r="B74" s="734"/>
      <c r="C74" s="748">
        <v>0</v>
      </c>
      <c r="D74" s="734">
        <v>910.52</v>
      </c>
      <c r="E74" s="748">
        <v>1</v>
      </c>
      <c r="F74" s="735">
        <v>910.52</v>
      </c>
    </row>
    <row r="75" spans="1:6" ht="14.45" customHeight="1" x14ac:dyDescent="0.2">
      <c r="A75" s="758" t="s">
        <v>1571</v>
      </c>
      <c r="B75" s="734"/>
      <c r="C75" s="748">
        <v>0</v>
      </c>
      <c r="D75" s="734">
        <v>29.87</v>
      </c>
      <c r="E75" s="748">
        <v>1</v>
      </c>
      <c r="F75" s="735">
        <v>29.87</v>
      </c>
    </row>
    <row r="76" spans="1:6" ht="14.45" customHeight="1" x14ac:dyDescent="0.2">
      <c r="A76" s="758" t="s">
        <v>1572</v>
      </c>
      <c r="B76" s="734"/>
      <c r="C76" s="748">
        <v>0</v>
      </c>
      <c r="D76" s="734">
        <v>1198.0400000000002</v>
      </c>
      <c r="E76" s="748">
        <v>1</v>
      </c>
      <c r="F76" s="735">
        <v>1198.0400000000002</v>
      </c>
    </row>
    <row r="77" spans="1:6" ht="14.45" customHeight="1" x14ac:dyDescent="0.2">
      <c r="A77" s="758" t="s">
        <v>1573</v>
      </c>
      <c r="B77" s="734">
        <v>5626.5300000000007</v>
      </c>
      <c r="C77" s="748">
        <v>0.90871841749949922</v>
      </c>
      <c r="D77" s="734">
        <v>565.19000000000005</v>
      </c>
      <c r="E77" s="748">
        <v>9.1281582500500655E-2</v>
      </c>
      <c r="F77" s="735">
        <v>6191.7200000000012</v>
      </c>
    </row>
    <row r="78" spans="1:6" ht="14.45" customHeight="1" x14ac:dyDescent="0.2">
      <c r="A78" s="758" t="s">
        <v>1574</v>
      </c>
      <c r="B78" s="734"/>
      <c r="C78" s="748">
        <v>0</v>
      </c>
      <c r="D78" s="734">
        <v>166.91</v>
      </c>
      <c r="E78" s="748">
        <v>1</v>
      </c>
      <c r="F78" s="735">
        <v>166.91</v>
      </c>
    </row>
    <row r="79" spans="1:6" ht="14.45" customHeight="1" x14ac:dyDescent="0.2">
      <c r="A79" s="758" t="s">
        <v>1575</v>
      </c>
      <c r="B79" s="734"/>
      <c r="C79" s="748">
        <v>0</v>
      </c>
      <c r="D79" s="734">
        <v>16998.239999999998</v>
      </c>
      <c r="E79" s="748">
        <v>1</v>
      </c>
      <c r="F79" s="735">
        <v>16998.239999999998</v>
      </c>
    </row>
    <row r="80" spans="1:6" ht="14.45" customHeight="1" x14ac:dyDescent="0.2">
      <c r="A80" s="758" t="s">
        <v>1576</v>
      </c>
      <c r="B80" s="734">
        <v>94.37</v>
      </c>
      <c r="C80" s="748">
        <v>8.8848091135903584E-2</v>
      </c>
      <c r="D80" s="734">
        <v>967.78</v>
      </c>
      <c r="E80" s="748">
        <v>0.91115190886409625</v>
      </c>
      <c r="F80" s="735">
        <v>1062.1500000000001</v>
      </c>
    </row>
    <row r="81" spans="1:6" ht="14.45" customHeight="1" x14ac:dyDescent="0.2">
      <c r="A81" s="758" t="s">
        <v>1577</v>
      </c>
      <c r="B81" s="734"/>
      <c r="C81" s="748">
        <v>0</v>
      </c>
      <c r="D81" s="734">
        <v>52821.72020736197</v>
      </c>
      <c r="E81" s="748">
        <v>1</v>
      </c>
      <c r="F81" s="735">
        <v>52821.72020736197</v>
      </c>
    </row>
    <row r="82" spans="1:6" ht="14.45" customHeight="1" x14ac:dyDescent="0.2">
      <c r="A82" s="758" t="s">
        <v>1578</v>
      </c>
      <c r="B82" s="734"/>
      <c r="C82" s="748">
        <v>0</v>
      </c>
      <c r="D82" s="734">
        <v>297.32</v>
      </c>
      <c r="E82" s="748">
        <v>1</v>
      </c>
      <c r="F82" s="735">
        <v>297.32</v>
      </c>
    </row>
    <row r="83" spans="1:6" ht="14.45" customHeight="1" thickBot="1" x14ac:dyDescent="0.25">
      <c r="A83" s="759" t="s">
        <v>1579</v>
      </c>
      <c r="B83" s="750"/>
      <c r="C83" s="751">
        <v>0</v>
      </c>
      <c r="D83" s="750">
        <v>1379.72</v>
      </c>
      <c r="E83" s="751">
        <v>1</v>
      </c>
      <c r="F83" s="752">
        <v>1379.72</v>
      </c>
    </row>
    <row r="84" spans="1:6" ht="14.45" customHeight="1" thickBot="1" x14ac:dyDescent="0.25">
      <c r="A84" s="753" t="s">
        <v>3</v>
      </c>
      <c r="B84" s="754">
        <v>49334.320000000014</v>
      </c>
      <c r="C84" s="755">
        <v>9.1871113271978971E-2</v>
      </c>
      <c r="D84" s="754">
        <v>487660.58778944513</v>
      </c>
      <c r="E84" s="755">
        <v>0.90812888672802106</v>
      </c>
      <c r="F84" s="756">
        <v>536994.90778944513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49CCE840-F0F3-4472-BC8F-9A660092764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2020-08-20T13:13:17Z</dcterms:modified>
</cp:coreProperties>
</file>